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xr:revisionPtr revIDLastSave="0" documentId="8_{5DAA94C8-8836-4999-BDFD-8F373896AF62}" xr6:coauthVersionLast="47" xr6:coauthVersionMax="47" xr10:uidLastSave="{00000000-0000-0000-0000-000000000000}"/>
  <bookViews>
    <workbookView xWindow="-120" yWindow="-120" windowWidth="29040" windowHeight="15840" firstSheet="12" activeTab="19" xr2:uid="{00000000-000D-0000-FFFF-FFFF00000000}"/>
  </bookViews>
  <sheets>
    <sheet name="Лист1" sheetId="1" r:id="rId1"/>
    <sheet name="Лист23" sheetId="2" r:id="rId2"/>
    <sheet name="Свод МСЗУ" sheetId="3" r:id="rId3"/>
    <sheet name="Район" sheetId="4" r:id="rId4"/>
    <sheet name="Агалатовское" sheetId="5" r:id="rId5"/>
    <sheet name="Бугровское" sheetId="6" r:id="rId6"/>
    <sheet name="Дубровское" sheetId="7" r:id="rId7"/>
    <sheet name="Заневское" sheetId="8" r:id="rId8"/>
    <sheet name="Колтушское" sheetId="9" r:id="rId9"/>
    <sheet name="Кузьмоловское" sheetId="10" r:id="rId10"/>
    <sheet name="Куйвозовское" sheetId="11" r:id="rId11"/>
    <sheet name="Лесколовское" sheetId="12" r:id="rId12"/>
    <sheet name="Морозовское" sheetId="13" r:id="rId13"/>
    <sheet name="Муринское" sheetId="14" r:id="rId14"/>
    <sheet name="Новодевяткинское" sheetId="15" r:id="rId15"/>
    <sheet name="Рахьинское" sheetId="16" r:id="rId16"/>
    <sheet name="Романовское" sheetId="17" r:id="rId17"/>
    <sheet name="Свердловское" sheetId="18" r:id="rId18"/>
    <sheet name="Сертоловское" sheetId="19" r:id="rId19"/>
    <sheet name="Токсовское" sheetId="20" r:id="rId20"/>
    <sheet name="Юкковское" sheetId="21" r:id="rId21"/>
    <sheet name="Щегловское" sheetId="22" r:id="rId22"/>
  </sheets>
  <calcPr calcId="181029"/>
</workbook>
</file>

<file path=xl/calcChain.xml><?xml version="1.0" encoding="utf-8"?>
<calcChain xmlns="http://schemas.openxmlformats.org/spreadsheetml/2006/main">
  <c r="AJ99" i="22" l="1"/>
  <c r="AI99" i="22"/>
  <c r="AH99" i="22"/>
  <c r="AG99" i="22"/>
  <c r="AF99" i="22"/>
  <c r="AE99" i="22"/>
  <c r="AD99" i="22"/>
  <c r="AC99" i="22"/>
  <c r="AB99" i="22"/>
  <c r="AA99" i="22"/>
  <c r="Z99" i="22"/>
  <c r="Y99" i="22"/>
  <c r="X99" i="22"/>
  <c r="W99" i="22"/>
  <c r="V99" i="22"/>
  <c r="U99" i="22"/>
  <c r="T99" i="22"/>
  <c r="S99" i="22"/>
  <c r="R99" i="22"/>
  <c r="Q99" i="22"/>
  <c r="P99" i="22"/>
  <c r="O99" i="22"/>
  <c r="N99" i="22"/>
  <c r="M99" i="22"/>
  <c r="L99" i="22"/>
  <c r="K99" i="22"/>
  <c r="J99" i="22"/>
  <c r="I99" i="22"/>
  <c r="H99" i="22"/>
  <c r="A99" i="22"/>
  <c r="A98" i="22"/>
  <c r="A97" i="22"/>
  <c r="A96" i="22"/>
  <c r="A95" i="22"/>
  <c r="A94" i="22"/>
  <c r="A93" i="22"/>
  <c r="A92" i="22"/>
  <c r="A91" i="22"/>
  <c r="A90" i="22"/>
  <c r="A89" i="22"/>
  <c r="A88" i="22"/>
  <c r="A87" i="22"/>
  <c r="A86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C41" i="22"/>
  <c r="B41" i="22"/>
  <c r="A41" i="22"/>
  <c r="C40" i="22"/>
  <c r="B40" i="22"/>
  <c r="A40" i="22"/>
  <c r="C39" i="22"/>
  <c r="B39" i="22"/>
  <c r="A39" i="22"/>
  <c r="AL38" i="22"/>
  <c r="AK38" i="22"/>
  <c r="G38" i="22"/>
  <c r="C38" i="22"/>
  <c r="B38" i="22"/>
  <c r="A38" i="22"/>
  <c r="C37" i="22"/>
  <c r="B37" i="22"/>
  <c r="A37" i="22"/>
  <c r="C36" i="22"/>
  <c r="B36" i="22"/>
  <c r="A36" i="22"/>
  <c r="C35" i="22"/>
  <c r="B35" i="22"/>
  <c r="A35" i="22"/>
  <c r="C34" i="22"/>
  <c r="B34" i="22"/>
  <c r="A34" i="22"/>
  <c r="C33" i="22"/>
  <c r="B33" i="22"/>
  <c r="A33" i="22"/>
  <c r="C32" i="22"/>
  <c r="B32" i="22"/>
  <c r="A32" i="22"/>
  <c r="C31" i="22"/>
  <c r="B31" i="22"/>
  <c r="A31" i="22"/>
  <c r="C30" i="22"/>
  <c r="B30" i="22"/>
  <c r="A30" i="22"/>
  <c r="C29" i="22"/>
  <c r="B29" i="22"/>
  <c r="A29" i="22"/>
  <c r="C28" i="22"/>
  <c r="B28" i="22"/>
  <c r="A28" i="22"/>
  <c r="C27" i="22"/>
  <c r="B27" i="22"/>
  <c r="A27" i="22"/>
  <c r="C26" i="22"/>
  <c r="B26" i="22"/>
  <c r="A26" i="22"/>
  <c r="C25" i="22"/>
  <c r="B25" i="22"/>
  <c r="A25" i="22"/>
  <c r="C24" i="22"/>
  <c r="B24" i="22"/>
  <c r="A24" i="22"/>
  <c r="C23" i="22"/>
  <c r="B23" i="22"/>
  <c r="A23" i="22"/>
  <c r="C22" i="22"/>
  <c r="B22" i="22"/>
  <c r="A22" i="22"/>
  <c r="C21" i="22"/>
  <c r="B21" i="22"/>
  <c r="A21" i="22"/>
  <c r="C20" i="22"/>
  <c r="B20" i="22"/>
  <c r="A20" i="22"/>
  <c r="C19" i="22"/>
  <c r="B19" i="22"/>
  <c r="A19" i="22"/>
  <c r="C18" i="22"/>
  <c r="B18" i="22"/>
  <c r="A18" i="22"/>
  <c r="C17" i="22"/>
  <c r="B17" i="22"/>
  <c r="A17" i="22"/>
  <c r="C16" i="22"/>
  <c r="B16" i="22"/>
  <c r="A16" i="22"/>
  <c r="C15" i="22"/>
  <c r="B15" i="22"/>
  <c r="A15" i="22"/>
  <c r="C14" i="22"/>
  <c r="B14" i="22"/>
  <c r="A14" i="22"/>
  <c r="C13" i="22"/>
  <c r="B13" i="22"/>
  <c r="A13" i="22"/>
  <c r="C12" i="22"/>
  <c r="B12" i="22"/>
  <c r="A12" i="22"/>
  <c r="C11" i="22"/>
  <c r="B11" i="22"/>
  <c r="A11" i="22"/>
  <c r="C10" i="22"/>
  <c r="B10" i="22"/>
  <c r="A10" i="22"/>
  <c r="C9" i="22"/>
  <c r="B9" i="22"/>
  <c r="A9" i="22"/>
  <c r="C8" i="22"/>
  <c r="B8" i="22"/>
  <c r="A8" i="22"/>
  <c r="C7" i="22"/>
  <c r="B7" i="22"/>
  <c r="A7" i="22"/>
  <c r="C6" i="22"/>
  <c r="B6" i="22"/>
  <c r="A6" i="22"/>
  <c r="C5" i="22"/>
  <c r="B5" i="22"/>
  <c r="A5" i="22"/>
  <c r="C4" i="22"/>
  <c r="B4" i="22"/>
  <c r="A4" i="22"/>
  <c r="AL3" i="22"/>
  <c r="AK3" i="22"/>
  <c r="AJ3" i="22"/>
  <c r="AI3" i="22"/>
  <c r="AH3" i="22"/>
  <c r="AG3" i="22"/>
  <c r="AF3" i="22"/>
  <c r="AE3" i="22"/>
  <c r="AD3" i="22"/>
  <c r="AC3" i="22"/>
  <c r="AB3" i="22"/>
  <c r="AA3" i="22"/>
  <c r="Z3" i="22"/>
  <c r="Y3" i="22"/>
  <c r="X3" i="22"/>
  <c r="W3" i="22"/>
  <c r="V3" i="22"/>
  <c r="U3" i="22"/>
  <c r="T3" i="22"/>
  <c r="S3" i="22"/>
  <c r="R3" i="22"/>
  <c r="Q3" i="22"/>
  <c r="P3" i="22"/>
  <c r="O3" i="22"/>
  <c r="N3" i="22"/>
  <c r="M3" i="22"/>
  <c r="L3" i="22"/>
  <c r="K3" i="22"/>
  <c r="J3" i="22"/>
  <c r="I3" i="22"/>
  <c r="H3" i="22"/>
  <c r="G3" i="22"/>
  <c r="C3" i="22"/>
  <c r="B3" i="22"/>
  <c r="A3" i="22"/>
  <c r="F2" i="22"/>
  <c r="E2" i="22"/>
  <c r="D2" i="22"/>
  <c r="AI1" i="22"/>
  <c r="AE1" i="22"/>
  <c r="S1" i="22"/>
  <c r="G1" i="22"/>
  <c r="D1" i="22"/>
  <c r="A1" i="22"/>
  <c r="AJ99" i="21"/>
  <c r="AI99" i="21"/>
  <c r="AH99" i="21"/>
  <c r="AG99" i="21"/>
  <c r="AF99" i="21"/>
  <c r="AE99" i="21"/>
  <c r="AD99" i="21"/>
  <c r="AC99" i="21"/>
  <c r="AB99" i="21"/>
  <c r="AA99" i="21"/>
  <c r="Z99" i="21"/>
  <c r="Y99" i="21"/>
  <c r="X99" i="21"/>
  <c r="W99" i="21"/>
  <c r="V99" i="21"/>
  <c r="U99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A99" i="21"/>
  <c r="A98" i="21"/>
  <c r="A97" i="21"/>
  <c r="A96" i="21"/>
  <c r="A95" i="21"/>
  <c r="A94" i="21"/>
  <c r="A93" i="21"/>
  <c r="A92" i="21"/>
  <c r="A91" i="21"/>
  <c r="A90" i="21"/>
  <c r="A89" i="21"/>
  <c r="A88" i="21"/>
  <c r="A87" i="21"/>
  <c r="A86" i="21"/>
  <c r="A85" i="21"/>
  <c r="A84" i="21"/>
  <c r="A83" i="21"/>
  <c r="A82" i="21"/>
  <c r="A81" i="2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1" i="21"/>
  <c r="A60" i="21"/>
  <c r="A59" i="21"/>
  <c r="A58" i="21"/>
  <c r="A57" i="21"/>
  <c r="A56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C41" i="21"/>
  <c r="B41" i="21"/>
  <c r="A41" i="21"/>
  <c r="C40" i="21"/>
  <c r="B40" i="21"/>
  <c r="A40" i="21"/>
  <c r="C39" i="21"/>
  <c r="B39" i="21"/>
  <c r="A39" i="21"/>
  <c r="AL38" i="21"/>
  <c r="AK38" i="21"/>
  <c r="G38" i="21"/>
  <c r="C38" i="21"/>
  <c r="B38" i="21"/>
  <c r="A38" i="21"/>
  <c r="C37" i="21"/>
  <c r="B37" i="21"/>
  <c r="A37" i="21"/>
  <c r="C36" i="21"/>
  <c r="B36" i="21"/>
  <c r="A36" i="21"/>
  <c r="C35" i="21"/>
  <c r="B35" i="21"/>
  <c r="A35" i="21"/>
  <c r="C34" i="21"/>
  <c r="B34" i="21"/>
  <c r="A34" i="21"/>
  <c r="C33" i="21"/>
  <c r="B33" i="21"/>
  <c r="A33" i="21"/>
  <c r="C32" i="21"/>
  <c r="B32" i="21"/>
  <c r="A32" i="21"/>
  <c r="C31" i="21"/>
  <c r="B31" i="21"/>
  <c r="A31" i="21"/>
  <c r="C30" i="21"/>
  <c r="B30" i="21"/>
  <c r="A30" i="21"/>
  <c r="C29" i="21"/>
  <c r="B29" i="21"/>
  <c r="A29" i="21"/>
  <c r="C28" i="21"/>
  <c r="B28" i="21"/>
  <c r="A28" i="21"/>
  <c r="C27" i="21"/>
  <c r="B27" i="21"/>
  <c r="A27" i="21"/>
  <c r="C26" i="21"/>
  <c r="B26" i="21"/>
  <c r="A26" i="21"/>
  <c r="C25" i="21"/>
  <c r="B25" i="21"/>
  <c r="A25" i="21"/>
  <c r="C24" i="21"/>
  <c r="B24" i="21"/>
  <c r="A24" i="21"/>
  <c r="C23" i="21"/>
  <c r="B23" i="21"/>
  <c r="A23" i="21"/>
  <c r="C22" i="21"/>
  <c r="B22" i="21"/>
  <c r="A22" i="21"/>
  <c r="C21" i="21"/>
  <c r="B21" i="21"/>
  <c r="A21" i="21"/>
  <c r="C20" i="21"/>
  <c r="B20" i="21"/>
  <c r="A20" i="21"/>
  <c r="C19" i="21"/>
  <c r="B19" i="21"/>
  <c r="A19" i="21"/>
  <c r="C18" i="21"/>
  <c r="B18" i="21"/>
  <c r="A18" i="21"/>
  <c r="C17" i="21"/>
  <c r="B17" i="21"/>
  <c r="A17" i="21"/>
  <c r="C16" i="21"/>
  <c r="B16" i="21"/>
  <c r="A16" i="21"/>
  <c r="C15" i="21"/>
  <c r="B15" i="21"/>
  <c r="A15" i="21"/>
  <c r="C14" i="21"/>
  <c r="B14" i="21"/>
  <c r="A14" i="21"/>
  <c r="C13" i="21"/>
  <c r="B13" i="21"/>
  <c r="A13" i="21"/>
  <c r="C12" i="21"/>
  <c r="B12" i="21"/>
  <c r="A12" i="21"/>
  <c r="C11" i="21"/>
  <c r="B11" i="21"/>
  <c r="A11" i="21"/>
  <c r="C10" i="21"/>
  <c r="B10" i="21"/>
  <c r="A10" i="21"/>
  <c r="C9" i="21"/>
  <c r="B9" i="21"/>
  <c r="A9" i="21"/>
  <c r="C8" i="21"/>
  <c r="B8" i="21"/>
  <c r="A8" i="21"/>
  <c r="C7" i="21"/>
  <c r="B7" i="21"/>
  <c r="A7" i="21"/>
  <c r="C6" i="21"/>
  <c r="B6" i="21"/>
  <c r="A6" i="21"/>
  <c r="C5" i="21"/>
  <c r="B5" i="21"/>
  <c r="A5" i="21"/>
  <c r="C4" i="21"/>
  <c r="B4" i="21"/>
  <c r="A4" i="21"/>
  <c r="AL3" i="21"/>
  <c r="AK3" i="21"/>
  <c r="AJ3" i="21"/>
  <c r="AI3" i="21"/>
  <c r="AH3" i="21"/>
  <c r="AG3" i="21"/>
  <c r="AF3" i="21"/>
  <c r="AE3" i="21"/>
  <c r="AD3" i="21"/>
  <c r="AC3" i="21"/>
  <c r="AB3" i="21"/>
  <c r="AA3" i="21"/>
  <c r="Z3" i="21"/>
  <c r="Y3" i="21"/>
  <c r="X3" i="21"/>
  <c r="W3" i="21"/>
  <c r="V3" i="21"/>
  <c r="U3" i="21"/>
  <c r="T3" i="21"/>
  <c r="S3" i="21"/>
  <c r="R3" i="21"/>
  <c r="Q3" i="21"/>
  <c r="P3" i="21"/>
  <c r="O3" i="21"/>
  <c r="N3" i="21"/>
  <c r="M3" i="21"/>
  <c r="L3" i="21"/>
  <c r="K3" i="21"/>
  <c r="J3" i="21"/>
  <c r="I3" i="21"/>
  <c r="H3" i="21"/>
  <c r="G3" i="21"/>
  <c r="C3" i="21"/>
  <c r="B3" i="21"/>
  <c r="A3" i="21"/>
  <c r="F2" i="21"/>
  <c r="E2" i="21"/>
  <c r="D2" i="21"/>
  <c r="AI1" i="21"/>
  <c r="AE1" i="21"/>
  <c r="S1" i="21"/>
  <c r="G1" i="21"/>
  <c r="D1" i="21"/>
  <c r="A1" i="21"/>
  <c r="AJ88" i="20"/>
  <c r="AI88" i="20"/>
  <c r="AH88" i="20"/>
  <c r="AG88" i="20"/>
  <c r="AF88" i="20"/>
  <c r="AE88" i="20"/>
  <c r="AD88" i="20"/>
  <c r="Y20" i="3" s="1"/>
  <c r="AC88" i="20"/>
  <c r="X20" i="3" s="1"/>
  <c r="AB88" i="20"/>
  <c r="AA88" i="20"/>
  <c r="Z88" i="20"/>
  <c r="Y88" i="20"/>
  <c r="X88" i="20"/>
  <c r="W88" i="20"/>
  <c r="R20" i="3" s="1"/>
  <c r="V88" i="20"/>
  <c r="U88" i="20"/>
  <c r="T88" i="20"/>
  <c r="S88" i="20"/>
  <c r="R88" i="20"/>
  <c r="M20" i="3" s="1"/>
  <c r="Q88" i="20"/>
  <c r="L20" i="3" s="1"/>
  <c r="P88" i="20"/>
  <c r="O88" i="20"/>
  <c r="N88" i="20"/>
  <c r="M88" i="20"/>
  <c r="L88" i="20"/>
  <c r="K88" i="20"/>
  <c r="F20" i="3" s="1"/>
  <c r="J88" i="20"/>
  <c r="I88" i="20"/>
  <c r="H88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C30" i="20"/>
  <c r="B30" i="20"/>
  <c r="A30" i="20"/>
  <c r="C29" i="20"/>
  <c r="B29" i="20"/>
  <c r="A29" i="20"/>
  <c r="C28" i="20"/>
  <c r="B28" i="20"/>
  <c r="A28" i="20"/>
  <c r="C27" i="20"/>
  <c r="B27" i="20"/>
  <c r="A27" i="20"/>
  <c r="C26" i="20"/>
  <c r="B26" i="20"/>
  <c r="A26" i="20"/>
  <c r="C25" i="20"/>
  <c r="B25" i="20"/>
  <c r="A25" i="20"/>
  <c r="C24" i="20"/>
  <c r="B24" i="20"/>
  <c r="A24" i="20"/>
  <c r="C23" i="20"/>
  <c r="B23" i="20"/>
  <c r="A23" i="20"/>
  <c r="C22" i="20"/>
  <c r="B22" i="20"/>
  <c r="A22" i="20"/>
  <c r="C21" i="20"/>
  <c r="B21" i="20"/>
  <c r="A21" i="20"/>
  <c r="C20" i="20"/>
  <c r="B20" i="20"/>
  <c r="A20" i="20"/>
  <c r="C19" i="20"/>
  <c r="B19" i="20"/>
  <c r="A19" i="20"/>
  <c r="C18" i="20"/>
  <c r="B18" i="20"/>
  <c r="A18" i="20"/>
  <c r="C17" i="20"/>
  <c r="B17" i="20"/>
  <c r="A17" i="20"/>
  <c r="C16" i="20"/>
  <c r="B16" i="20"/>
  <c r="A16" i="20"/>
  <c r="C15" i="20"/>
  <c r="B15" i="20"/>
  <c r="A15" i="20"/>
  <c r="C14" i="20"/>
  <c r="B14" i="20"/>
  <c r="A14" i="20"/>
  <c r="C13" i="20"/>
  <c r="B13" i="20"/>
  <c r="A13" i="20"/>
  <c r="C12" i="20"/>
  <c r="B12" i="20"/>
  <c r="A12" i="20"/>
  <c r="C11" i="20"/>
  <c r="B11" i="20"/>
  <c r="A11" i="20"/>
  <c r="C10" i="20"/>
  <c r="B10" i="20"/>
  <c r="A10" i="20"/>
  <c r="C9" i="20"/>
  <c r="B9" i="20"/>
  <c r="A9" i="20"/>
  <c r="C8" i="20"/>
  <c r="B8" i="20"/>
  <c r="A8" i="20"/>
  <c r="C7" i="20"/>
  <c r="B7" i="20"/>
  <c r="A7" i="20"/>
  <c r="C6" i="20"/>
  <c r="B6" i="20"/>
  <c r="A6" i="20"/>
  <c r="C5" i="20"/>
  <c r="B5" i="20"/>
  <c r="A5" i="20"/>
  <c r="C4" i="20"/>
  <c r="B4" i="20"/>
  <c r="A4" i="20"/>
  <c r="AL3" i="20"/>
  <c r="AK3" i="20"/>
  <c r="AJ3" i="20"/>
  <c r="AI3" i="20"/>
  <c r="AH3" i="20"/>
  <c r="AG3" i="20"/>
  <c r="AF3" i="20"/>
  <c r="AE3" i="20"/>
  <c r="AD3" i="20"/>
  <c r="AC3" i="20"/>
  <c r="AB3" i="20"/>
  <c r="AA3" i="20"/>
  <c r="Z3" i="20"/>
  <c r="Y3" i="20"/>
  <c r="X3" i="20"/>
  <c r="W3" i="20"/>
  <c r="V3" i="20"/>
  <c r="U3" i="20"/>
  <c r="T3" i="20"/>
  <c r="S3" i="20"/>
  <c r="R3" i="20"/>
  <c r="Q3" i="20"/>
  <c r="P3" i="20"/>
  <c r="O3" i="20"/>
  <c r="N3" i="20"/>
  <c r="M3" i="20"/>
  <c r="L3" i="20"/>
  <c r="K3" i="20"/>
  <c r="J3" i="20"/>
  <c r="I3" i="20"/>
  <c r="H3" i="20"/>
  <c r="G3" i="20"/>
  <c r="C3" i="20"/>
  <c r="B3" i="20"/>
  <c r="A3" i="20"/>
  <c r="F2" i="20"/>
  <c r="E2" i="20"/>
  <c r="D2" i="20"/>
  <c r="AI1" i="20"/>
  <c r="AE1" i="20"/>
  <c r="S1" i="20"/>
  <c r="G1" i="20"/>
  <c r="D1" i="20"/>
  <c r="A1" i="20"/>
  <c r="AJ99" i="19"/>
  <c r="AI99" i="19"/>
  <c r="AH99" i="19"/>
  <c r="AG99" i="19"/>
  <c r="AF99" i="19"/>
  <c r="AE99" i="19"/>
  <c r="AD99" i="19"/>
  <c r="AC99" i="19"/>
  <c r="AB99" i="19"/>
  <c r="AA99" i="19"/>
  <c r="Z99" i="19"/>
  <c r="Y99" i="19"/>
  <c r="X99" i="19"/>
  <c r="W99" i="19"/>
  <c r="V99" i="19"/>
  <c r="U99" i="19"/>
  <c r="T99" i="19"/>
  <c r="S99" i="19"/>
  <c r="R99" i="19"/>
  <c r="Q99" i="19"/>
  <c r="P99" i="19"/>
  <c r="O99" i="19"/>
  <c r="N99" i="19"/>
  <c r="M99" i="19"/>
  <c r="L99" i="19"/>
  <c r="K99" i="19"/>
  <c r="J99" i="19"/>
  <c r="I99" i="19"/>
  <c r="H99" i="19"/>
  <c r="A99" i="19"/>
  <c r="A98" i="19"/>
  <c r="A97" i="19"/>
  <c r="A96" i="19"/>
  <c r="A95" i="19"/>
  <c r="A94" i="19"/>
  <c r="A93" i="19"/>
  <c r="A92" i="19"/>
  <c r="A91" i="19"/>
  <c r="A90" i="19"/>
  <c r="A89" i="19"/>
  <c r="A88" i="19"/>
  <c r="A87" i="19"/>
  <c r="A86" i="19"/>
  <c r="A85" i="19"/>
  <c r="A84" i="19"/>
  <c r="A83" i="19"/>
  <c r="A82" i="19"/>
  <c r="A81" i="19"/>
  <c r="A80" i="19"/>
  <c r="A79" i="19"/>
  <c r="A78" i="19"/>
  <c r="A77" i="19"/>
  <c r="A76" i="19"/>
  <c r="A75" i="19"/>
  <c r="A74" i="19"/>
  <c r="A73" i="19"/>
  <c r="A72" i="19"/>
  <c r="A71" i="19"/>
  <c r="A70" i="19"/>
  <c r="A69" i="19"/>
  <c r="A68" i="19"/>
  <c r="A67" i="19"/>
  <c r="A66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C41" i="19"/>
  <c r="B41" i="19"/>
  <c r="A41" i="19"/>
  <c r="C40" i="19"/>
  <c r="B40" i="19"/>
  <c r="A40" i="19"/>
  <c r="C39" i="19"/>
  <c r="B39" i="19"/>
  <c r="A39" i="19"/>
  <c r="AL38" i="19"/>
  <c r="AK38" i="19"/>
  <c r="G38" i="19"/>
  <c r="C38" i="19"/>
  <c r="B38" i="19"/>
  <c r="A38" i="19"/>
  <c r="C37" i="19"/>
  <c r="B37" i="19"/>
  <c r="A37" i="19"/>
  <c r="C36" i="19"/>
  <c r="B36" i="19"/>
  <c r="A36" i="19"/>
  <c r="C35" i="19"/>
  <c r="B35" i="19"/>
  <c r="A35" i="19"/>
  <c r="C34" i="19"/>
  <c r="B34" i="19"/>
  <c r="A34" i="19"/>
  <c r="C33" i="19"/>
  <c r="B33" i="19"/>
  <c r="A33" i="19"/>
  <c r="C32" i="19"/>
  <c r="B32" i="19"/>
  <c r="A32" i="19"/>
  <c r="C31" i="19"/>
  <c r="B31" i="19"/>
  <c r="A31" i="19"/>
  <c r="C30" i="19"/>
  <c r="B30" i="19"/>
  <c r="A30" i="19"/>
  <c r="C29" i="19"/>
  <c r="B29" i="19"/>
  <c r="A29" i="19"/>
  <c r="C28" i="19"/>
  <c r="B28" i="19"/>
  <c r="A28" i="19"/>
  <c r="C27" i="19"/>
  <c r="B27" i="19"/>
  <c r="A27" i="19"/>
  <c r="C26" i="19"/>
  <c r="B26" i="19"/>
  <c r="A26" i="19"/>
  <c r="C25" i="19"/>
  <c r="B25" i="19"/>
  <c r="A25" i="19"/>
  <c r="C24" i="19"/>
  <c r="B24" i="19"/>
  <c r="A24" i="19"/>
  <c r="C23" i="19"/>
  <c r="B23" i="19"/>
  <c r="A23" i="19"/>
  <c r="C22" i="19"/>
  <c r="B22" i="19"/>
  <c r="A22" i="19"/>
  <c r="C21" i="19"/>
  <c r="B21" i="19"/>
  <c r="A21" i="19"/>
  <c r="C20" i="19"/>
  <c r="B20" i="19"/>
  <c r="A20" i="19"/>
  <c r="C19" i="19"/>
  <c r="B19" i="19"/>
  <c r="A19" i="19"/>
  <c r="C18" i="19"/>
  <c r="B18" i="19"/>
  <c r="A18" i="19"/>
  <c r="C17" i="19"/>
  <c r="B17" i="19"/>
  <c r="A17" i="19"/>
  <c r="C16" i="19"/>
  <c r="B16" i="19"/>
  <c r="A16" i="19"/>
  <c r="C15" i="19"/>
  <c r="B15" i="19"/>
  <c r="A15" i="19"/>
  <c r="C14" i="19"/>
  <c r="B14" i="19"/>
  <c r="A14" i="19"/>
  <c r="C13" i="19"/>
  <c r="B13" i="19"/>
  <c r="A13" i="19"/>
  <c r="C12" i="19"/>
  <c r="B12" i="19"/>
  <c r="A12" i="19"/>
  <c r="C11" i="19"/>
  <c r="B11" i="19"/>
  <c r="A11" i="19"/>
  <c r="C10" i="19"/>
  <c r="B10" i="19"/>
  <c r="A10" i="19"/>
  <c r="C9" i="19"/>
  <c r="B9" i="19"/>
  <c r="A9" i="19"/>
  <c r="C8" i="19"/>
  <c r="B8" i="19"/>
  <c r="A8" i="19"/>
  <c r="C7" i="19"/>
  <c r="B7" i="19"/>
  <c r="A7" i="19"/>
  <c r="C6" i="19"/>
  <c r="B6" i="19"/>
  <c r="A6" i="19"/>
  <c r="C5" i="19"/>
  <c r="B5" i="19"/>
  <c r="A5" i="19"/>
  <c r="C4" i="19"/>
  <c r="B4" i="19"/>
  <c r="A4" i="19"/>
  <c r="AL3" i="19"/>
  <c r="AK3" i="19"/>
  <c r="AJ3" i="19"/>
  <c r="AI3" i="19"/>
  <c r="AH3" i="19"/>
  <c r="AG3" i="19"/>
  <c r="AF3" i="19"/>
  <c r="AE3" i="19"/>
  <c r="AD3" i="19"/>
  <c r="AC3" i="19"/>
  <c r="AB3" i="19"/>
  <c r="AA3" i="19"/>
  <c r="Z3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K3" i="19"/>
  <c r="J3" i="19"/>
  <c r="I3" i="19"/>
  <c r="H3" i="19"/>
  <c r="G3" i="19"/>
  <c r="C3" i="19"/>
  <c r="B3" i="19"/>
  <c r="A3" i="19"/>
  <c r="F2" i="19"/>
  <c r="E2" i="19"/>
  <c r="D2" i="19"/>
  <c r="AI1" i="19"/>
  <c r="AE1" i="19"/>
  <c r="S1" i="19"/>
  <c r="G1" i="19"/>
  <c r="D1" i="19"/>
  <c r="A1" i="19"/>
  <c r="AJ99" i="18"/>
  <c r="AI99" i="18"/>
  <c r="AH99" i="18"/>
  <c r="AG99" i="18"/>
  <c r="AF99" i="18"/>
  <c r="AE99" i="18"/>
  <c r="AD99" i="18"/>
  <c r="AC99" i="18"/>
  <c r="AB99" i="18"/>
  <c r="AA99" i="18"/>
  <c r="Z99" i="18"/>
  <c r="Y99" i="18"/>
  <c r="X99" i="18"/>
  <c r="W99" i="18"/>
  <c r="V99" i="18"/>
  <c r="U99" i="18"/>
  <c r="T99" i="18"/>
  <c r="S99" i="18"/>
  <c r="R99" i="18"/>
  <c r="Q99" i="18"/>
  <c r="P99" i="18"/>
  <c r="O99" i="18"/>
  <c r="N99" i="18"/>
  <c r="M99" i="18"/>
  <c r="L99" i="18"/>
  <c r="K99" i="18"/>
  <c r="J99" i="18"/>
  <c r="I99" i="18"/>
  <c r="H99" i="18"/>
  <c r="A99" i="18"/>
  <c r="A98" i="18"/>
  <c r="A97" i="18"/>
  <c r="A96" i="18"/>
  <c r="A95" i="18"/>
  <c r="A94" i="18"/>
  <c r="A93" i="18"/>
  <c r="A92" i="18"/>
  <c r="A91" i="18"/>
  <c r="A90" i="18"/>
  <c r="A89" i="18"/>
  <c r="A88" i="18"/>
  <c r="A87" i="18"/>
  <c r="A86" i="18"/>
  <c r="A85" i="18"/>
  <c r="A84" i="18"/>
  <c r="A83" i="18"/>
  <c r="A82" i="18"/>
  <c r="A81" i="18"/>
  <c r="A80" i="18"/>
  <c r="A79" i="18"/>
  <c r="A78" i="18"/>
  <c r="A77" i="18"/>
  <c r="A76" i="18"/>
  <c r="A75" i="18"/>
  <c r="A74" i="18"/>
  <c r="A73" i="18"/>
  <c r="A72" i="18"/>
  <c r="A71" i="18"/>
  <c r="A70" i="18"/>
  <c r="A69" i="18"/>
  <c r="A68" i="18"/>
  <c r="A67" i="18"/>
  <c r="A66" i="18"/>
  <c r="A65" i="18"/>
  <c r="A64" i="18"/>
  <c r="A63" i="18"/>
  <c r="A62" i="18"/>
  <c r="A61" i="18"/>
  <c r="A60" i="18"/>
  <c r="A59" i="18"/>
  <c r="A58" i="18"/>
  <c r="A57" i="18"/>
  <c r="A56" i="18"/>
  <c r="A55" i="18"/>
  <c r="A54" i="18"/>
  <c r="A53" i="18"/>
  <c r="A52" i="18"/>
  <c r="A51" i="18"/>
  <c r="A50" i="18"/>
  <c r="A49" i="18"/>
  <c r="A48" i="18"/>
  <c r="A47" i="18"/>
  <c r="A46" i="18"/>
  <c r="A45" i="18"/>
  <c r="A44" i="18"/>
  <c r="A43" i="18"/>
  <c r="A42" i="18"/>
  <c r="C41" i="18"/>
  <c r="B41" i="18"/>
  <c r="A41" i="18"/>
  <c r="C40" i="18"/>
  <c r="B40" i="18"/>
  <c r="A40" i="18"/>
  <c r="C39" i="18"/>
  <c r="B39" i="18"/>
  <c r="A39" i="18"/>
  <c r="AL38" i="18"/>
  <c r="AK38" i="18"/>
  <c r="G38" i="18"/>
  <c r="C38" i="18"/>
  <c r="B38" i="18"/>
  <c r="A38" i="18"/>
  <c r="C37" i="18"/>
  <c r="B37" i="18"/>
  <c r="A37" i="18"/>
  <c r="C36" i="18"/>
  <c r="B36" i="18"/>
  <c r="A36" i="18"/>
  <c r="C35" i="18"/>
  <c r="B35" i="18"/>
  <c r="A35" i="18"/>
  <c r="C34" i="18"/>
  <c r="B34" i="18"/>
  <c r="A34" i="18"/>
  <c r="C33" i="18"/>
  <c r="B33" i="18"/>
  <c r="A33" i="18"/>
  <c r="C32" i="18"/>
  <c r="B32" i="18"/>
  <c r="A32" i="18"/>
  <c r="C31" i="18"/>
  <c r="B31" i="18"/>
  <c r="A31" i="18"/>
  <c r="C30" i="18"/>
  <c r="B30" i="18"/>
  <c r="A30" i="18"/>
  <c r="C29" i="18"/>
  <c r="B29" i="18"/>
  <c r="A29" i="18"/>
  <c r="C28" i="18"/>
  <c r="B28" i="18"/>
  <c r="A28" i="18"/>
  <c r="C27" i="18"/>
  <c r="B27" i="18"/>
  <c r="A27" i="18"/>
  <c r="C26" i="18"/>
  <c r="B26" i="18"/>
  <c r="A26" i="18"/>
  <c r="C25" i="18"/>
  <c r="B25" i="18"/>
  <c r="A25" i="18"/>
  <c r="C24" i="18"/>
  <c r="B24" i="18"/>
  <c r="A24" i="18"/>
  <c r="C23" i="18"/>
  <c r="B23" i="18"/>
  <c r="A23" i="18"/>
  <c r="C22" i="18"/>
  <c r="B22" i="18"/>
  <c r="A22" i="18"/>
  <c r="C21" i="18"/>
  <c r="B21" i="18"/>
  <c r="A21" i="18"/>
  <c r="C20" i="18"/>
  <c r="B20" i="18"/>
  <c r="A20" i="18"/>
  <c r="C19" i="18"/>
  <c r="B19" i="18"/>
  <c r="A19" i="18"/>
  <c r="C18" i="18"/>
  <c r="B18" i="18"/>
  <c r="A18" i="18"/>
  <c r="C17" i="18"/>
  <c r="B17" i="18"/>
  <c r="A17" i="18"/>
  <c r="C16" i="18"/>
  <c r="B16" i="18"/>
  <c r="A16" i="18"/>
  <c r="C15" i="18"/>
  <c r="B15" i="18"/>
  <c r="A15" i="18"/>
  <c r="C14" i="18"/>
  <c r="B14" i="18"/>
  <c r="A14" i="18"/>
  <c r="C13" i="18"/>
  <c r="B13" i="18"/>
  <c r="A13" i="18"/>
  <c r="C12" i="18"/>
  <c r="B12" i="18"/>
  <c r="A12" i="18"/>
  <c r="C11" i="18"/>
  <c r="B11" i="18"/>
  <c r="A11" i="18"/>
  <c r="C10" i="18"/>
  <c r="B10" i="18"/>
  <c r="A10" i="18"/>
  <c r="C9" i="18"/>
  <c r="B9" i="18"/>
  <c r="A9" i="18"/>
  <c r="C8" i="18"/>
  <c r="B8" i="18"/>
  <c r="A8" i="18"/>
  <c r="C7" i="18"/>
  <c r="B7" i="18"/>
  <c r="A7" i="18"/>
  <c r="C6" i="18"/>
  <c r="B6" i="18"/>
  <c r="A6" i="18"/>
  <c r="C5" i="18"/>
  <c r="B5" i="18"/>
  <c r="A5" i="18"/>
  <c r="C4" i="18"/>
  <c r="B4" i="18"/>
  <c r="A4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C3" i="18"/>
  <c r="B3" i="18"/>
  <c r="A3" i="18"/>
  <c r="F2" i="18"/>
  <c r="E2" i="18"/>
  <c r="D2" i="18"/>
  <c r="AI1" i="18"/>
  <c r="AE1" i="18"/>
  <c r="S1" i="18"/>
  <c r="G1" i="18"/>
  <c r="D1" i="18"/>
  <c r="A1" i="18"/>
  <c r="AJ99" i="17"/>
  <c r="AI99" i="17"/>
  <c r="AH99" i="17"/>
  <c r="AG99" i="17"/>
  <c r="AF99" i="17"/>
  <c r="AE99" i="17"/>
  <c r="AD99" i="17"/>
  <c r="AC99" i="17"/>
  <c r="AB99" i="17"/>
  <c r="AA99" i="17"/>
  <c r="Z99" i="17"/>
  <c r="Y99" i="17"/>
  <c r="X99" i="17"/>
  <c r="W99" i="17"/>
  <c r="V99" i="17"/>
  <c r="U99" i="17"/>
  <c r="T99" i="17"/>
  <c r="S99" i="17"/>
  <c r="R99" i="17"/>
  <c r="Q99" i="17"/>
  <c r="P99" i="17"/>
  <c r="O99" i="17"/>
  <c r="N99" i="17"/>
  <c r="M99" i="17"/>
  <c r="L99" i="17"/>
  <c r="K99" i="17"/>
  <c r="J99" i="17"/>
  <c r="I99" i="17"/>
  <c r="H99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7" i="17"/>
  <c r="A86" i="17"/>
  <c r="A85" i="17"/>
  <c r="A84" i="17"/>
  <c r="A83" i="17"/>
  <c r="A82" i="17"/>
  <c r="A81" i="17"/>
  <c r="A80" i="17"/>
  <c r="A79" i="17"/>
  <c r="A78" i="17"/>
  <c r="A77" i="17"/>
  <c r="A76" i="17"/>
  <c r="A75" i="17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9" i="17"/>
  <c r="A58" i="17"/>
  <c r="A57" i="17"/>
  <c r="A56" i="17"/>
  <c r="A55" i="17"/>
  <c r="A54" i="17"/>
  <c r="A53" i="17"/>
  <c r="A52" i="17"/>
  <c r="A51" i="17"/>
  <c r="A50" i="17"/>
  <c r="A49" i="17"/>
  <c r="A48" i="17"/>
  <c r="A47" i="17"/>
  <c r="A46" i="17"/>
  <c r="A45" i="17"/>
  <c r="A44" i="17"/>
  <c r="A43" i="17"/>
  <c r="A42" i="17"/>
  <c r="C41" i="17"/>
  <c r="B41" i="17"/>
  <c r="A41" i="17"/>
  <c r="C40" i="17"/>
  <c r="B40" i="17"/>
  <c r="A40" i="17"/>
  <c r="C39" i="17"/>
  <c r="B39" i="17"/>
  <c r="A39" i="17"/>
  <c r="AL38" i="17"/>
  <c r="AK38" i="17"/>
  <c r="G38" i="17"/>
  <c r="C38" i="17"/>
  <c r="B38" i="17"/>
  <c r="A38" i="17"/>
  <c r="C37" i="17"/>
  <c r="B37" i="17"/>
  <c r="A37" i="17"/>
  <c r="C36" i="17"/>
  <c r="B36" i="17"/>
  <c r="A36" i="17"/>
  <c r="C35" i="17"/>
  <c r="B35" i="17"/>
  <c r="A35" i="17"/>
  <c r="C34" i="17"/>
  <c r="B34" i="17"/>
  <c r="A34" i="17"/>
  <c r="C33" i="17"/>
  <c r="B33" i="17"/>
  <c r="A33" i="17"/>
  <c r="C32" i="17"/>
  <c r="B32" i="17"/>
  <c r="A32" i="17"/>
  <c r="C31" i="17"/>
  <c r="B31" i="17"/>
  <c r="A31" i="17"/>
  <c r="C30" i="17"/>
  <c r="B30" i="17"/>
  <c r="A30" i="17"/>
  <c r="C29" i="17"/>
  <c r="B29" i="17"/>
  <c r="A29" i="17"/>
  <c r="C28" i="17"/>
  <c r="B28" i="17"/>
  <c r="A28" i="17"/>
  <c r="C27" i="17"/>
  <c r="B27" i="17"/>
  <c r="A27" i="17"/>
  <c r="C26" i="17"/>
  <c r="B26" i="17"/>
  <c r="A26" i="17"/>
  <c r="C25" i="17"/>
  <c r="B25" i="17"/>
  <c r="A25" i="17"/>
  <c r="C24" i="17"/>
  <c r="B24" i="17"/>
  <c r="A24" i="17"/>
  <c r="C23" i="17"/>
  <c r="B23" i="17"/>
  <c r="A23" i="17"/>
  <c r="C22" i="17"/>
  <c r="B22" i="17"/>
  <c r="A22" i="17"/>
  <c r="C21" i="17"/>
  <c r="B21" i="17"/>
  <c r="A21" i="17"/>
  <c r="C20" i="17"/>
  <c r="B20" i="17"/>
  <c r="A20" i="17"/>
  <c r="C19" i="17"/>
  <c r="B19" i="17"/>
  <c r="A19" i="17"/>
  <c r="C18" i="17"/>
  <c r="B18" i="17"/>
  <c r="A18" i="17"/>
  <c r="C17" i="17"/>
  <c r="B17" i="17"/>
  <c r="A17" i="17"/>
  <c r="C16" i="17"/>
  <c r="B16" i="17"/>
  <c r="A16" i="17"/>
  <c r="C15" i="17"/>
  <c r="B15" i="17"/>
  <c r="A15" i="17"/>
  <c r="C14" i="17"/>
  <c r="B14" i="17"/>
  <c r="A14" i="17"/>
  <c r="C13" i="17"/>
  <c r="B13" i="17"/>
  <c r="A13" i="17"/>
  <c r="C12" i="17"/>
  <c r="B12" i="17"/>
  <c r="A12" i="17"/>
  <c r="C11" i="17"/>
  <c r="B11" i="17"/>
  <c r="A11" i="17"/>
  <c r="C10" i="17"/>
  <c r="B10" i="17"/>
  <c r="A10" i="17"/>
  <c r="C9" i="17"/>
  <c r="B9" i="17"/>
  <c r="A9" i="17"/>
  <c r="C8" i="17"/>
  <c r="B8" i="17"/>
  <c r="A8" i="17"/>
  <c r="C7" i="17"/>
  <c r="B7" i="17"/>
  <c r="A7" i="17"/>
  <c r="C6" i="17"/>
  <c r="B6" i="17"/>
  <c r="A6" i="17"/>
  <c r="C5" i="17"/>
  <c r="B5" i="17"/>
  <c r="A5" i="17"/>
  <c r="C4" i="17"/>
  <c r="B4" i="17"/>
  <c r="A4" i="17"/>
  <c r="AL3" i="17"/>
  <c r="AK3" i="17"/>
  <c r="AJ3" i="17"/>
  <c r="AI3" i="17"/>
  <c r="AH3" i="17"/>
  <c r="AG3" i="17"/>
  <c r="AF3" i="17"/>
  <c r="AE3" i="17"/>
  <c r="AD3" i="17"/>
  <c r="AC3" i="17"/>
  <c r="AB3" i="17"/>
  <c r="AA3" i="17"/>
  <c r="Z3" i="17"/>
  <c r="Y3" i="17"/>
  <c r="X3" i="17"/>
  <c r="W3" i="17"/>
  <c r="V3" i="17"/>
  <c r="U3" i="17"/>
  <c r="T3" i="17"/>
  <c r="S3" i="17"/>
  <c r="R3" i="17"/>
  <c r="Q3" i="17"/>
  <c r="P3" i="17"/>
  <c r="O3" i="17"/>
  <c r="N3" i="17"/>
  <c r="M3" i="17"/>
  <c r="L3" i="17"/>
  <c r="K3" i="17"/>
  <c r="J3" i="17"/>
  <c r="I3" i="17"/>
  <c r="H3" i="17"/>
  <c r="G3" i="17"/>
  <c r="C3" i="17"/>
  <c r="B3" i="17"/>
  <c r="A3" i="17"/>
  <c r="F2" i="17"/>
  <c r="E2" i="17"/>
  <c r="D2" i="17"/>
  <c r="AI1" i="17"/>
  <c r="AE1" i="17"/>
  <c r="S1" i="17"/>
  <c r="G1" i="17"/>
  <c r="D1" i="17"/>
  <c r="A1" i="17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A99" i="16"/>
  <c r="A98" i="16"/>
  <c r="A97" i="16"/>
  <c r="A96" i="16"/>
  <c r="A95" i="16"/>
  <c r="A94" i="16"/>
  <c r="A93" i="16"/>
  <c r="A92" i="16"/>
  <c r="A91" i="16"/>
  <c r="A90" i="16"/>
  <c r="A89" i="16"/>
  <c r="A88" i="16"/>
  <c r="A87" i="16"/>
  <c r="A86" i="16"/>
  <c r="A85" i="16"/>
  <c r="A84" i="16"/>
  <c r="A83" i="16"/>
  <c r="A82" i="16"/>
  <c r="A81" i="16"/>
  <c r="A80" i="16"/>
  <c r="A79" i="16"/>
  <c r="A78" i="16"/>
  <c r="A77" i="16"/>
  <c r="A76" i="16"/>
  <c r="A75" i="16"/>
  <c r="A74" i="16"/>
  <c r="A73" i="16"/>
  <c r="A72" i="16"/>
  <c r="A71" i="16"/>
  <c r="A70" i="16"/>
  <c r="A69" i="16"/>
  <c r="A68" i="16"/>
  <c r="A67" i="16"/>
  <c r="A66" i="16"/>
  <c r="A65" i="16"/>
  <c r="A64" i="16"/>
  <c r="A63" i="16"/>
  <c r="A62" i="16"/>
  <c r="A61" i="16"/>
  <c r="A60" i="16"/>
  <c r="A59" i="16"/>
  <c r="A58" i="16"/>
  <c r="A57" i="16"/>
  <c r="A56" i="16"/>
  <c r="A55" i="16"/>
  <c r="A54" i="16"/>
  <c r="A53" i="16"/>
  <c r="A52" i="16"/>
  <c r="A51" i="16"/>
  <c r="A50" i="16"/>
  <c r="A49" i="16"/>
  <c r="A48" i="16"/>
  <c r="A47" i="16"/>
  <c r="A46" i="16"/>
  <c r="A45" i="16"/>
  <c r="A44" i="16"/>
  <c r="A43" i="16"/>
  <c r="A42" i="16"/>
  <c r="C41" i="16"/>
  <c r="B41" i="16"/>
  <c r="A41" i="16"/>
  <c r="C40" i="16"/>
  <c r="B40" i="16"/>
  <c r="A40" i="16"/>
  <c r="C39" i="16"/>
  <c r="B39" i="16"/>
  <c r="A39" i="16"/>
  <c r="AL38" i="16"/>
  <c r="AK38" i="16"/>
  <c r="G38" i="16"/>
  <c r="C38" i="16"/>
  <c r="B38" i="16"/>
  <c r="A38" i="16"/>
  <c r="C37" i="16"/>
  <c r="B37" i="16"/>
  <c r="A37" i="16"/>
  <c r="C36" i="16"/>
  <c r="B36" i="16"/>
  <c r="A36" i="16"/>
  <c r="C35" i="16"/>
  <c r="B35" i="16"/>
  <c r="A35" i="16"/>
  <c r="C34" i="16"/>
  <c r="B34" i="16"/>
  <c r="A34" i="16"/>
  <c r="C33" i="16"/>
  <c r="B33" i="16"/>
  <c r="A33" i="16"/>
  <c r="C32" i="16"/>
  <c r="B32" i="16"/>
  <c r="A32" i="16"/>
  <c r="C31" i="16"/>
  <c r="B31" i="16"/>
  <c r="A31" i="16"/>
  <c r="C30" i="16"/>
  <c r="B30" i="16"/>
  <c r="A30" i="16"/>
  <c r="C29" i="16"/>
  <c r="B29" i="16"/>
  <c r="A29" i="16"/>
  <c r="C28" i="16"/>
  <c r="B28" i="16"/>
  <c r="A28" i="16"/>
  <c r="C27" i="16"/>
  <c r="B27" i="16"/>
  <c r="A27" i="16"/>
  <c r="C26" i="16"/>
  <c r="B26" i="16"/>
  <c r="A26" i="16"/>
  <c r="C25" i="16"/>
  <c r="B25" i="16"/>
  <c r="A25" i="16"/>
  <c r="C24" i="16"/>
  <c r="B24" i="16"/>
  <c r="A24" i="16"/>
  <c r="C23" i="16"/>
  <c r="B23" i="16"/>
  <c r="A23" i="16"/>
  <c r="C22" i="16"/>
  <c r="B22" i="16"/>
  <c r="A22" i="16"/>
  <c r="C21" i="16"/>
  <c r="B21" i="16"/>
  <c r="A21" i="16"/>
  <c r="C20" i="16"/>
  <c r="B20" i="16"/>
  <c r="A20" i="16"/>
  <c r="C19" i="16"/>
  <c r="B19" i="16"/>
  <c r="A19" i="16"/>
  <c r="C18" i="16"/>
  <c r="B18" i="16"/>
  <c r="A18" i="16"/>
  <c r="C17" i="16"/>
  <c r="B17" i="16"/>
  <c r="A17" i="16"/>
  <c r="C16" i="16"/>
  <c r="B16" i="16"/>
  <c r="A16" i="16"/>
  <c r="C15" i="16"/>
  <c r="B15" i="16"/>
  <c r="A15" i="16"/>
  <c r="C14" i="16"/>
  <c r="B14" i="16"/>
  <c r="A14" i="16"/>
  <c r="C13" i="16"/>
  <c r="B13" i="16"/>
  <c r="A13" i="16"/>
  <c r="C12" i="16"/>
  <c r="B12" i="16"/>
  <c r="A12" i="16"/>
  <c r="C11" i="16"/>
  <c r="B11" i="16"/>
  <c r="A11" i="16"/>
  <c r="C10" i="16"/>
  <c r="B10" i="16"/>
  <c r="A10" i="16"/>
  <c r="C9" i="16"/>
  <c r="B9" i="16"/>
  <c r="A9" i="16"/>
  <c r="C8" i="16"/>
  <c r="B8" i="16"/>
  <c r="A8" i="16"/>
  <c r="C7" i="16"/>
  <c r="B7" i="16"/>
  <c r="A7" i="16"/>
  <c r="C6" i="16"/>
  <c r="B6" i="16"/>
  <c r="A6" i="16"/>
  <c r="C5" i="16"/>
  <c r="B5" i="16"/>
  <c r="A5" i="16"/>
  <c r="C4" i="16"/>
  <c r="B4" i="16"/>
  <c r="A4" i="16"/>
  <c r="AL3" i="16"/>
  <c r="AK3" i="16"/>
  <c r="AJ3" i="16"/>
  <c r="AI3" i="16"/>
  <c r="AH3" i="16"/>
  <c r="AG3" i="16"/>
  <c r="AF3" i="16"/>
  <c r="AE3" i="16"/>
  <c r="AD3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C3" i="16"/>
  <c r="B3" i="16"/>
  <c r="A3" i="16"/>
  <c r="F2" i="16"/>
  <c r="E2" i="16"/>
  <c r="D2" i="16"/>
  <c r="AI1" i="16"/>
  <c r="AE1" i="16"/>
  <c r="S1" i="16"/>
  <c r="G1" i="16"/>
  <c r="D1" i="16"/>
  <c r="A1" i="16"/>
  <c r="AJ99" i="15"/>
  <c r="AI99" i="15"/>
  <c r="AH99" i="15"/>
  <c r="AG99" i="15"/>
  <c r="AF99" i="15"/>
  <c r="AE99" i="15"/>
  <c r="AD99" i="15"/>
  <c r="AC99" i="15"/>
  <c r="AB99" i="15"/>
  <c r="AA99" i="15"/>
  <c r="Z99" i="15"/>
  <c r="Y99" i="15"/>
  <c r="X99" i="15"/>
  <c r="W99" i="15"/>
  <c r="V99" i="15"/>
  <c r="U99" i="15"/>
  <c r="T99" i="15"/>
  <c r="S99" i="15"/>
  <c r="R99" i="15"/>
  <c r="Q99" i="15"/>
  <c r="P99" i="15"/>
  <c r="O99" i="15"/>
  <c r="N99" i="15"/>
  <c r="M99" i="15"/>
  <c r="L99" i="15"/>
  <c r="K99" i="15"/>
  <c r="J99" i="15"/>
  <c r="I99" i="15"/>
  <c r="H99" i="15"/>
  <c r="A99" i="15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C41" i="15"/>
  <c r="B41" i="15"/>
  <c r="A41" i="15"/>
  <c r="C40" i="15"/>
  <c r="B40" i="15"/>
  <c r="A40" i="15"/>
  <c r="C39" i="15"/>
  <c r="B39" i="15"/>
  <c r="A39" i="15"/>
  <c r="AL38" i="15"/>
  <c r="AK38" i="15"/>
  <c r="G38" i="15"/>
  <c r="C38" i="15"/>
  <c r="B38" i="15"/>
  <c r="A38" i="15"/>
  <c r="C37" i="15"/>
  <c r="B37" i="15"/>
  <c r="A37" i="15"/>
  <c r="C36" i="15"/>
  <c r="B36" i="15"/>
  <c r="A36" i="15"/>
  <c r="C35" i="15"/>
  <c r="B35" i="15"/>
  <c r="A35" i="15"/>
  <c r="C34" i="15"/>
  <c r="B34" i="15"/>
  <c r="A34" i="15"/>
  <c r="C33" i="15"/>
  <c r="B33" i="15"/>
  <c r="A33" i="15"/>
  <c r="C32" i="15"/>
  <c r="B32" i="15"/>
  <c r="A32" i="15"/>
  <c r="C31" i="15"/>
  <c r="B31" i="15"/>
  <c r="A31" i="15"/>
  <c r="C30" i="15"/>
  <c r="B30" i="15"/>
  <c r="A30" i="15"/>
  <c r="C29" i="15"/>
  <c r="B29" i="15"/>
  <c r="A29" i="15"/>
  <c r="C28" i="15"/>
  <c r="B28" i="15"/>
  <c r="A28" i="15"/>
  <c r="C27" i="15"/>
  <c r="B27" i="15"/>
  <c r="A27" i="15"/>
  <c r="C26" i="15"/>
  <c r="B26" i="15"/>
  <c r="A26" i="15"/>
  <c r="C25" i="15"/>
  <c r="B25" i="15"/>
  <c r="A25" i="15"/>
  <c r="C24" i="15"/>
  <c r="B24" i="15"/>
  <c r="A24" i="15"/>
  <c r="C23" i="15"/>
  <c r="B23" i="15"/>
  <c r="A23" i="15"/>
  <c r="C22" i="15"/>
  <c r="B22" i="15"/>
  <c r="A22" i="15"/>
  <c r="C21" i="15"/>
  <c r="B21" i="15"/>
  <c r="A21" i="15"/>
  <c r="C20" i="15"/>
  <c r="B20" i="15"/>
  <c r="A20" i="15"/>
  <c r="C19" i="15"/>
  <c r="B19" i="15"/>
  <c r="A19" i="15"/>
  <c r="C18" i="15"/>
  <c r="B18" i="15"/>
  <c r="A18" i="15"/>
  <c r="C17" i="15"/>
  <c r="B17" i="15"/>
  <c r="A17" i="15"/>
  <c r="C16" i="15"/>
  <c r="B16" i="15"/>
  <c r="A16" i="15"/>
  <c r="C15" i="15"/>
  <c r="B15" i="15"/>
  <c r="A15" i="15"/>
  <c r="C14" i="15"/>
  <c r="B14" i="15"/>
  <c r="A14" i="15"/>
  <c r="C13" i="15"/>
  <c r="B13" i="15"/>
  <c r="A13" i="15"/>
  <c r="C12" i="15"/>
  <c r="B12" i="15"/>
  <c r="A12" i="15"/>
  <c r="C11" i="15"/>
  <c r="B11" i="15"/>
  <c r="A11" i="15"/>
  <c r="C10" i="15"/>
  <c r="B10" i="15"/>
  <c r="A10" i="15"/>
  <c r="C9" i="15"/>
  <c r="B9" i="15"/>
  <c r="A9" i="15"/>
  <c r="C8" i="15"/>
  <c r="B8" i="15"/>
  <c r="A8" i="15"/>
  <c r="C7" i="15"/>
  <c r="B7" i="15"/>
  <c r="A7" i="15"/>
  <c r="C6" i="15"/>
  <c r="B6" i="15"/>
  <c r="A6" i="15"/>
  <c r="C5" i="15"/>
  <c r="B5" i="15"/>
  <c r="A5" i="15"/>
  <c r="C4" i="15"/>
  <c r="B4" i="15"/>
  <c r="A4" i="15"/>
  <c r="AL3" i="15"/>
  <c r="AK3" i="15"/>
  <c r="AJ3" i="15"/>
  <c r="AI3" i="15"/>
  <c r="AH3" i="15"/>
  <c r="AG3" i="15"/>
  <c r="AF3" i="15"/>
  <c r="AE3" i="15"/>
  <c r="AD3" i="15"/>
  <c r="AC3" i="15"/>
  <c r="AB3" i="15"/>
  <c r="AA3" i="15"/>
  <c r="Z3" i="15"/>
  <c r="Y3" i="15"/>
  <c r="X3" i="15"/>
  <c r="W3" i="15"/>
  <c r="V3" i="15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H3" i="15"/>
  <c r="G3" i="15"/>
  <c r="C3" i="15"/>
  <c r="B3" i="15"/>
  <c r="A3" i="15"/>
  <c r="F2" i="15"/>
  <c r="E2" i="15"/>
  <c r="D2" i="15"/>
  <c r="AI1" i="15"/>
  <c r="AE1" i="15"/>
  <c r="S1" i="15"/>
  <c r="G1" i="15"/>
  <c r="D1" i="15"/>
  <c r="A1" i="15"/>
  <c r="AJ99" i="14"/>
  <c r="AI99" i="14"/>
  <c r="AH99" i="14"/>
  <c r="AG99" i="14"/>
  <c r="AF99" i="14"/>
  <c r="AE99" i="14"/>
  <c r="AD99" i="14"/>
  <c r="AC99" i="14"/>
  <c r="AB99" i="14"/>
  <c r="AA99" i="14"/>
  <c r="Z99" i="14"/>
  <c r="Y99" i="14"/>
  <c r="X99" i="14"/>
  <c r="W99" i="14"/>
  <c r="V99" i="14"/>
  <c r="U99" i="14"/>
  <c r="T99" i="14"/>
  <c r="S99" i="14"/>
  <c r="R99" i="14"/>
  <c r="Q99" i="14"/>
  <c r="P99" i="14"/>
  <c r="O99" i="14"/>
  <c r="N99" i="14"/>
  <c r="M99" i="14"/>
  <c r="L99" i="14"/>
  <c r="K99" i="14"/>
  <c r="J99" i="14"/>
  <c r="I99" i="14"/>
  <c r="H99" i="14"/>
  <c r="A99" i="14"/>
  <c r="A98" i="14"/>
  <c r="A97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C41" i="14"/>
  <c r="B41" i="14"/>
  <c r="A41" i="14"/>
  <c r="C40" i="14"/>
  <c r="B40" i="14"/>
  <c r="A40" i="14"/>
  <c r="C39" i="14"/>
  <c r="B39" i="14"/>
  <c r="A39" i="14"/>
  <c r="AL38" i="14"/>
  <c r="AK38" i="14"/>
  <c r="G38" i="14"/>
  <c r="C38" i="14"/>
  <c r="B38" i="14"/>
  <c r="A38" i="14"/>
  <c r="C37" i="14"/>
  <c r="B37" i="14"/>
  <c r="A37" i="14"/>
  <c r="C36" i="14"/>
  <c r="B36" i="14"/>
  <c r="A36" i="14"/>
  <c r="C35" i="14"/>
  <c r="B35" i="14"/>
  <c r="A35" i="14"/>
  <c r="C34" i="14"/>
  <c r="B34" i="14"/>
  <c r="A34" i="14"/>
  <c r="C33" i="14"/>
  <c r="B33" i="14"/>
  <c r="A33" i="14"/>
  <c r="C32" i="14"/>
  <c r="B32" i="14"/>
  <c r="A32" i="14"/>
  <c r="C31" i="14"/>
  <c r="B31" i="14"/>
  <c r="A31" i="14"/>
  <c r="C30" i="14"/>
  <c r="B30" i="14"/>
  <c r="A30" i="14"/>
  <c r="C29" i="14"/>
  <c r="B29" i="14"/>
  <c r="A29" i="14"/>
  <c r="C28" i="14"/>
  <c r="B28" i="14"/>
  <c r="A28" i="14"/>
  <c r="C27" i="14"/>
  <c r="B27" i="14"/>
  <c r="A27" i="14"/>
  <c r="C26" i="14"/>
  <c r="B26" i="14"/>
  <c r="A26" i="14"/>
  <c r="C25" i="14"/>
  <c r="B25" i="14"/>
  <c r="A25" i="14"/>
  <c r="C24" i="14"/>
  <c r="B24" i="14"/>
  <c r="A24" i="14"/>
  <c r="C23" i="14"/>
  <c r="B23" i="14"/>
  <c r="A23" i="14"/>
  <c r="C22" i="14"/>
  <c r="B22" i="14"/>
  <c r="A22" i="14"/>
  <c r="C21" i="14"/>
  <c r="B21" i="14"/>
  <c r="A21" i="14"/>
  <c r="C20" i="14"/>
  <c r="B20" i="14"/>
  <c r="A20" i="14"/>
  <c r="C19" i="14"/>
  <c r="B19" i="14"/>
  <c r="A19" i="14"/>
  <c r="C18" i="14"/>
  <c r="B18" i="14"/>
  <c r="A18" i="14"/>
  <c r="C17" i="14"/>
  <c r="B17" i="14"/>
  <c r="A17" i="14"/>
  <c r="C16" i="14"/>
  <c r="B16" i="14"/>
  <c r="A16" i="14"/>
  <c r="C15" i="14"/>
  <c r="B15" i="14"/>
  <c r="A15" i="14"/>
  <c r="C14" i="14"/>
  <c r="B14" i="14"/>
  <c r="A14" i="14"/>
  <c r="C13" i="14"/>
  <c r="B13" i="14"/>
  <c r="A13" i="14"/>
  <c r="C12" i="14"/>
  <c r="B12" i="14"/>
  <c r="A12" i="14"/>
  <c r="C11" i="14"/>
  <c r="B11" i="14"/>
  <c r="A11" i="14"/>
  <c r="C10" i="14"/>
  <c r="B10" i="14"/>
  <c r="A10" i="14"/>
  <c r="C9" i="14"/>
  <c r="B9" i="14"/>
  <c r="A9" i="14"/>
  <c r="C8" i="14"/>
  <c r="B8" i="14"/>
  <c r="A8" i="14"/>
  <c r="C7" i="14"/>
  <c r="B7" i="14"/>
  <c r="A7" i="14"/>
  <c r="C6" i="14"/>
  <c r="B6" i="14"/>
  <c r="A6" i="14"/>
  <c r="C5" i="14"/>
  <c r="B5" i="14"/>
  <c r="A5" i="14"/>
  <c r="C4" i="14"/>
  <c r="B4" i="14"/>
  <c r="A4" i="14"/>
  <c r="AL3" i="14"/>
  <c r="AK3" i="14"/>
  <c r="AJ3" i="14"/>
  <c r="AI3" i="14"/>
  <c r="AH3" i="14"/>
  <c r="AG3" i="14"/>
  <c r="AF3" i="14"/>
  <c r="AE3" i="14"/>
  <c r="AD3" i="14"/>
  <c r="AC3" i="14"/>
  <c r="AB3" i="14"/>
  <c r="AA3" i="14"/>
  <c r="Z3" i="14"/>
  <c r="Y3" i="14"/>
  <c r="X3" i="14"/>
  <c r="W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C3" i="14"/>
  <c r="B3" i="14"/>
  <c r="A3" i="14"/>
  <c r="F2" i="14"/>
  <c r="E2" i="14"/>
  <c r="D2" i="14"/>
  <c r="AI1" i="14"/>
  <c r="AE1" i="14"/>
  <c r="S1" i="14"/>
  <c r="G1" i="14"/>
  <c r="D1" i="14"/>
  <c r="A1" i="14"/>
  <c r="AJ99" i="13"/>
  <c r="AI99" i="13"/>
  <c r="AH99" i="13"/>
  <c r="AG99" i="13"/>
  <c r="AF99" i="13"/>
  <c r="AE99" i="13"/>
  <c r="AD99" i="13"/>
  <c r="AC99" i="13"/>
  <c r="AB99" i="13"/>
  <c r="AA99" i="13"/>
  <c r="Z99" i="13"/>
  <c r="Y99" i="13"/>
  <c r="X99" i="13"/>
  <c r="W99" i="13"/>
  <c r="V99" i="13"/>
  <c r="U99" i="13"/>
  <c r="T99" i="13"/>
  <c r="S99" i="13"/>
  <c r="R99" i="13"/>
  <c r="Q99" i="13"/>
  <c r="P99" i="13"/>
  <c r="O99" i="13"/>
  <c r="N99" i="13"/>
  <c r="M99" i="13"/>
  <c r="L99" i="13"/>
  <c r="K99" i="13"/>
  <c r="J99" i="13"/>
  <c r="I99" i="13"/>
  <c r="H99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C41" i="13"/>
  <c r="B41" i="13"/>
  <c r="A41" i="13"/>
  <c r="C40" i="13"/>
  <c r="B40" i="13"/>
  <c r="A40" i="13"/>
  <c r="C39" i="13"/>
  <c r="B39" i="13"/>
  <c r="A39" i="13"/>
  <c r="AL38" i="13"/>
  <c r="AK38" i="13"/>
  <c r="G38" i="13"/>
  <c r="C38" i="13"/>
  <c r="B38" i="13"/>
  <c r="A38" i="13"/>
  <c r="C37" i="13"/>
  <c r="B37" i="13"/>
  <c r="A37" i="13"/>
  <c r="C36" i="13"/>
  <c r="B36" i="13"/>
  <c r="A36" i="13"/>
  <c r="C35" i="13"/>
  <c r="B35" i="13"/>
  <c r="A35" i="13"/>
  <c r="C34" i="13"/>
  <c r="B34" i="13"/>
  <c r="A34" i="13"/>
  <c r="C33" i="13"/>
  <c r="B33" i="13"/>
  <c r="A33" i="13"/>
  <c r="C32" i="13"/>
  <c r="B32" i="13"/>
  <c r="A32" i="13"/>
  <c r="C31" i="13"/>
  <c r="B31" i="13"/>
  <c r="A31" i="13"/>
  <c r="C30" i="13"/>
  <c r="B30" i="13"/>
  <c r="A30" i="13"/>
  <c r="C29" i="13"/>
  <c r="B29" i="13"/>
  <c r="A29" i="13"/>
  <c r="C28" i="13"/>
  <c r="B28" i="13"/>
  <c r="A28" i="13"/>
  <c r="C27" i="13"/>
  <c r="B27" i="13"/>
  <c r="A27" i="13"/>
  <c r="C26" i="13"/>
  <c r="B26" i="13"/>
  <c r="A26" i="13"/>
  <c r="C25" i="13"/>
  <c r="B25" i="13"/>
  <c r="A25" i="13"/>
  <c r="C24" i="13"/>
  <c r="B24" i="13"/>
  <c r="A24" i="13"/>
  <c r="C23" i="13"/>
  <c r="B23" i="13"/>
  <c r="A23" i="13"/>
  <c r="C22" i="13"/>
  <c r="B22" i="13"/>
  <c r="A22" i="13"/>
  <c r="C21" i="13"/>
  <c r="B21" i="13"/>
  <c r="A21" i="13"/>
  <c r="C20" i="13"/>
  <c r="B20" i="13"/>
  <c r="A20" i="13"/>
  <c r="C19" i="13"/>
  <c r="B19" i="13"/>
  <c r="A19" i="13"/>
  <c r="C18" i="13"/>
  <c r="B18" i="13"/>
  <c r="A18" i="13"/>
  <c r="C17" i="13"/>
  <c r="B17" i="13"/>
  <c r="A17" i="13"/>
  <c r="C16" i="13"/>
  <c r="B16" i="13"/>
  <c r="A16" i="13"/>
  <c r="C15" i="13"/>
  <c r="B15" i="13"/>
  <c r="A15" i="13"/>
  <c r="C14" i="13"/>
  <c r="B14" i="13"/>
  <c r="A14" i="13"/>
  <c r="C13" i="13"/>
  <c r="B13" i="13"/>
  <c r="A13" i="13"/>
  <c r="C12" i="13"/>
  <c r="B12" i="13"/>
  <c r="A12" i="13"/>
  <c r="C11" i="13"/>
  <c r="B11" i="13"/>
  <c r="A11" i="13"/>
  <c r="C10" i="13"/>
  <c r="B10" i="13"/>
  <c r="A10" i="13"/>
  <c r="C9" i="13"/>
  <c r="B9" i="13"/>
  <c r="A9" i="13"/>
  <c r="C8" i="13"/>
  <c r="B8" i="13"/>
  <c r="A8" i="13"/>
  <c r="C7" i="13"/>
  <c r="B7" i="13"/>
  <c r="A7" i="13"/>
  <c r="C6" i="13"/>
  <c r="B6" i="13"/>
  <c r="A6" i="13"/>
  <c r="C5" i="13"/>
  <c r="B5" i="13"/>
  <c r="A5" i="13"/>
  <c r="C4" i="13"/>
  <c r="B4" i="13"/>
  <c r="A4" i="13"/>
  <c r="AL3" i="13"/>
  <c r="AK3" i="13"/>
  <c r="AJ3" i="13"/>
  <c r="AI3" i="13"/>
  <c r="AH3" i="13"/>
  <c r="AG3" i="13"/>
  <c r="AF3" i="13"/>
  <c r="AE3" i="13"/>
  <c r="AD3" i="13"/>
  <c r="AC3" i="13"/>
  <c r="AB3" i="13"/>
  <c r="AA3" i="13"/>
  <c r="Z3" i="13"/>
  <c r="Y3" i="13"/>
  <c r="X3" i="13"/>
  <c r="W3" i="13"/>
  <c r="V3" i="13"/>
  <c r="U3" i="13"/>
  <c r="T3" i="13"/>
  <c r="S3" i="13"/>
  <c r="R3" i="13"/>
  <c r="Q3" i="13"/>
  <c r="P3" i="13"/>
  <c r="O3" i="13"/>
  <c r="N3" i="13"/>
  <c r="M3" i="13"/>
  <c r="L3" i="13"/>
  <c r="K3" i="13"/>
  <c r="J3" i="13"/>
  <c r="I3" i="13"/>
  <c r="H3" i="13"/>
  <c r="G3" i="13"/>
  <c r="C3" i="13"/>
  <c r="B3" i="13"/>
  <c r="A3" i="13"/>
  <c r="F2" i="13"/>
  <c r="E2" i="13"/>
  <c r="D2" i="13"/>
  <c r="AI1" i="13"/>
  <c r="AE1" i="13"/>
  <c r="S1" i="13"/>
  <c r="G1" i="13"/>
  <c r="D1" i="13"/>
  <c r="A1" i="13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C41" i="12"/>
  <c r="B41" i="12"/>
  <c r="A41" i="12"/>
  <c r="C40" i="12"/>
  <c r="B40" i="12"/>
  <c r="A40" i="12"/>
  <c r="C39" i="12"/>
  <c r="B39" i="12"/>
  <c r="A39" i="12"/>
  <c r="G38" i="12"/>
  <c r="C38" i="12"/>
  <c r="B38" i="12"/>
  <c r="A38" i="12"/>
  <c r="C37" i="12"/>
  <c r="B37" i="12"/>
  <c r="A37" i="12"/>
  <c r="C36" i="12"/>
  <c r="B36" i="12"/>
  <c r="A36" i="12"/>
  <c r="C35" i="12"/>
  <c r="B35" i="12"/>
  <c r="A35" i="12"/>
  <c r="C34" i="12"/>
  <c r="B34" i="12"/>
  <c r="A34" i="12"/>
  <c r="C33" i="12"/>
  <c r="B33" i="12"/>
  <c r="A33" i="12"/>
  <c r="C32" i="12"/>
  <c r="B32" i="12"/>
  <c r="A32" i="12"/>
  <c r="C31" i="12"/>
  <c r="B31" i="12"/>
  <c r="A31" i="12"/>
  <c r="C30" i="12"/>
  <c r="B30" i="12"/>
  <c r="A30" i="12"/>
  <c r="C29" i="12"/>
  <c r="B29" i="12"/>
  <c r="A29" i="12"/>
  <c r="C28" i="12"/>
  <c r="B28" i="12"/>
  <c r="A28" i="12"/>
  <c r="C27" i="12"/>
  <c r="B27" i="12"/>
  <c r="A27" i="12"/>
  <c r="C26" i="12"/>
  <c r="B26" i="12"/>
  <c r="A26" i="12"/>
  <c r="C25" i="12"/>
  <c r="B25" i="12"/>
  <c r="A25" i="12"/>
  <c r="C24" i="12"/>
  <c r="B24" i="12"/>
  <c r="A24" i="12"/>
  <c r="C23" i="12"/>
  <c r="B23" i="12"/>
  <c r="A23" i="12"/>
  <c r="C22" i="12"/>
  <c r="B22" i="12"/>
  <c r="A22" i="12"/>
  <c r="C21" i="12"/>
  <c r="B21" i="12"/>
  <c r="A21" i="12"/>
  <c r="C20" i="12"/>
  <c r="B20" i="12"/>
  <c r="A20" i="12"/>
  <c r="C19" i="12"/>
  <c r="B19" i="12"/>
  <c r="A19" i="12"/>
  <c r="C18" i="12"/>
  <c r="B18" i="12"/>
  <c r="A18" i="12"/>
  <c r="C17" i="12"/>
  <c r="B17" i="12"/>
  <c r="A17" i="12"/>
  <c r="C16" i="12"/>
  <c r="B16" i="12"/>
  <c r="A16" i="12"/>
  <c r="C15" i="12"/>
  <c r="B15" i="12"/>
  <c r="A15" i="12"/>
  <c r="C14" i="12"/>
  <c r="B14" i="12"/>
  <c r="A14" i="12"/>
  <c r="C13" i="12"/>
  <c r="B13" i="12"/>
  <c r="A13" i="12"/>
  <c r="C12" i="12"/>
  <c r="B12" i="12"/>
  <c r="A12" i="12"/>
  <c r="C11" i="12"/>
  <c r="B11" i="12"/>
  <c r="A11" i="12"/>
  <c r="C10" i="12"/>
  <c r="B10" i="12"/>
  <c r="A10" i="12"/>
  <c r="C9" i="12"/>
  <c r="B9" i="12"/>
  <c r="A9" i="12"/>
  <c r="C8" i="12"/>
  <c r="B8" i="12"/>
  <c r="A8" i="12"/>
  <c r="C7" i="12"/>
  <c r="B7" i="12"/>
  <c r="A7" i="12"/>
  <c r="C6" i="12"/>
  <c r="B6" i="12"/>
  <c r="A6" i="12"/>
  <c r="C5" i="12"/>
  <c r="B5" i="12"/>
  <c r="A5" i="12"/>
  <c r="C4" i="12"/>
  <c r="B4" i="12"/>
  <c r="A4" i="12"/>
  <c r="AL3" i="12"/>
  <c r="AK3" i="12"/>
  <c r="AJ3" i="12"/>
  <c r="AI3" i="12"/>
  <c r="AH3" i="12"/>
  <c r="AG3" i="12"/>
  <c r="AF3" i="12"/>
  <c r="AE3" i="12"/>
  <c r="AD3" i="12"/>
  <c r="AC3" i="12"/>
  <c r="AB3" i="12"/>
  <c r="AA3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3" i="12"/>
  <c r="C3" i="12"/>
  <c r="B3" i="12"/>
  <c r="A3" i="12"/>
  <c r="F2" i="12"/>
  <c r="E2" i="12"/>
  <c r="D2" i="12"/>
  <c r="AI1" i="12"/>
  <c r="AE1" i="12"/>
  <c r="S1" i="12"/>
  <c r="G1" i="12"/>
  <c r="D1" i="12"/>
  <c r="A1" i="12"/>
  <c r="AJ99" i="11"/>
  <c r="AI99" i="11"/>
  <c r="AH99" i="11"/>
  <c r="AG99" i="11"/>
  <c r="AF99" i="11"/>
  <c r="AE99" i="11"/>
  <c r="AD99" i="11"/>
  <c r="AC99" i="11"/>
  <c r="AB99" i="11"/>
  <c r="AA99" i="11"/>
  <c r="Z99" i="11"/>
  <c r="Y99" i="11"/>
  <c r="X99" i="11"/>
  <c r="W99" i="11"/>
  <c r="V99" i="11"/>
  <c r="U99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C41" i="11"/>
  <c r="B41" i="11"/>
  <c r="A41" i="11"/>
  <c r="C40" i="11"/>
  <c r="B40" i="11"/>
  <c r="A40" i="11"/>
  <c r="C39" i="11"/>
  <c r="B39" i="11"/>
  <c r="A39" i="11"/>
  <c r="AL38" i="11"/>
  <c r="AK38" i="11"/>
  <c r="G38" i="11"/>
  <c r="C38" i="11"/>
  <c r="B38" i="11"/>
  <c r="A38" i="11"/>
  <c r="C37" i="11"/>
  <c r="B37" i="11"/>
  <c r="A37" i="11"/>
  <c r="C36" i="11"/>
  <c r="B36" i="11"/>
  <c r="A36" i="11"/>
  <c r="C35" i="11"/>
  <c r="B35" i="11"/>
  <c r="A35" i="11"/>
  <c r="C34" i="11"/>
  <c r="B34" i="11"/>
  <c r="A34" i="11"/>
  <c r="C33" i="11"/>
  <c r="B33" i="11"/>
  <c r="A33" i="11"/>
  <c r="C32" i="11"/>
  <c r="B32" i="11"/>
  <c r="A32" i="11"/>
  <c r="C31" i="11"/>
  <c r="B31" i="11"/>
  <c r="A31" i="11"/>
  <c r="C30" i="11"/>
  <c r="B30" i="11"/>
  <c r="A30" i="11"/>
  <c r="C29" i="11"/>
  <c r="B29" i="11"/>
  <c r="A29" i="11"/>
  <c r="C28" i="11"/>
  <c r="B28" i="11"/>
  <c r="A28" i="11"/>
  <c r="C27" i="11"/>
  <c r="B27" i="11"/>
  <c r="A27" i="11"/>
  <c r="C26" i="11"/>
  <c r="B26" i="11"/>
  <c r="A26" i="11"/>
  <c r="C25" i="11"/>
  <c r="B25" i="11"/>
  <c r="A25" i="11"/>
  <c r="C24" i="11"/>
  <c r="B24" i="11"/>
  <c r="A24" i="11"/>
  <c r="C23" i="11"/>
  <c r="B23" i="11"/>
  <c r="A23" i="11"/>
  <c r="C22" i="11"/>
  <c r="B22" i="11"/>
  <c r="A22" i="11"/>
  <c r="C21" i="11"/>
  <c r="B21" i="11"/>
  <c r="A21" i="11"/>
  <c r="C20" i="11"/>
  <c r="B20" i="11"/>
  <c r="A20" i="11"/>
  <c r="C19" i="11"/>
  <c r="B19" i="11"/>
  <c r="A19" i="11"/>
  <c r="C18" i="11"/>
  <c r="B18" i="11"/>
  <c r="A18" i="11"/>
  <c r="C17" i="11"/>
  <c r="B17" i="11"/>
  <c r="A17" i="11"/>
  <c r="C16" i="11"/>
  <c r="B16" i="11"/>
  <c r="A16" i="11"/>
  <c r="C15" i="11"/>
  <c r="B15" i="11"/>
  <c r="A15" i="11"/>
  <c r="C14" i="11"/>
  <c r="B14" i="11"/>
  <c r="A14" i="11"/>
  <c r="C13" i="11"/>
  <c r="B13" i="11"/>
  <c r="A13" i="11"/>
  <c r="C12" i="11"/>
  <c r="B12" i="11"/>
  <c r="A12" i="11"/>
  <c r="C11" i="11"/>
  <c r="B11" i="11"/>
  <c r="A11" i="11"/>
  <c r="C10" i="11"/>
  <c r="B10" i="11"/>
  <c r="A10" i="11"/>
  <c r="C9" i="11"/>
  <c r="B9" i="11"/>
  <c r="A9" i="11"/>
  <c r="C8" i="11"/>
  <c r="B8" i="11"/>
  <c r="A8" i="11"/>
  <c r="C7" i="11"/>
  <c r="B7" i="11"/>
  <c r="A7" i="11"/>
  <c r="C6" i="11"/>
  <c r="B6" i="11"/>
  <c r="A6" i="11"/>
  <c r="C5" i="11"/>
  <c r="B5" i="11"/>
  <c r="A5" i="11"/>
  <c r="C4" i="11"/>
  <c r="B4" i="11"/>
  <c r="A4" i="11"/>
  <c r="AL3" i="11"/>
  <c r="AK3" i="11"/>
  <c r="AJ3" i="11"/>
  <c r="AI3" i="11"/>
  <c r="AH3" i="11"/>
  <c r="AG3" i="11"/>
  <c r="AF3" i="11"/>
  <c r="AE3" i="11"/>
  <c r="AD3" i="11"/>
  <c r="AC3" i="11"/>
  <c r="AB3" i="11"/>
  <c r="AA3" i="11"/>
  <c r="Z3" i="11"/>
  <c r="Y3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C3" i="11"/>
  <c r="B3" i="11"/>
  <c r="A3" i="11"/>
  <c r="F2" i="11"/>
  <c r="E2" i="11"/>
  <c r="D2" i="11"/>
  <c r="AI1" i="11"/>
  <c r="AE1" i="11"/>
  <c r="S1" i="11"/>
  <c r="G1" i="11"/>
  <c r="D1" i="11"/>
  <c r="A1" i="11"/>
  <c r="AJ99" i="10"/>
  <c r="AI99" i="10"/>
  <c r="AH99" i="10"/>
  <c r="AG99" i="10"/>
  <c r="AF99" i="10"/>
  <c r="AA10" i="3" s="1"/>
  <c r="AE99" i="10"/>
  <c r="AD99" i="10"/>
  <c r="AC99" i="10"/>
  <c r="AB99" i="10"/>
  <c r="AA99" i="10"/>
  <c r="Z99" i="10"/>
  <c r="U10" i="3" s="1"/>
  <c r="Y99" i="10"/>
  <c r="X99" i="10"/>
  <c r="W99" i="10"/>
  <c r="V99" i="10"/>
  <c r="U99" i="10"/>
  <c r="T99" i="10"/>
  <c r="O10" i="3" s="1"/>
  <c r="S99" i="10"/>
  <c r="R99" i="10"/>
  <c r="Q99" i="10"/>
  <c r="P99" i="10"/>
  <c r="O99" i="10"/>
  <c r="N99" i="10"/>
  <c r="I10" i="3" s="1"/>
  <c r="M99" i="10"/>
  <c r="L99" i="10"/>
  <c r="K99" i="10"/>
  <c r="J99" i="10"/>
  <c r="I99" i="10"/>
  <c r="H99" i="10"/>
  <c r="C10" i="3" s="1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C41" i="10"/>
  <c r="B41" i="10"/>
  <c r="A41" i="10"/>
  <c r="C40" i="10"/>
  <c r="B40" i="10"/>
  <c r="A40" i="10"/>
  <c r="C39" i="10"/>
  <c r="B39" i="10"/>
  <c r="A39" i="10"/>
  <c r="AL38" i="10"/>
  <c r="AK38" i="10"/>
  <c r="G38" i="10"/>
  <c r="C38" i="10"/>
  <c r="B38" i="10"/>
  <c r="A38" i="10"/>
  <c r="C37" i="10"/>
  <c r="B37" i="10"/>
  <c r="A37" i="10"/>
  <c r="C36" i="10"/>
  <c r="B36" i="10"/>
  <c r="A36" i="10"/>
  <c r="C35" i="10"/>
  <c r="B35" i="10"/>
  <c r="A35" i="10"/>
  <c r="C34" i="10"/>
  <c r="B34" i="10"/>
  <c r="A34" i="10"/>
  <c r="C33" i="10"/>
  <c r="B33" i="10"/>
  <c r="A33" i="10"/>
  <c r="C32" i="10"/>
  <c r="B32" i="10"/>
  <c r="A32" i="10"/>
  <c r="C31" i="10"/>
  <c r="B31" i="10"/>
  <c r="A31" i="10"/>
  <c r="C30" i="10"/>
  <c r="B30" i="10"/>
  <c r="A30" i="10"/>
  <c r="C29" i="10"/>
  <c r="B29" i="10"/>
  <c r="A29" i="10"/>
  <c r="C28" i="10"/>
  <c r="B28" i="10"/>
  <c r="A28" i="10"/>
  <c r="C27" i="10"/>
  <c r="B27" i="10"/>
  <c r="A27" i="10"/>
  <c r="C26" i="10"/>
  <c r="B26" i="10"/>
  <c r="A26" i="10"/>
  <c r="C25" i="10"/>
  <c r="B25" i="10"/>
  <c r="A25" i="10"/>
  <c r="C24" i="10"/>
  <c r="B24" i="10"/>
  <c r="A24" i="10"/>
  <c r="C23" i="10"/>
  <c r="B23" i="10"/>
  <c r="A23" i="10"/>
  <c r="C22" i="10"/>
  <c r="B22" i="10"/>
  <c r="A22" i="10"/>
  <c r="C21" i="10"/>
  <c r="B21" i="10"/>
  <c r="A21" i="10"/>
  <c r="C20" i="10"/>
  <c r="B20" i="10"/>
  <c r="A20" i="10"/>
  <c r="C19" i="10"/>
  <c r="B19" i="10"/>
  <c r="A19" i="10"/>
  <c r="C18" i="10"/>
  <c r="B18" i="10"/>
  <c r="A18" i="10"/>
  <c r="C17" i="10"/>
  <c r="B17" i="10"/>
  <c r="A17" i="10"/>
  <c r="C16" i="10"/>
  <c r="B16" i="10"/>
  <c r="A16" i="10"/>
  <c r="C15" i="10"/>
  <c r="B15" i="10"/>
  <c r="A15" i="10"/>
  <c r="C14" i="10"/>
  <c r="B14" i="10"/>
  <c r="A14" i="10"/>
  <c r="C13" i="10"/>
  <c r="B13" i="10"/>
  <c r="A13" i="10"/>
  <c r="C12" i="10"/>
  <c r="B12" i="10"/>
  <c r="A12" i="10"/>
  <c r="C11" i="10"/>
  <c r="B11" i="10"/>
  <c r="A11" i="10"/>
  <c r="C10" i="10"/>
  <c r="B10" i="10"/>
  <c r="A10" i="10"/>
  <c r="C9" i="10"/>
  <c r="B9" i="10"/>
  <c r="A9" i="10"/>
  <c r="C8" i="10"/>
  <c r="B8" i="10"/>
  <c r="A8" i="10"/>
  <c r="C7" i="10"/>
  <c r="B7" i="10"/>
  <c r="A7" i="10"/>
  <c r="C6" i="10"/>
  <c r="B6" i="10"/>
  <c r="A6" i="10"/>
  <c r="C5" i="10"/>
  <c r="B5" i="10"/>
  <c r="A5" i="10"/>
  <c r="C4" i="10"/>
  <c r="B4" i="10"/>
  <c r="A4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C3" i="10"/>
  <c r="B3" i="10"/>
  <c r="A3" i="10"/>
  <c r="F2" i="10"/>
  <c r="E2" i="10"/>
  <c r="D2" i="10"/>
  <c r="AI1" i="10"/>
  <c r="AE1" i="10"/>
  <c r="S1" i="10"/>
  <c r="G1" i="10"/>
  <c r="D1" i="10"/>
  <c r="A1" i="10"/>
  <c r="AJ99" i="9"/>
  <c r="AI99" i="9"/>
  <c r="AD9" i="3" s="1"/>
  <c r="AH99" i="9"/>
  <c r="AC9" i="3" s="1"/>
  <c r="AG99" i="9"/>
  <c r="AF99" i="9"/>
  <c r="AE99" i="9"/>
  <c r="AD99" i="9"/>
  <c r="AC99" i="9"/>
  <c r="X9" i="3" s="1"/>
  <c r="AB99" i="9"/>
  <c r="W9" i="3" s="1"/>
  <c r="AA99" i="9"/>
  <c r="Z99" i="9"/>
  <c r="Y99" i="9"/>
  <c r="X99" i="9"/>
  <c r="W99" i="9"/>
  <c r="R9" i="3" s="1"/>
  <c r="V99" i="9"/>
  <c r="Q9" i="3" s="1"/>
  <c r="U99" i="9"/>
  <c r="T99" i="9"/>
  <c r="S99" i="9"/>
  <c r="R99" i="9"/>
  <c r="Q99" i="9"/>
  <c r="L9" i="3" s="1"/>
  <c r="P99" i="9"/>
  <c r="K9" i="3" s="1"/>
  <c r="O99" i="9"/>
  <c r="N99" i="9"/>
  <c r="M99" i="9"/>
  <c r="L99" i="9"/>
  <c r="K99" i="9"/>
  <c r="F9" i="3" s="1"/>
  <c r="J99" i="9"/>
  <c r="E9" i="3" s="1"/>
  <c r="I99" i="9"/>
  <c r="H99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C41" i="9"/>
  <c r="B41" i="9"/>
  <c r="A41" i="9"/>
  <c r="C40" i="9"/>
  <c r="B40" i="9"/>
  <c r="A40" i="9"/>
  <c r="C39" i="9"/>
  <c r="B39" i="9"/>
  <c r="A39" i="9"/>
  <c r="AL38" i="9"/>
  <c r="AK38" i="9"/>
  <c r="AF9" i="3" s="1"/>
  <c r="G38" i="9"/>
  <c r="B9" i="3" s="1"/>
  <c r="C38" i="9"/>
  <c r="B38" i="9"/>
  <c r="A38" i="9"/>
  <c r="C37" i="9"/>
  <c r="B37" i="9"/>
  <c r="A37" i="9"/>
  <c r="C36" i="9"/>
  <c r="B36" i="9"/>
  <c r="A36" i="9"/>
  <c r="C35" i="9"/>
  <c r="B35" i="9"/>
  <c r="A35" i="9"/>
  <c r="C34" i="9"/>
  <c r="B34" i="9"/>
  <c r="A34" i="9"/>
  <c r="C33" i="9"/>
  <c r="B33" i="9"/>
  <c r="A33" i="9"/>
  <c r="C32" i="9"/>
  <c r="B32" i="9"/>
  <c r="A32" i="9"/>
  <c r="C31" i="9"/>
  <c r="B31" i="9"/>
  <c r="A31" i="9"/>
  <c r="C30" i="9"/>
  <c r="B30" i="9"/>
  <c r="A30" i="9"/>
  <c r="C29" i="9"/>
  <c r="B29" i="9"/>
  <c r="A29" i="9"/>
  <c r="C28" i="9"/>
  <c r="B28" i="9"/>
  <c r="A28" i="9"/>
  <c r="C27" i="9"/>
  <c r="B27" i="9"/>
  <c r="A27" i="9"/>
  <c r="C26" i="9"/>
  <c r="B26" i="9"/>
  <c r="A26" i="9"/>
  <c r="C25" i="9"/>
  <c r="B25" i="9"/>
  <c r="A25" i="9"/>
  <c r="C24" i="9"/>
  <c r="B24" i="9"/>
  <c r="A24" i="9"/>
  <c r="C23" i="9"/>
  <c r="B23" i="9"/>
  <c r="A23" i="9"/>
  <c r="C22" i="9"/>
  <c r="B22" i="9"/>
  <c r="A22" i="9"/>
  <c r="C21" i="9"/>
  <c r="B21" i="9"/>
  <c r="A21" i="9"/>
  <c r="C20" i="9"/>
  <c r="B20" i="9"/>
  <c r="A20" i="9"/>
  <c r="C19" i="9"/>
  <c r="B19" i="9"/>
  <c r="A19" i="9"/>
  <c r="C18" i="9"/>
  <c r="B18" i="9"/>
  <c r="A18" i="9"/>
  <c r="C17" i="9"/>
  <c r="B17" i="9"/>
  <c r="A17" i="9"/>
  <c r="C16" i="9"/>
  <c r="B16" i="9"/>
  <c r="A16" i="9"/>
  <c r="C15" i="9"/>
  <c r="B15" i="9"/>
  <c r="A15" i="9"/>
  <c r="C14" i="9"/>
  <c r="B14" i="9"/>
  <c r="A14" i="9"/>
  <c r="C13" i="9"/>
  <c r="B13" i="9"/>
  <c r="A13" i="9"/>
  <c r="C12" i="9"/>
  <c r="B12" i="9"/>
  <c r="A12" i="9"/>
  <c r="C11" i="9"/>
  <c r="B11" i="9"/>
  <c r="A11" i="9"/>
  <c r="C10" i="9"/>
  <c r="B10" i="9"/>
  <c r="A10" i="9"/>
  <c r="C9" i="9"/>
  <c r="B9" i="9"/>
  <c r="A9" i="9"/>
  <c r="C8" i="9"/>
  <c r="B8" i="9"/>
  <c r="A8" i="9"/>
  <c r="C7" i="9"/>
  <c r="B7" i="9"/>
  <c r="A7" i="9"/>
  <c r="C6" i="9"/>
  <c r="B6" i="9"/>
  <c r="A6" i="9"/>
  <c r="C5" i="9"/>
  <c r="B5" i="9"/>
  <c r="A5" i="9"/>
  <c r="C4" i="9"/>
  <c r="B4" i="9"/>
  <c r="A4" i="9"/>
  <c r="AL3" i="9"/>
  <c r="AK3" i="9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C3" i="9"/>
  <c r="B3" i="9"/>
  <c r="A3" i="9"/>
  <c r="F2" i="9"/>
  <c r="E2" i="9"/>
  <c r="D2" i="9"/>
  <c r="AI1" i="9"/>
  <c r="AE1" i="9"/>
  <c r="S1" i="9"/>
  <c r="G1" i="9"/>
  <c r="D1" i="9"/>
  <c r="A1" i="9"/>
  <c r="AJ99" i="8"/>
  <c r="AE8" i="3" s="1"/>
  <c r="AI99" i="8"/>
  <c r="AH99" i="8"/>
  <c r="AG99" i="8"/>
  <c r="AF99" i="8"/>
  <c r="AE99" i="8"/>
  <c r="Z8" i="3" s="1"/>
  <c r="AD99" i="8"/>
  <c r="Y8" i="3" s="1"/>
  <c r="AC99" i="8"/>
  <c r="AB99" i="8"/>
  <c r="AA99" i="8"/>
  <c r="Z99" i="8"/>
  <c r="Y99" i="8"/>
  <c r="T8" i="3" s="1"/>
  <c r="X99" i="8"/>
  <c r="S8" i="3" s="1"/>
  <c r="W99" i="8"/>
  <c r="V99" i="8"/>
  <c r="U99" i="8"/>
  <c r="T99" i="8"/>
  <c r="S99" i="8"/>
  <c r="N8" i="3" s="1"/>
  <c r="R99" i="8"/>
  <c r="M8" i="3" s="1"/>
  <c r="Q99" i="8"/>
  <c r="P99" i="8"/>
  <c r="O99" i="8"/>
  <c r="N99" i="8"/>
  <c r="M99" i="8"/>
  <c r="H8" i="3" s="1"/>
  <c r="L99" i="8"/>
  <c r="G8" i="3" s="1"/>
  <c r="K99" i="8"/>
  <c r="J99" i="8"/>
  <c r="I99" i="8"/>
  <c r="H99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C41" i="8"/>
  <c r="B41" i="8"/>
  <c r="A41" i="8"/>
  <c r="C40" i="8"/>
  <c r="B40" i="8"/>
  <c r="A40" i="8"/>
  <c r="C39" i="8"/>
  <c r="B39" i="8"/>
  <c r="A39" i="8"/>
  <c r="AL38" i="8"/>
  <c r="AG8" i="3" s="1"/>
  <c r="AK38" i="8"/>
  <c r="G38" i="8"/>
  <c r="C38" i="8"/>
  <c r="B38" i="8"/>
  <c r="A38" i="8"/>
  <c r="C37" i="8"/>
  <c r="B37" i="8"/>
  <c r="A37" i="8"/>
  <c r="C36" i="8"/>
  <c r="B36" i="8"/>
  <c r="A36" i="8"/>
  <c r="C35" i="8"/>
  <c r="B35" i="8"/>
  <c r="A35" i="8"/>
  <c r="C34" i="8"/>
  <c r="B34" i="8"/>
  <c r="A34" i="8"/>
  <c r="C33" i="8"/>
  <c r="B33" i="8"/>
  <c r="A33" i="8"/>
  <c r="C32" i="8"/>
  <c r="B32" i="8"/>
  <c r="A32" i="8"/>
  <c r="C31" i="8"/>
  <c r="B31" i="8"/>
  <c r="A31" i="8"/>
  <c r="C30" i="8"/>
  <c r="B30" i="8"/>
  <c r="A30" i="8"/>
  <c r="C29" i="8"/>
  <c r="B29" i="8"/>
  <c r="A29" i="8"/>
  <c r="C28" i="8"/>
  <c r="B28" i="8"/>
  <c r="A28" i="8"/>
  <c r="C27" i="8"/>
  <c r="B27" i="8"/>
  <c r="A27" i="8"/>
  <c r="C26" i="8"/>
  <c r="B26" i="8"/>
  <c r="A26" i="8"/>
  <c r="C25" i="8"/>
  <c r="B25" i="8"/>
  <c r="A25" i="8"/>
  <c r="C24" i="8"/>
  <c r="B24" i="8"/>
  <c r="A24" i="8"/>
  <c r="C23" i="8"/>
  <c r="B23" i="8"/>
  <c r="A23" i="8"/>
  <c r="C22" i="8"/>
  <c r="B22" i="8"/>
  <c r="A22" i="8"/>
  <c r="C21" i="8"/>
  <c r="B21" i="8"/>
  <c r="A21" i="8"/>
  <c r="C20" i="8"/>
  <c r="B20" i="8"/>
  <c r="A20" i="8"/>
  <c r="C19" i="8"/>
  <c r="B19" i="8"/>
  <c r="A19" i="8"/>
  <c r="C18" i="8"/>
  <c r="B18" i="8"/>
  <c r="A18" i="8"/>
  <c r="C17" i="8"/>
  <c r="B17" i="8"/>
  <c r="A17" i="8"/>
  <c r="C16" i="8"/>
  <c r="B16" i="8"/>
  <c r="A16" i="8"/>
  <c r="C15" i="8"/>
  <c r="B15" i="8"/>
  <c r="A15" i="8"/>
  <c r="C14" i="8"/>
  <c r="B14" i="8"/>
  <c r="A14" i="8"/>
  <c r="C13" i="8"/>
  <c r="B13" i="8"/>
  <c r="A13" i="8"/>
  <c r="C12" i="8"/>
  <c r="B12" i="8"/>
  <c r="A12" i="8"/>
  <c r="C11" i="8"/>
  <c r="B11" i="8"/>
  <c r="A11" i="8"/>
  <c r="C10" i="8"/>
  <c r="B10" i="8"/>
  <c r="A10" i="8"/>
  <c r="C9" i="8"/>
  <c r="B9" i="8"/>
  <c r="A9" i="8"/>
  <c r="C8" i="8"/>
  <c r="B8" i="8"/>
  <c r="A8" i="8"/>
  <c r="C7" i="8"/>
  <c r="B7" i="8"/>
  <c r="A7" i="8"/>
  <c r="C6" i="8"/>
  <c r="B6" i="8"/>
  <c r="A6" i="8"/>
  <c r="C5" i="8"/>
  <c r="B5" i="8"/>
  <c r="A5" i="8"/>
  <c r="C4" i="8"/>
  <c r="B4" i="8"/>
  <c r="A4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C3" i="8"/>
  <c r="B3" i="8"/>
  <c r="A3" i="8"/>
  <c r="F2" i="8"/>
  <c r="E2" i="8"/>
  <c r="D2" i="8"/>
  <c r="AI1" i="8"/>
  <c r="AE1" i="8"/>
  <c r="S1" i="8"/>
  <c r="G1" i="8"/>
  <c r="D1" i="8"/>
  <c r="A1" i="8"/>
  <c r="AI99" i="7"/>
  <c r="AH99" i="7"/>
  <c r="AG99" i="7"/>
  <c r="AB7" i="3" s="1"/>
  <c r="AE99" i="7"/>
  <c r="AD99" i="7"/>
  <c r="AC99" i="7"/>
  <c r="AB99" i="7"/>
  <c r="AA99" i="7"/>
  <c r="V7" i="3" s="1"/>
  <c r="Z99" i="7"/>
  <c r="U7" i="3" s="1"/>
  <c r="Y99" i="7"/>
  <c r="X99" i="7"/>
  <c r="W99" i="7"/>
  <c r="V99" i="7"/>
  <c r="U99" i="7"/>
  <c r="P7" i="3" s="1"/>
  <c r="T99" i="7"/>
  <c r="O7" i="3" s="1"/>
  <c r="S99" i="7"/>
  <c r="R99" i="7"/>
  <c r="Q99" i="7"/>
  <c r="P99" i="7"/>
  <c r="O99" i="7"/>
  <c r="J7" i="3" s="1"/>
  <c r="N99" i="7"/>
  <c r="I7" i="3" s="1"/>
  <c r="M99" i="7"/>
  <c r="L99" i="7"/>
  <c r="K99" i="7"/>
  <c r="J99" i="7"/>
  <c r="I99" i="7"/>
  <c r="D7" i="3" s="1"/>
  <c r="H99" i="7"/>
  <c r="C7" i="3" s="1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F41" i="7"/>
  <c r="AJ41" i="7" s="1"/>
  <c r="C41" i="7"/>
  <c r="B41" i="7"/>
  <c r="A41" i="7"/>
  <c r="AF40" i="7"/>
  <c r="AJ40" i="7" s="1"/>
  <c r="C40" i="7"/>
  <c r="B40" i="7"/>
  <c r="A40" i="7"/>
  <c r="AJ39" i="7"/>
  <c r="AF39" i="7"/>
  <c r="C39" i="7"/>
  <c r="B39" i="7"/>
  <c r="A39" i="7"/>
  <c r="AL38" i="7"/>
  <c r="AK38" i="7"/>
  <c r="AF38" i="7"/>
  <c r="AJ38" i="7" s="1"/>
  <c r="G38" i="7"/>
  <c r="B7" i="3" s="1"/>
  <c r="C38" i="7"/>
  <c r="B38" i="7"/>
  <c r="A38" i="7"/>
  <c r="AF37" i="7"/>
  <c r="AJ37" i="7" s="1"/>
  <c r="C37" i="7"/>
  <c r="B37" i="7"/>
  <c r="A37" i="7"/>
  <c r="AJ36" i="7"/>
  <c r="AF36" i="7"/>
  <c r="C36" i="7"/>
  <c r="B36" i="7"/>
  <c r="A36" i="7"/>
  <c r="AF35" i="7"/>
  <c r="AJ35" i="7" s="1"/>
  <c r="C35" i="7"/>
  <c r="B35" i="7"/>
  <c r="A35" i="7"/>
  <c r="AJ34" i="7"/>
  <c r="AF34" i="7"/>
  <c r="C34" i="7"/>
  <c r="B34" i="7"/>
  <c r="A34" i="7"/>
  <c r="AJ33" i="7"/>
  <c r="AF33" i="7"/>
  <c r="C33" i="7"/>
  <c r="B33" i="7"/>
  <c r="A33" i="7"/>
  <c r="AF32" i="7"/>
  <c r="AJ32" i="7" s="1"/>
  <c r="C32" i="7"/>
  <c r="B32" i="7"/>
  <c r="A32" i="7"/>
  <c r="AF31" i="7"/>
  <c r="AJ31" i="7" s="1"/>
  <c r="C31" i="7"/>
  <c r="B31" i="7"/>
  <c r="A31" i="7"/>
  <c r="AJ30" i="7"/>
  <c r="AF30" i="7"/>
  <c r="C30" i="7"/>
  <c r="B30" i="7"/>
  <c r="A30" i="7"/>
  <c r="AF29" i="7"/>
  <c r="AJ29" i="7" s="1"/>
  <c r="C29" i="7"/>
  <c r="B29" i="7"/>
  <c r="A29" i="7"/>
  <c r="AJ28" i="7"/>
  <c r="AF28" i="7"/>
  <c r="C28" i="7"/>
  <c r="B28" i="7"/>
  <c r="A28" i="7"/>
  <c r="AJ27" i="7"/>
  <c r="AF27" i="7"/>
  <c r="C27" i="7"/>
  <c r="B27" i="7"/>
  <c r="A27" i="7"/>
  <c r="AF26" i="7"/>
  <c r="AJ26" i="7" s="1"/>
  <c r="C26" i="7"/>
  <c r="B26" i="7"/>
  <c r="A26" i="7"/>
  <c r="AF25" i="7"/>
  <c r="AJ25" i="7" s="1"/>
  <c r="C25" i="7"/>
  <c r="B25" i="7"/>
  <c r="A25" i="7"/>
  <c r="AJ24" i="7"/>
  <c r="AF24" i="7"/>
  <c r="C24" i="7"/>
  <c r="B24" i="7"/>
  <c r="A24" i="7"/>
  <c r="AF23" i="7"/>
  <c r="AJ23" i="7" s="1"/>
  <c r="C23" i="7"/>
  <c r="B23" i="7"/>
  <c r="A23" i="7"/>
  <c r="AJ22" i="7"/>
  <c r="AF22" i="7"/>
  <c r="C22" i="7"/>
  <c r="B22" i="7"/>
  <c r="A22" i="7"/>
  <c r="AJ21" i="7"/>
  <c r="AF21" i="7"/>
  <c r="C21" i="7"/>
  <c r="B21" i="7"/>
  <c r="A21" i="7"/>
  <c r="AF20" i="7"/>
  <c r="AJ20" i="7" s="1"/>
  <c r="C20" i="7"/>
  <c r="B20" i="7"/>
  <c r="A20" i="7"/>
  <c r="AF19" i="7"/>
  <c r="AJ19" i="7" s="1"/>
  <c r="C19" i="7"/>
  <c r="B19" i="7"/>
  <c r="A19" i="7"/>
  <c r="AJ18" i="7"/>
  <c r="AF18" i="7"/>
  <c r="C18" i="7"/>
  <c r="B18" i="7"/>
  <c r="A18" i="7"/>
  <c r="AF17" i="7"/>
  <c r="AJ17" i="7" s="1"/>
  <c r="C17" i="7"/>
  <c r="B17" i="7"/>
  <c r="A17" i="7"/>
  <c r="AJ16" i="7"/>
  <c r="AF16" i="7"/>
  <c r="C16" i="7"/>
  <c r="B16" i="7"/>
  <c r="A16" i="7"/>
  <c r="AJ15" i="7"/>
  <c r="AF15" i="7"/>
  <c r="C15" i="7"/>
  <c r="B15" i="7"/>
  <c r="A15" i="7"/>
  <c r="AF14" i="7"/>
  <c r="AJ14" i="7" s="1"/>
  <c r="C14" i="7"/>
  <c r="B14" i="7"/>
  <c r="A14" i="7"/>
  <c r="AF13" i="7"/>
  <c r="AJ13" i="7" s="1"/>
  <c r="C13" i="7"/>
  <c r="B13" i="7"/>
  <c r="A13" i="7"/>
  <c r="AJ12" i="7"/>
  <c r="AF12" i="7"/>
  <c r="C12" i="7"/>
  <c r="B12" i="7"/>
  <c r="A12" i="7"/>
  <c r="AF11" i="7"/>
  <c r="AJ11" i="7" s="1"/>
  <c r="C11" i="7"/>
  <c r="B11" i="7"/>
  <c r="A11" i="7"/>
  <c r="AJ10" i="7"/>
  <c r="AF10" i="7"/>
  <c r="C10" i="7"/>
  <c r="B10" i="7"/>
  <c r="A10" i="7"/>
  <c r="AJ9" i="7"/>
  <c r="AF9" i="7"/>
  <c r="C9" i="7"/>
  <c r="B9" i="7"/>
  <c r="A9" i="7"/>
  <c r="AF8" i="7"/>
  <c r="AJ8" i="7" s="1"/>
  <c r="C8" i="7"/>
  <c r="B8" i="7"/>
  <c r="A8" i="7"/>
  <c r="AF7" i="7"/>
  <c r="AJ7" i="7" s="1"/>
  <c r="C7" i="7"/>
  <c r="B7" i="7"/>
  <c r="A7" i="7"/>
  <c r="AJ6" i="7"/>
  <c r="AF6" i="7"/>
  <c r="C6" i="7"/>
  <c r="B6" i="7"/>
  <c r="A6" i="7"/>
  <c r="AF5" i="7"/>
  <c r="AJ5" i="7" s="1"/>
  <c r="C5" i="7"/>
  <c r="B5" i="7"/>
  <c r="A5" i="7"/>
  <c r="AJ4" i="7"/>
  <c r="AJ99" i="7" s="1"/>
  <c r="AE7" i="3" s="1"/>
  <c r="AF4" i="7"/>
  <c r="C4" i="7"/>
  <c r="B4" i="7"/>
  <c r="A4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C3" i="7"/>
  <c r="B3" i="7"/>
  <c r="A3" i="7"/>
  <c r="F2" i="7"/>
  <c r="E2" i="7"/>
  <c r="D2" i="7"/>
  <c r="AI1" i="7"/>
  <c r="AE1" i="7"/>
  <c r="S1" i="7"/>
  <c r="G1" i="7"/>
  <c r="D1" i="7"/>
  <c r="A1" i="7"/>
  <c r="AJ99" i="6"/>
  <c r="AI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C41" i="6"/>
  <c r="B41" i="6"/>
  <c r="A41" i="6"/>
  <c r="C40" i="6"/>
  <c r="B40" i="6"/>
  <c r="A40" i="6"/>
  <c r="C39" i="6"/>
  <c r="B39" i="6"/>
  <c r="A39" i="6"/>
  <c r="AL38" i="6"/>
  <c r="AK38" i="6"/>
  <c r="G38" i="6"/>
  <c r="C38" i="6"/>
  <c r="B38" i="6"/>
  <c r="A38" i="6"/>
  <c r="C37" i="6"/>
  <c r="B37" i="6"/>
  <c r="A37" i="6"/>
  <c r="C36" i="6"/>
  <c r="B36" i="6"/>
  <c r="A36" i="6"/>
  <c r="C35" i="6"/>
  <c r="B35" i="6"/>
  <c r="A35" i="6"/>
  <c r="C34" i="6"/>
  <c r="B34" i="6"/>
  <c r="A34" i="6"/>
  <c r="C33" i="6"/>
  <c r="B33" i="6"/>
  <c r="A33" i="6"/>
  <c r="C32" i="6"/>
  <c r="B32" i="6"/>
  <c r="A32" i="6"/>
  <c r="C31" i="6"/>
  <c r="B31" i="6"/>
  <c r="A31" i="6"/>
  <c r="C30" i="6"/>
  <c r="B30" i="6"/>
  <c r="A30" i="6"/>
  <c r="C29" i="6"/>
  <c r="B29" i="6"/>
  <c r="A29" i="6"/>
  <c r="C28" i="6"/>
  <c r="B28" i="6"/>
  <c r="A28" i="6"/>
  <c r="C27" i="6"/>
  <c r="B27" i="6"/>
  <c r="A27" i="6"/>
  <c r="C26" i="6"/>
  <c r="B26" i="6"/>
  <c r="A26" i="6"/>
  <c r="C25" i="6"/>
  <c r="B25" i="6"/>
  <c r="A25" i="6"/>
  <c r="C24" i="6"/>
  <c r="B24" i="6"/>
  <c r="A24" i="6"/>
  <c r="C23" i="6"/>
  <c r="B23" i="6"/>
  <c r="A23" i="6"/>
  <c r="C22" i="6"/>
  <c r="B22" i="6"/>
  <c r="A22" i="6"/>
  <c r="C21" i="6"/>
  <c r="B21" i="6"/>
  <c r="A21" i="6"/>
  <c r="C20" i="6"/>
  <c r="B20" i="6"/>
  <c r="A20" i="6"/>
  <c r="C19" i="6"/>
  <c r="B19" i="6"/>
  <c r="A19" i="6"/>
  <c r="C18" i="6"/>
  <c r="B18" i="6"/>
  <c r="A18" i="6"/>
  <c r="C17" i="6"/>
  <c r="B17" i="6"/>
  <c r="A17" i="6"/>
  <c r="C16" i="6"/>
  <c r="B16" i="6"/>
  <c r="A16" i="6"/>
  <c r="C15" i="6"/>
  <c r="B15" i="6"/>
  <c r="A15" i="6"/>
  <c r="C14" i="6"/>
  <c r="B14" i="6"/>
  <c r="A14" i="6"/>
  <c r="C13" i="6"/>
  <c r="B13" i="6"/>
  <c r="A13" i="6"/>
  <c r="C12" i="6"/>
  <c r="B12" i="6"/>
  <c r="A12" i="6"/>
  <c r="C11" i="6"/>
  <c r="B11" i="6"/>
  <c r="A11" i="6"/>
  <c r="C10" i="6"/>
  <c r="B10" i="6"/>
  <c r="A10" i="6"/>
  <c r="C9" i="6"/>
  <c r="B9" i="6"/>
  <c r="A9" i="6"/>
  <c r="C8" i="6"/>
  <c r="B8" i="6"/>
  <c r="A8" i="6"/>
  <c r="C7" i="6"/>
  <c r="B7" i="6"/>
  <c r="A7" i="6"/>
  <c r="C6" i="6"/>
  <c r="B6" i="6"/>
  <c r="A6" i="6"/>
  <c r="C5" i="6"/>
  <c r="B5" i="6"/>
  <c r="A5" i="6"/>
  <c r="C4" i="6"/>
  <c r="B4" i="6"/>
  <c r="A4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C3" i="6"/>
  <c r="B3" i="6"/>
  <c r="A3" i="6"/>
  <c r="F2" i="6"/>
  <c r="E2" i="6"/>
  <c r="D2" i="6"/>
  <c r="AI1" i="6"/>
  <c r="AE1" i="6"/>
  <c r="S1" i="6"/>
  <c r="G1" i="6"/>
  <c r="D1" i="6"/>
  <c r="A1" i="6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C41" i="5"/>
  <c r="B41" i="5"/>
  <c r="A41" i="5"/>
  <c r="C40" i="5"/>
  <c r="B40" i="5"/>
  <c r="A40" i="5"/>
  <c r="C39" i="5"/>
  <c r="B39" i="5"/>
  <c r="A39" i="5"/>
  <c r="AL38" i="5"/>
  <c r="AK38" i="5"/>
  <c r="AF5" i="3" s="1"/>
  <c r="G38" i="5"/>
  <c r="B5" i="3" s="1"/>
  <c r="C38" i="5"/>
  <c r="B38" i="5"/>
  <c r="A38" i="5"/>
  <c r="C37" i="5"/>
  <c r="B37" i="5"/>
  <c r="A37" i="5"/>
  <c r="C36" i="5"/>
  <c r="B36" i="5"/>
  <c r="A36" i="5"/>
  <c r="C35" i="5"/>
  <c r="B35" i="5"/>
  <c r="A35" i="5"/>
  <c r="C34" i="5"/>
  <c r="B34" i="5"/>
  <c r="A34" i="5"/>
  <c r="C33" i="5"/>
  <c r="B33" i="5"/>
  <c r="A33" i="5"/>
  <c r="C32" i="5"/>
  <c r="B32" i="5"/>
  <c r="A32" i="5"/>
  <c r="C31" i="5"/>
  <c r="B31" i="5"/>
  <c r="A31" i="5"/>
  <c r="C30" i="5"/>
  <c r="B30" i="5"/>
  <c r="A30" i="5"/>
  <c r="C29" i="5"/>
  <c r="B29" i="5"/>
  <c r="A29" i="5"/>
  <c r="C28" i="5"/>
  <c r="B28" i="5"/>
  <c r="A28" i="5"/>
  <c r="C27" i="5"/>
  <c r="B27" i="5"/>
  <c r="A27" i="5"/>
  <c r="C26" i="5"/>
  <c r="B26" i="5"/>
  <c r="A26" i="5"/>
  <c r="C25" i="5"/>
  <c r="B25" i="5"/>
  <c r="A25" i="5"/>
  <c r="C24" i="5"/>
  <c r="B24" i="5"/>
  <c r="A24" i="5"/>
  <c r="C23" i="5"/>
  <c r="B23" i="5"/>
  <c r="A23" i="5"/>
  <c r="C22" i="5"/>
  <c r="B22" i="5"/>
  <c r="A22" i="5"/>
  <c r="C21" i="5"/>
  <c r="B21" i="5"/>
  <c r="A21" i="5"/>
  <c r="C20" i="5"/>
  <c r="B20" i="5"/>
  <c r="A20" i="5"/>
  <c r="C19" i="5"/>
  <c r="B19" i="5"/>
  <c r="A19" i="5"/>
  <c r="C18" i="5"/>
  <c r="B18" i="5"/>
  <c r="A18" i="5"/>
  <c r="C17" i="5"/>
  <c r="B17" i="5"/>
  <c r="A17" i="5"/>
  <c r="C16" i="5"/>
  <c r="B16" i="5"/>
  <c r="A16" i="5"/>
  <c r="C15" i="5"/>
  <c r="B15" i="5"/>
  <c r="A15" i="5"/>
  <c r="C14" i="5"/>
  <c r="B14" i="5"/>
  <c r="A14" i="5"/>
  <c r="C13" i="5"/>
  <c r="B13" i="5"/>
  <c r="A13" i="5"/>
  <c r="C12" i="5"/>
  <c r="B12" i="5"/>
  <c r="A12" i="5"/>
  <c r="C11" i="5"/>
  <c r="B11" i="5"/>
  <c r="A11" i="5"/>
  <c r="C10" i="5"/>
  <c r="B10" i="5"/>
  <c r="A10" i="5"/>
  <c r="C9" i="5"/>
  <c r="B9" i="5"/>
  <c r="A9" i="5"/>
  <c r="C8" i="5"/>
  <c r="B8" i="5"/>
  <c r="A8" i="5"/>
  <c r="C7" i="5"/>
  <c r="B7" i="5"/>
  <c r="A7" i="5"/>
  <c r="C6" i="5"/>
  <c r="B6" i="5"/>
  <c r="A6" i="5"/>
  <c r="C5" i="5"/>
  <c r="B5" i="5"/>
  <c r="A5" i="5"/>
  <c r="C4" i="5"/>
  <c r="B4" i="5"/>
  <c r="A4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C3" i="5"/>
  <c r="B3" i="5"/>
  <c r="A3" i="5"/>
  <c r="F2" i="5"/>
  <c r="E2" i="5"/>
  <c r="D2" i="5"/>
  <c r="AI1" i="5"/>
  <c r="AE1" i="5"/>
  <c r="S1" i="5"/>
  <c r="G1" i="5"/>
  <c r="D1" i="5"/>
  <c r="A1" i="5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C41" i="4"/>
  <c r="B41" i="4"/>
  <c r="A41" i="4"/>
  <c r="C40" i="4"/>
  <c r="B40" i="4"/>
  <c r="A40" i="4"/>
  <c r="C39" i="4"/>
  <c r="B39" i="4"/>
  <c r="A39" i="4"/>
  <c r="AL38" i="4"/>
  <c r="AG4" i="3" s="1"/>
  <c r="AK38" i="4"/>
  <c r="G38" i="4"/>
  <c r="C38" i="4"/>
  <c r="B38" i="4"/>
  <c r="A38" i="4"/>
  <c r="C37" i="4"/>
  <c r="B37" i="4"/>
  <c r="A37" i="4"/>
  <c r="C36" i="4"/>
  <c r="B36" i="4"/>
  <c r="A36" i="4"/>
  <c r="C35" i="4"/>
  <c r="B35" i="4"/>
  <c r="A35" i="4"/>
  <c r="C34" i="4"/>
  <c r="B34" i="4"/>
  <c r="A34" i="4"/>
  <c r="C33" i="4"/>
  <c r="B33" i="4"/>
  <c r="A33" i="4"/>
  <c r="C32" i="4"/>
  <c r="B32" i="4"/>
  <c r="A32" i="4"/>
  <c r="C31" i="4"/>
  <c r="B31" i="4"/>
  <c r="A31" i="4"/>
  <c r="C30" i="4"/>
  <c r="B30" i="4"/>
  <c r="A30" i="4"/>
  <c r="C29" i="4"/>
  <c r="B29" i="4"/>
  <c r="A29" i="4"/>
  <c r="C28" i="4"/>
  <c r="B28" i="4"/>
  <c r="A28" i="4"/>
  <c r="C27" i="4"/>
  <c r="B27" i="4"/>
  <c r="A27" i="4"/>
  <c r="C26" i="4"/>
  <c r="B26" i="4"/>
  <c r="A26" i="4"/>
  <c r="C25" i="4"/>
  <c r="B25" i="4"/>
  <c r="A25" i="4"/>
  <c r="C24" i="4"/>
  <c r="B24" i="4"/>
  <c r="A24" i="4"/>
  <c r="C23" i="4"/>
  <c r="B23" i="4"/>
  <c r="A23" i="4"/>
  <c r="C22" i="4"/>
  <c r="B22" i="4"/>
  <c r="A22" i="4"/>
  <c r="C21" i="4"/>
  <c r="B21" i="4"/>
  <c r="A21" i="4"/>
  <c r="C20" i="4"/>
  <c r="B20" i="4"/>
  <c r="A20" i="4"/>
  <c r="C19" i="4"/>
  <c r="B19" i="4"/>
  <c r="A19" i="4"/>
  <c r="C18" i="4"/>
  <c r="B18" i="4"/>
  <c r="A18" i="4"/>
  <c r="C17" i="4"/>
  <c r="B17" i="4"/>
  <c r="A17" i="4"/>
  <c r="C16" i="4"/>
  <c r="B16" i="4"/>
  <c r="A16" i="4"/>
  <c r="C15" i="4"/>
  <c r="B15" i="4"/>
  <c r="A15" i="4"/>
  <c r="C14" i="4"/>
  <c r="B14" i="4"/>
  <c r="A14" i="4"/>
  <c r="C13" i="4"/>
  <c r="B13" i="4"/>
  <c r="A13" i="4"/>
  <c r="C12" i="4"/>
  <c r="B12" i="4"/>
  <c r="A12" i="4"/>
  <c r="C11" i="4"/>
  <c r="B11" i="4"/>
  <c r="A11" i="4"/>
  <c r="C10" i="4"/>
  <c r="B10" i="4"/>
  <c r="A10" i="4"/>
  <c r="C9" i="4"/>
  <c r="B9" i="4"/>
  <c r="A9" i="4"/>
  <c r="C8" i="4"/>
  <c r="B8" i="4"/>
  <c r="A8" i="4"/>
  <c r="C7" i="4"/>
  <c r="B7" i="4"/>
  <c r="A7" i="4"/>
  <c r="C6" i="4"/>
  <c r="B6" i="4"/>
  <c r="A6" i="4"/>
  <c r="C5" i="4"/>
  <c r="B5" i="4"/>
  <c r="A5" i="4"/>
  <c r="C4" i="4"/>
  <c r="B4" i="4"/>
  <c r="A4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C3" i="4"/>
  <c r="B3" i="4"/>
  <c r="A3" i="4"/>
  <c r="F2" i="4"/>
  <c r="E2" i="4"/>
  <c r="D2" i="4"/>
  <c r="AI1" i="4"/>
  <c r="AE1" i="4"/>
  <c r="S1" i="4"/>
  <c r="G1" i="4"/>
  <c r="D1" i="4"/>
  <c r="A1" i="4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AG20" i="3"/>
  <c r="AF20" i="3"/>
  <c r="AE20" i="3"/>
  <c r="AD20" i="3"/>
  <c r="AC20" i="3"/>
  <c r="AB20" i="3"/>
  <c r="AA20" i="3"/>
  <c r="Z20" i="3"/>
  <c r="W20" i="3"/>
  <c r="V20" i="3"/>
  <c r="U20" i="3"/>
  <c r="T20" i="3"/>
  <c r="S20" i="3"/>
  <c r="Q20" i="3"/>
  <c r="P20" i="3"/>
  <c r="O20" i="3"/>
  <c r="N20" i="3"/>
  <c r="K20" i="3"/>
  <c r="J20" i="3"/>
  <c r="I20" i="3"/>
  <c r="H20" i="3"/>
  <c r="G20" i="3"/>
  <c r="E20" i="3"/>
  <c r="D20" i="3"/>
  <c r="C20" i="3"/>
  <c r="B20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AG10" i="3"/>
  <c r="AF10" i="3"/>
  <c r="AE10" i="3"/>
  <c r="AD10" i="3"/>
  <c r="AC10" i="3"/>
  <c r="AB10" i="3"/>
  <c r="Z10" i="3"/>
  <c r="Y10" i="3"/>
  <c r="X10" i="3"/>
  <c r="W10" i="3"/>
  <c r="V10" i="3"/>
  <c r="T10" i="3"/>
  <c r="S10" i="3"/>
  <c r="R10" i="3"/>
  <c r="Q10" i="3"/>
  <c r="P10" i="3"/>
  <c r="N10" i="3"/>
  <c r="M10" i="3"/>
  <c r="L10" i="3"/>
  <c r="K10" i="3"/>
  <c r="J10" i="3"/>
  <c r="H10" i="3"/>
  <c r="G10" i="3"/>
  <c r="F10" i="3"/>
  <c r="E10" i="3"/>
  <c r="D10" i="3"/>
  <c r="B10" i="3"/>
  <c r="AG9" i="3"/>
  <c r="AE9" i="3"/>
  <c r="AB9" i="3"/>
  <c r="AA9" i="3"/>
  <c r="Z9" i="3"/>
  <c r="Y9" i="3"/>
  <c r="V9" i="3"/>
  <c r="U9" i="3"/>
  <c r="T9" i="3"/>
  <c r="S9" i="3"/>
  <c r="P9" i="3"/>
  <c r="O9" i="3"/>
  <c r="N9" i="3"/>
  <c r="M9" i="3"/>
  <c r="J9" i="3"/>
  <c r="I9" i="3"/>
  <c r="H9" i="3"/>
  <c r="G9" i="3"/>
  <c r="D9" i="3"/>
  <c r="C9" i="3"/>
  <c r="AF8" i="3"/>
  <c r="AD8" i="3"/>
  <c r="AC8" i="3"/>
  <c r="AB8" i="3"/>
  <c r="AA8" i="3"/>
  <c r="X8" i="3"/>
  <c r="W8" i="3"/>
  <c r="V8" i="3"/>
  <c r="U8" i="3"/>
  <c r="R8" i="3"/>
  <c r="Q8" i="3"/>
  <c r="P8" i="3"/>
  <c r="O8" i="3"/>
  <c r="L8" i="3"/>
  <c r="K8" i="3"/>
  <c r="J8" i="3"/>
  <c r="I8" i="3"/>
  <c r="F8" i="3"/>
  <c r="E8" i="3"/>
  <c r="D8" i="3"/>
  <c r="C8" i="3"/>
  <c r="B8" i="3"/>
  <c r="AG7" i="3"/>
  <c r="AF7" i="3"/>
  <c r="AD7" i="3"/>
  <c r="AC7" i="3"/>
  <c r="Z7" i="3"/>
  <c r="Y7" i="3"/>
  <c r="X7" i="3"/>
  <c r="W7" i="3"/>
  <c r="T7" i="3"/>
  <c r="S7" i="3"/>
  <c r="R7" i="3"/>
  <c r="Q7" i="3"/>
  <c r="N7" i="3"/>
  <c r="M7" i="3"/>
  <c r="L7" i="3"/>
  <c r="K7" i="3"/>
  <c r="H7" i="3"/>
  <c r="G7" i="3"/>
  <c r="F7" i="3"/>
  <c r="E7" i="3"/>
  <c r="AG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AG5" i="3"/>
  <c r="AE5" i="3"/>
  <c r="AD5" i="3"/>
  <c r="AD23" i="3" s="1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AF4" i="3"/>
  <c r="AE4" i="3"/>
  <c r="AD4" i="3"/>
  <c r="AC4" i="3"/>
  <c r="AB4" i="3"/>
  <c r="AA4" i="3"/>
  <c r="Z4" i="3"/>
  <c r="Y4" i="3"/>
  <c r="X4" i="3"/>
  <c r="W4" i="3"/>
  <c r="V4" i="3"/>
  <c r="V23" i="3" s="1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B4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AD1" i="3"/>
  <c r="Z1" i="3"/>
  <c r="N1" i="3"/>
  <c r="B1" i="3"/>
  <c r="GB16" i="1"/>
  <c r="GC16" i="1" s="1"/>
  <c r="GD16" i="1" s="1"/>
  <c r="GE16" i="1" s="1"/>
  <c r="FS16" i="1"/>
  <c r="FR16" i="1"/>
  <c r="DV16" i="1"/>
  <c r="HQ4" i="1"/>
  <c r="HP4" i="1"/>
  <c r="HO4" i="1"/>
  <c r="HN4" i="1"/>
  <c r="HM4" i="1"/>
  <c r="HL4" i="1"/>
  <c r="HK4" i="1"/>
  <c r="HJ4" i="1"/>
  <c r="HI4" i="1"/>
  <c r="HH4" i="1"/>
  <c r="HG4" i="1"/>
  <c r="HF4" i="1"/>
  <c r="HE4" i="1"/>
  <c r="HD4" i="1"/>
  <c r="HC4" i="1"/>
  <c r="HB4" i="1"/>
  <c r="HA4" i="1"/>
  <c r="GZ4" i="1"/>
  <c r="GY4" i="1"/>
  <c r="GX4" i="1"/>
  <c r="GW4" i="1"/>
  <c r="GV4" i="1"/>
  <c r="GU4" i="1"/>
  <c r="GT4" i="1"/>
  <c r="GS4" i="1"/>
  <c r="GR4" i="1"/>
  <c r="GQ4" i="1"/>
  <c r="GP4" i="1"/>
  <c r="GO4" i="1"/>
  <c r="GN4" i="1"/>
  <c r="GM4" i="1"/>
  <c r="GL4" i="1"/>
  <c r="GK4" i="1"/>
  <c r="GJ4" i="1"/>
  <c r="GI4" i="1"/>
  <c r="GH4" i="1"/>
  <c r="GG4" i="1"/>
  <c r="GF4" i="1"/>
  <c r="GE4" i="1"/>
  <c r="GD4" i="1"/>
  <c r="GC4" i="1"/>
  <c r="GB4" i="1"/>
  <c r="GA4" i="1"/>
  <c r="FZ4" i="1"/>
  <c r="FY4" i="1"/>
  <c r="FX4" i="1"/>
  <c r="FS4" i="1"/>
  <c r="FR4" i="1"/>
  <c r="FQ4" i="1"/>
  <c r="FP4" i="1"/>
  <c r="FO4" i="1"/>
  <c r="FN4" i="1"/>
  <c r="FK4" i="1"/>
  <c r="FJ4" i="1"/>
  <c r="FH4" i="1"/>
  <c r="FG4" i="1"/>
  <c r="FF4" i="1"/>
  <c r="EU4" i="1"/>
  <c r="ET4" i="1"/>
  <c r="ES4" i="1"/>
  <c r="ER4" i="1"/>
  <c r="EQ4" i="1"/>
  <c r="EP4" i="1"/>
  <c r="EO4" i="1"/>
  <c r="EN4" i="1"/>
  <c r="EM4" i="1"/>
  <c r="EL4" i="1"/>
  <c r="EK4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DW4" i="1"/>
  <c r="DV4" i="1"/>
  <c r="DO4" i="1"/>
  <c r="DN4" i="1"/>
  <c r="DM4" i="1"/>
  <c r="DL4" i="1"/>
  <c r="DK4" i="1"/>
  <c r="DJ4" i="1"/>
  <c r="DI4" i="1"/>
  <c r="DH4" i="1"/>
  <c r="DG4" i="1"/>
  <c r="DF4" i="1"/>
  <c r="DE4" i="1"/>
  <c r="DD4" i="1"/>
  <c r="DA4" i="1"/>
  <c r="CZ4" i="1"/>
  <c r="CY4" i="1"/>
  <c r="CX4" i="1"/>
  <c r="CW4" i="1"/>
  <c r="CV4" i="1"/>
  <c r="CU4" i="1"/>
  <c r="CT4" i="1"/>
  <c r="CS4" i="1"/>
  <c r="CR4" i="1"/>
  <c r="CK4" i="1"/>
  <c r="CJ4" i="1"/>
  <c r="CI4" i="1"/>
  <c r="CH4" i="1"/>
  <c r="CG4" i="1"/>
  <c r="CF4" i="1"/>
  <c r="CA4" i="1"/>
  <c r="BZ4" i="1"/>
  <c r="BY4" i="1"/>
  <c r="BX4" i="1"/>
  <c r="BW4" i="1"/>
  <c r="BV4" i="1"/>
  <c r="BM4" i="1"/>
  <c r="BL4" i="1"/>
  <c r="BI4" i="1"/>
  <c r="BH4" i="1"/>
  <c r="BG4" i="1"/>
  <c r="BF4" i="1"/>
  <c r="BC4" i="1"/>
  <c r="BB4" i="1"/>
  <c r="BA4" i="1"/>
  <c r="AZ4" i="1"/>
  <c r="AW4" i="1"/>
  <c r="AV4" i="1"/>
  <c r="AQ4" i="1"/>
  <c r="AP4" i="1"/>
  <c r="AO4" i="1"/>
  <c r="AN4" i="1"/>
  <c r="AM4" i="1"/>
  <c r="AL4" i="1"/>
  <c r="AK4" i="1"/>
  <c r="AJ4" i="1"/>
  <c r="AG4" i="1"/>
  <c r="AF4" i="1"/>
  <c r="AE4" i="1"/>
  <c r="AD4" i="1"/>
  <c r="AC4" i="1"/>
  <c r="AB4" i="1"/>
  <c r="AA4" i="1"/>
  <c r="Z4" i="1"/>
  <c r="Y4" i="1"/>
  <c r="X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HP3" i="1"/>
  <c r="HN3" i="1"/>
  <c r="HL3" i="1"/>
  <c r="HJ3" i="1"/>
  <c r="HH3" i="1"/>
  <c r="HF3" i="1"/>
  <c r="HD3" i="1"/>
  <c r="HB3" i="1"/>
  <c r="GZ3" i="1"/>
  <c r="GX3" i="1"/>
  <c r="GT3" i="1"/>
  <c r="GR3" i="1"/>
  <c r="GP3" i="1"/>
  <c r="GN3" i="1"/>
  <c r="GL3" i="1"/>
  <c r="GJ3" i="1"/>
  <c r="GH3" i="1"/>
  <c r="GF3" i="1"/>
  <c r="GD3" i="1"/>
  <c r="GB3" i="1"/>
  <c r="FZ3" i="1"/>
  <c r="FX3" i="1"/>
  <c r="FR3" i="1"/>
  <c r="FP3" i="1"/>
  <c r="FN3" i="1"/>
  <c r="FJ3" i="1"/>
  <c r="FH3" i="1"/>
  <c r="FF3" i="1"/>
  <c r="ET3" i="1"/>
  <c r="ER3" i="1"/>
  <c r="EP3" i="1"/>
  <c r="EN3" i="1"/>
  <c r="EL3" i="1"/>
  <c r="EJ3" i="1"/>
  <c r="EH3" i="1"/>
  <c r="EF3" i="1"/>
  <c r="ED3" i="1"/>
  <c r="EB3" i="1"/>
  <c r="DZ3" i="1"/>
  <c r="DX3" i="1"/>
  <c r="DV3" i="1"/>
  <c r="DN3" i="1"/>
  <c r="DL3" i="1"/>
  <c r="DJ3" i="1"/>
  <c r="DH3" i="1"/>
  <c r="DF3" i="1"/>
  <c r="DD3" i="1"/>
  <c r="CZ3" i="1"/>
  <c r="CX3" i="1"/>
  <c r="CV3" i="1"/>
  <c r="CT3" i="1"/>
  <c r="CR3" i="1"/>
  <c r="CJ3" i="1"/>
  <c r="CH3" i="1"/>
  <c r="CF3" i="1"/>
  <c r="BZ3" i="1"/>
  <c r="BX3" i="1"/>
  <c r="BV3" i="1"/>
  <c r="BL3" i="1"/>
  <c r="BH3" i="1"/>
  <c r="BF3" i="1"/>
  <c r="BB3" i="1"/>
  <c r="AZ3" i="1"/>
  <c r="AV3" i="1"/>
  <c r="AP3" i="1"/>
  <c r="AN3" i="1"/>
  <c r="AL3" i="1"/>
  <c r="AJ3" i="1"/>
  <c r="AF3" i="1"/>
  <c r="AD3" i="1"/>
  <c r="AB3" i="1"/>
  <c r="Z3" i="1"/>
  <c r="X3" i="1"/>
  <c r="R3" i="1"/>
  <c r="P3" i="1"/>
  <c r="N3" i="1"/>
  <c r="L3" i="1"/>
  <c r="J3" i="1"/>
  <c r="H3" i="1"/>
  <c r="F3" i="1"/>
  <c r="D3" i="1"/>
  <c r="B3" i="1"/>
  <c r="HP2" i="1"/>
  <c r="HN2" i="1"/>
  <c r="HL2" i="1"/>
  <c r="HJ2" i="1"/>
  <c r="HH2" i="1"/>
  <c r="HF2" i="1"/>
  <c r="HD2" i="1"/>
  <c r="HB2" i="1"/>
  <c r="GZ2" i="1"/>
  <c r="GX2" i="1"/>
  <c r="GV2" i="1"/>
  <c r="GT2" i="1"/>
  <c r="GR2" i="1"/>
  <c r="GP2" i="1"/>
  <c r="GN2" i="1"/>
  <c r="GL2" i="1"/>
  <c r="GJ2" i="1"/>
  <c r="GH2" i="1"/>
  <c r="GF2" i="1"/>
  <c r="GD2" i="1"/>
  <c r="GB2" i="1"/>
  <c r="FZ2" i="1"/>
  <c r="FX2" i="1"/>
  <c r="FV2" i="1"/>
  <c r="FT2" i="1"/>
  <c r="FR2" i="1"/>
  <c r="FP2" i="1"/>
  <c r="FN2" i="1"/>
  <c r="FL2" i="1"/>
  <c r="FJ2" i="1"/>
  <c r="FH2" i="1"/>
  <c r="FF2" i="1"/>
  <c r="FD2" i="1"/>
  <c r="FB2" i="1"/>
  <c r="EZ2" i="1"/>
  <c r="EX2" i="1"/>
  <c r="EV2" i="1"/>
  <c r="ET2" i="1"/>
  <c r="ER2" i="1"/>
  <c r="EP2" i="1"/>
  <c r="EN2" i="1"/>
  <c r="EL2" i="1"/>
  <c r="EJ2" i="1"/>
  <c r="EH2" i="1"/>
  <c r="EF2" i="1"/>
  <c r="ED2" i="1"/>
  <c r="EB2" i="1"/>
  <c r="DZ2" i="1"/>
  <c r="DX2" i="1"/>
  <c r="DV2" i="1"/>
  <c r="DT2" i="1"/>
  <c r="DR2" i="1"/>
  <c r="DP2" i="1"/>
  <c r="DN2" i="1"/>
  <c r="DL2" i="1"/>
  <c r="DJ2" i="1"/>
  <c r="DH2" i="1"/>
  <c r="DF2" i="1"/>
  <c r="DD2" i="1"/>
  <c r="DB2" i="1"/>
  <c r="CZ2" i="1"/>
  <c r="CX2" i="1"/>
  <c r="CV2" i="1"/>
  <c r="CT2" i="1"/>
  <c r="CR2" i="1"/>
  <c r="CP2" i="1"/>
  <c r="CN2" i="1"/>
  <c r="CL2" i="1"/>
  <c r="CJ2" i="1"/>
  <c r="CH2" i="1"/>
  <c r="CF2" i="1"/>
  <c r="CD2" i="1"/>
  <c r="CB2" i="1"/>
  <c r="BZ2" i="1"/>
  <c r="BX2" i="1"/>
  <c r="BV2" i="1"/>
  <c r="BT2" i="1"/>
  <c r="BR2" i="1"/>
  <c r="BP2" i="1"/>
  <c r="BN2" i="1"/>
  <c r="BL2" i="1"/>
  <c r="BJ2" i="1"/>
  <c r="BH2" i="1"/>
  <c r="BF2" i="1"/>
  <c r="BD2" i="1"/>
  <c r="BB2" i="1"/>
  <c r="AZ2" i="1"/>
  <c r="AX2" i="1"/>
  <c r="AV2" i="1"/>
  <c r="AT2" i="1"/>
  <c r="AR2" i="1"/>
  <c r="AP2" i="1"/>
  <c r="AN2" i="1"/>
  <c r="AL2" i="1"/>
  <c r="AJ2" i="1"/>
  <c r="AH2" i="1"/>
  <c r="AF2" i="1"/>
  <c r="AD2" i="1"/>
  <c r="AB2" i="1"/>
  <c r="Z2" i="1"/>
  <c r="X2" i="1"/>
  <c r="V2" i="1"/>
  <c r="T2" i="1"/>
  <c r="R2" i="1"/>
  <c r="P2" i="1"/>
  <c r="N2" i="1"/>
  <c r="L2" i="1"/>
  <c r="J2" i="1"/>
  <c r="H2" i="1"/>
  <c r="F2" i="1"/>
  <c r="D2" i="1"/>
  <c r="B2" i="1"/>
  <c r="A1" i="1"/>
  <c r="G23" i="3" l="1"/>
  <c r="E23" i="3"/>
  <c r="I23" i="3"/>
  <c r="B23" i="3"/>
  <c r="D23" i="3"/>
  <c r="T23" i="3"/>
  <c r="Q23" i="3"/>
  <c r="AC23" i="3"/>
  <c r="S23" i="3"/>
  <c r="AF23" i="3"/>
  <c r="U23" i="3"/>
  <c r="N23" i="3"/>
  <c r="Z23" i="3"/>
  <c r="O23" i="3"/>
  <c r="AB23" i="3"/>
  <c r="M23" i="3"/>
  <c r="Y23" i="3"/>
  <c r="C23" i="3"/>
  <c r="P23" i="3"/>
  <c r="K23" i="3"/>
  <c r="W23" i="3"/>
  <c r="X23" i="3"/>
  <c r="L23" i="3"/>
  <c r="H23" i="3"/>
  <c r="AG23" i="3"/>
  <c r="J23" i="3"/>
  <c r="F23" i="3"/>
  <c r="R23" i="3"/>
  <c r="GG16" i="1"/>
  <c r="GF16" i="1"/>
  <c r="AE23" i="3"/>
  <c r="AF99" i="7"/>
  <c r="AA7" i="3" s="1"/>
  <c r="AA23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D5" authorId="0" shapeId="0" xr:uid="{00000000-0006-0000-0000-000001000000}">
      <text>
        <r>
          <rPr>
            <sz val="10"/>
            <color rgb="FF000000"/>
            <rFont val="Arial"/>
            <scheme val="minor"/>
          </rPr>
          <t>№1285</t>
        </r>
      </text>
    </comment>
  </commentList>
</comments>
</file>

<file path=xl/sharedStrings.xml><?xml version="1.0" encoding="utf-8"?>
<sst xmlns="http://schemas.openxmlformats.org/spreadsheetml/2006/main" count="3242" uniqueCount="1672">
  <si>
    <t>@</t>
  </si>
  <si>
    <t>Пост. от 07.12.2021 №296</t>
  </si>
  <si>
    <t>"4700000000189855427</t>
  </si>
  <si>
    <t>Всеволожский муниципальный район</t>
  </si>
  <si>
    <t>№933 от 21.03.2022</t>
  </si>
  <si>
    <t>4740100010000546872</t>
  </si>
  <si>
    <t>№387 от 10.02.2023</t>
  </si>
  <si>
    <t>4740100010001155157</t>
  </si>
  <si>
    <t>· Постановление
№1325 от 20.06.2016</t>
  </si>
  <si>
    <t>4740100010000725037</t>
  </si>
  <si>
    <t>· Постановление
№743 от 11.03.2020</t>
  </si>
  <si>
    <t>4740110001000042098</t>
  </si>
  <si>
    <t>нет</t>
  </si>
  <si>
    <t>от  01.04.2022 №1155</t>
  </si>
  <si>
    <t>4740100010001167922</t>
  </si>
  <si>
    <t>нпа №1743 от 29.04.2022</t>
  </si>
  <si>
    <t>4740100010001138336</t>
  </si>
  <si>
    <t>Пост.  №5318 от 14.12.2022</t>
  </si>
  <si>
    <t>4740100010001186092</t>
  </si>
  <si>
    <t>нпа №1704 от 29.04.2022 соответствует МР</t>
  </si>
  <si>
    <t>4740100010000013198</t>
  </si>
  <si>
    <t>Пост. №1328 от 20.06.2016 (с изм. №2917 от 08.07.2022 соответствует МР)</t>
  </si>
  <si>
    <t>4740100010000953272</t>
  </si>
  <si>
    <t>Постановление №1326 от 20.06.2016 (с изм.  №2918от 08.07.2022)</t>
  </si>
  <si>
    <t>4740100010000801805</t>
  </si>
  <si>
    <t>Пост. №1324 от 20.06.2016 (с изм. №3558 от 12.08.2022  соответствует мр)</t>
  </si>
  <si>
    <t>4740101010000013246</t>
  </si>
  <si>
    <t>Пост. №1327 от 20.06.2016 (с изм. №3557 от 12.08.2022 соответствует МР)</t>
  </si>
  <si>
    <t>4740100010000768754</t>
  </si>
  <si>
    <t>Отменен</t>
  </si>
  <si>
    <t>№434от 15.02.2023</t>
  </si>
  <si>
    <t>4740100010001101567</t>
  </si>
  <si>
    <t>нпа №2215 от 03.06.2022</t>
  </si>
  <si>
    <t>4740100010000950918</t>
  </si>
  <si>
    <t>· Постановление №1615
от 19.07.2016</t>
  </si>
  <si>
    <t>4740100010001053536</t>
  </si>
  <si>
    <t>№671 от 13.03.2023</t>
  </si>
  <si>
    <t>4740100010000980666</t>
  </si>
  <si>
    <t>Постановление №2455 от 27.01.2023</t>
  </si>
  <si>
    <t>4740100010001215690</t>
  </si>
  <si>
    <t>нпа №1043 от 28.03.2022</t>
  </si>
  <si>
    <t>4740100010000726363</t>
  </si>
  <si>
    <t>нпа №947 от 28.03.2023</t>
  </si>
  <si>
    <t>474010010000020132</t>
  </si>
  <si>
    <t>В РАБОТЕ</t>
  </si>
  <si>
    <t>ОТМЕНА НПА №4440 ОТ 13.10.2022</t>
  </si>
  <si>
    <t>отменен</t>
  </si>
  <si>
    <t>нпа №5630 от 29.12.2022</t>
  </si>
  <si>
    <t>4740100010000020235</t>
  </si>
  <si>
    <t xml:space="preserve">Отменен </t>
  </si>
  <si>
    <t>нпа №774 от 17.03.2023</t>
  </si>
  <si>
    <t>4700000000185015193</t>
  </si>
  <si>
    <t>нпа №4931 от 21.11.2022 мр соответствуют</t>
  </si>
  <si>
    <t>4740100010001181505</t>
  </si>
  <si>
    <t>нпа №1155 от 01.04.2022</t>
  </si>
  <si>
    <t>4740100010001167320</t>
  </si>
  <si>
    <t>нпа №2035 от 24.05.2022</t>
  </si>
  <si>
    <t>4740100010001146210</t>
  </si>
  <si>
    <t>· Постановление
№2564 от 20.09.2017</t>
  </si>
  <si>
    <t>4740100010001161580</t>
  </si>
  <si>
    <t>· Постановление
№128 от 25.01.2018</t>
  </si>
  <si>
    <t>4740100010001185236</t>
  </si>
  <si>
    <t>Постановление№244 27.01.2023</t>
  </si>
  <si>
    <t>4700000000167947092</t>
  </si>
  <si>
    <t>нпа №1554  от 21.04.2022</t>
  </si>
  <si>
    <t>4740100010001054245</t>
  </si>
  <si>
    <t>нпа №1741от 29.04.2022 соотв.МР</t>
  </si>
  <si>
    <t>4740100010000979885</t>
  </si>
  <si>
    <t>Постановление №236  от 27.01.2023</t>
  </si>
  <si>
    <t>4740100010001236686</t>
  </si>
  <si>
    <t xml:space="preserve"> НПА №1460 ОТ 18.04.2022 АР СООТВЕТСТВУЕТ мр</t>
  </si>
  <si>
    <t>4740100010001177280</t>
  </si>
  <si>
    <t>№1466 от 19.04.2022</t>
  </si>
  <si>
    <t>4740100010001184725</t>
  </si>
  <si>
    <t>Постановление №243 от 27.01.2023</t>
  </si>
  <si>
    <t>4740100010001052202</t>
  </si>
  <si>
    <t>4740100010001052376</t>
  </si>
  <si>
    <t xml:space="preserve">нпа №1054 от 29.03.2022 </t>
  </si>
  <si>
    <t>4740100010000978641</t>
  </si>
  <si>
    <t>№1497 от 18.05.2020</t>
  </si>
  <si>
    <t>4740100010001225596</t>
  </si>
  <si>
    <t>№1286 от 20.04.2020</t>
  </si>
  <si>
    <t>4700000000164773393</t>
  </si>
  <si>
    <t>№2661 от 25.08.2020</t>
  </si>
  <si>
    <t>4700000000187420796</t>
  </si>
  <si>
    <t>№1285 от 20.04.2020</t>
  </si>
  <si>
    <t>4700000000164773699</t>
  </si>
  <si>
    <t>нпа №1553 от 21.04.2022</t>
  </si>
  <si>
    <t>нпа №4414 от 11.10.2022</t>
  </si>
  <si>
    <t>4740100010001153917</t>
  </si>
  <si>
    <t>от 25.03.2022 №1035 СОТВЕТСТВУЕИТ МР</t>
  </si>
  <si>
    <t>4700000000187788684</t>
  </si>
  <si>
    <t>нпа №1045 от 04.04.2023</t>
  </si>
  <si>
    <t>4740100010001267565</t>
  </si>
  <si>
    <t>нпа №1742 от 29.04.2022</t>
  </si>
  <si>
    <t>4700000000192017516</t>
  </si>
  <si>
    <t>нпа №1467 от19.04.2022</t>
  </si>
  <si>
    <t>4740100010001182882</t>
  </si>
  <si>
    <t>нпа №1740 от 29.04.2022</t>
  </si>
  <si>
    <t>4740100010001155943</t>
  </si>
  <si>
    <t>нпа №1739 от 29.04.2022</t>
  </si>
  <si>
    <t>474010010001157808</t>
  </si>
  <si>
    <t>нпа №386 от 10.02.2023</t>
  </si>
  <si>
    <t>4700000000162019135</t>
  </si>
  <si>
    <t>отменена</t>
  </si>
  <si>
    <t>нпа №237 от 27.01.2023</t>
  </si>
  <si>
    <t>4740100010001246332</t>
  </si>
  <si>
    <t>нпа №2529 от  21.06.2022 соответствует мр</t>
  </si>
  <si>
    <t>4700000000193952724</t>
  </si>
  <si>
    <t>НПА №1213 ОТ 06.04.2022</t>
  </si>
  <si>
    <t>4700000000186278573</t>
  </si>
  <si>
    <t>НПА №5228 от 07.12.2022</t>
  </si>
  <si>
    <t>4700000000168162998</t>
  </si>
  <si>
    <r>
      <rPr>
        <sz val="7"/>
        <rFont val="Tahoma, Arial"/>
      </rPr>
      <t xml:space="preserve">· </t>
    </r>
    <r>
      <rPr>
        <u/>
        <sz val="7"/>
        <rFont val="Tahoma, Arial"/>
      </rPr>
      <t>Постановление
№573 от от 27.02.2020</t>
    </r>
  </si>
  <si>
    <t>4700000000185194127</t>
  </si>
  <si>
    <t>нпа №208 от 25.01.2023</t>
  </si>
  <si>
    <t>4700000000201523575</t>
  </si>
  <si>
    <t>нпа №2439 от 20.06.2022</t>
  </si>
  <si>
    <t>4700000000187412017</t>
  </si>
  <si>
    <t>нпа №624 от 07.03.2023</t>
  </si>
  <si>
    <t>4700000000203336277</t>
  </si>
  <si>
    <t>нпа№1468 от 19.04.2022</t>
  </si>
  <si>
    <t>в работе</t>
  </si>
  <si>
    <t>нпа №5093 от 28.12.2021</t>
  </si>
  <si>
    <t>470000000018983005</t>
  </si>
  <si>
    <t>нпа №1696 от 28.04.2022</t>
  </si>
  <si>
    <t>4700000000191985231</t>
  </si>
  <si>
    <t>нпа №1695 от 28.04.2022</t>
  </si>
  <si>
    <t>4700000000191984722</t>
  </si>
  <si>
    <t>НПА №4206 от 23.09.2022</t>
  </si>
  <si>
    <t>4700000000197136514</t>
  </si>
  <si>
    <t>нпа №3366 от 04.08.2022</t>
  </si>
  <si>
    <t>4700000000195330361</t>
  </si>
  <si>
    <t>НПА №1519 ОТ14.14.2022</t>
  </si>
  <si>
    <t>4700000000201522483</t>
  </si>
  <si>
    <t>нпа№ 625 от 07.03.2023</t>
  </si>
  <si>
    <t>4700000000194119292</t>
  </si>
  <si>
    <t>нпа №4161 от 21.09.2022</t>
  </si>
  <si>
    <t>4700000000196999585</t>
  </si>
  <si>
    <t>нпа №4769 от 08.11.2022</t>
  </si>
  <si>
    <t>4700000000198684196</t>
  </si>
  <si>
    <t>Агалатовское сельское поселение</t>
  </si>
  <si>
    <t xml:space="preserve">Услуга не оказывается </t>
  </si>
  <si>
    <t>Постановление № 192 от 11.04.2023</t>
  </si>
  <si>
    <t>4740100010000485052</t>
  </si>
  <si>
    <t>Постановление № 365 от 27.05.2022</t>
  </si>
  <si>
    <t>4740100010001005573</t>
  </si>
  <si>
    <t>Постановление № 369 от 27.05.2022</t>
  </si>
  <si>
    <t>4740100010000807356</t>
  </si>
  <si>
    <t>Постановление № 576 от 12.08.2022</t>
  </si>
  <si>
    <t>4740100010000805966</t>
  </si>
  <si>
    <t>Постановление № 581 от 12.08.2022</t>
  </si>
  <si>
    <t>4700000000195654095</t>
  </si>
  <si>
    <t>Услуга не оказывается</t>
  </si>
  <si>
    <t>Постановление № 378 от 27.05.2022</t>
  </si>
  <si>
    <t>4740100010000807211</t>
  </si>
  <si>
    <t>Постановление № 379 от 27.05.2022</t>
  </si>
  <si>
    <t>4740100010001125127</t>
  </si>
  <si>
    <t>Постановление № 370 от 27.05.2022</t>
  </si>
  <si>
    <t>4740100010000807209</t>
  </si>
  <si>
    <t>Постановление № 371 от 27.05.2022</t>
  </si>
  <si>
    <t>4740100010000806054</t>
  </si>
  <si>
    <t>Постановление № 384 от 30.05.2022 г.</t>
  </si>
  <si>
    <t>4740100010000966930</t>
  </si>
  <si>
    <t>Постановление № 372 от 27.05.2022</t>
  </si>
  <si>
    <t>4740100010001125544</t>
  </si>
  <si>
    <t>Постановление № 585 от 15.08.2022</t>
  </si>
  <si>
    <t>4740100010000806039</t>
  </si>
  <si>
    <t>Постановление № 584 от 15.08.2022</t>
  </si>
  <si>
    <t>4700000000195676119</t>
  </si>
  <si>
    <t>Постановление № 34 от 03.02.2017</t>
  </si>
  <si>
    <t>4740100010001004132</t>
  </si>
  <si>
    <t>Постановление № 368 от 27.05.2022</t>
  </si>
  <si>
    <t>4700000000186315830</t>
  </si>
  <si>
    <t>Постановление № 39 от 03.02.2017 (с изм.  № 660 26.12.2018)</t>
  </si>
  <si>
    <t>4740100010001004791</t>
  </si>
  <si>
    <t>Постановление № 391 от 30.05.2022 г.</t>
  </si>
  <si>
    <t>4740100010001004496</t>
  </si>
  <si>
    <t xml:space="preserve">Постановление № 577 от 12.08.2022 </t>
  </si>
  <si>
    <t>4740100010001114389</t>
  </si>
  <si>
    <t>Постановление № 392 от 30.05.2022</t>
  </si>
  <si>
    <t>4700000000195677493</t>
  </si>
  <si>
    <t>Постановление №447 от 20.06.2022</t>
  </si>
  <si>
    <t>4740100010001004636</t>
  </si>
  <si>
    <t>Постановление №40 от 03.02.2017</t>
  </si>
  <si>
    <t>Постановление №319 от 31.05.2023</t>
  </si>
  <si>
    <t>Постановление № 148 от 26.03.2018 г.</t>
  </si>
  <si>
    <t>4700000000195679836</t>
  </si>
  <si>
    <t>Услуга не оказывается, программа не доработана</t>
  </si>
  <si>
    <t>в район</t>
  </si>
  <si>
    <t>Постановление № 374 от 27.05.2022 г.</t>
  </si>
  <si>
    <t>4740100010001145967</t>
  </si>
  <si>
    <t>Постановление № 366 от 27.05.2022</t>
  </si>
  <si>
    <t>4740100010001145976</t>
  </si>
  <si>
    <t>Постановление № 375 от 27.05.2022 г.</t>
  </si>
  <si>
    <t>4740100010001004242</t>
  </si>
  <si>
    <t>Постановление № 193 от 11.04.2023 г.</t>
  </si>
  <si>
    <t>4700000000205752744</t>
  </si>
  <si>
    <t>Постановление № 377 от 27.05.2022 г.</t>
  </si>
  <si>
    <t>4740100010001124970</t>
  </si>
  <si>
    <t>Постановление № 376 от 27.05.2022 г.</t>
  </si>
  <si>
    <t>4740100010001114664</t>
  </si>
  <si>
    <t>Постановление № 389 от 30.05.2022 г.</t>
  </si>
  <si>
    <t>4740100010000466294</t>
  </si>
  <si>
    <t>Постановление № 386 от 30.05.2022</t>
  </si>
  <si>
    <t>470000032655871890032</t>
  </si>
  <si>
    <t>Постановление № 387 от 30.05.2022</t>
  </si>
  <si>
    <t>4700000000195605742</t>
  </si>
  <si>
    <t>Постановление № 364 от 27.05.2022 г.</t>
  </si>
  <si>
    <t>4700000000195678543</t>
  </si>
  <si>
    <t>Постановление № 390 от 30.05.2022 г.</t>
  </si>
  <si>
    <t>4700000000195678948</t>
  </si>
  <si>
    <t>Постановление №341 от 18.05.2022 г.</t>
  </si>
  <si>
    <t>4700000000195652778</t>
  </si>
  <si>
    <t>услуга не оказывается</t>
  </si>
  <si>
    <t>Постановление №728 от 28.09.2022</t>
  </si>
  <si>
    <t>4700000000197322340</t>
  </si>
  <si>
    <t>Постановление №172 от 30.03.2023 г.</t>
  </si>
  <si>
    <t>4700000000204542921</t>
  </si>
  <si>
    <t>Постановление №580 от 12.08.2022</t>
  </si>
  <si>
    <t>4700000000195651944</t>
  </si>
  <si>
    <t>Постановление №582 от 12.08.2022</t>
  </si>
  <si>
    <t>4700000000195651747</t>
  </si>
  <si>
    <t>Постановление №727 от 28.09.2022</t>
  </si>
  <si>
    <t>4700000000197316780</t>
  </si>
  <si>
    <t>Бугровское сельское поселение</t>
  </si>
  <si>
    <t>Постановление № 103 от 17.03.2022</t>
  </si>
  <si>
    <t>4700000000165441352</t>
  </si>
  <si>
    <t>Постановление №274 от 10.06.2022</t>
  </si>
  <si>
    <t>4700000000190058822</t>
  </si>
  <si>
    <t>Постановление №109 от 17.03.2022</t>
  </si>
  <si>
    <t>4700000000165439554</t>
  </si>
  <si>
    <t>Постановление №275 от 10.06.2022</t>
  </si>
  <si>
    <t>4700000000165439803</t>
  </si>
  <si>
    <t xml:space="preserve">Пост. № 101 от 17.03.2022 </t>
  </si>
  <si>
    <t>4700000000193379340</t>
  </si>
  <si>
    <t>Постановление №108 от 17.03.2022</t>
  </si>
  <si>
    <t>4700000000165430994</t>
  </si>
  <si>
    <t>Постановление № 158 от 04.04.2022</t>
  </si>
  <si>
    <t>4700000000193785046</t>
  </si>
  <si>
    <t>Постановление №159 от 04.04.2022</t>
  </si>
  <si>
    <t>4700000000193788151</t>
  </si>
  <si>
    <t>Постановление № 32 от 24.01.2023</t>
  </si>
  <si>
    <t>4700000000193601211</t>
  </si>
  <si>
    <t>Постановление №277 от 10.06.2022</t>
  </si>
  <si>
    <t>4700000000193603947</t>
  </si>
  <si>
    <t>Постановление №491 от 10.12.2020</t>
  </si>
  <si>
    <t>4740100010000798373</t>
  </si>
  <si>
    <t>Постановление 283 от 10.06.2022</t>
  </si>
  <si>
    <t>4700000000193882331</t>
  </si>
  <si>
    <t>Отменён постановлением №116 от 27.03.2023</t>
  </si>
  <si>
    <t>4700000000193829053</t>
  </si>
  <si>
    <t>Постановление № 302 от 16.10.2017</t>
  </si>
  <si>
    <t>4700000000190059668</t>
  </si>
  <si>
    <t>Постановление № 37 от 27.01.2023</t>
  </si>
  <si>
    <t>4740100010000948643</t>
  </si>
  <si>
    <t>Постановление №278 от 10.06.2022</t>
  </si>
  <si>
    <t>4700000000193606246</t>
  </si>
  <si>
    <t>Отменен, Постановление № 36 от 27.01.2023</t>
  </si>
  <si>
    <t>4700000000190059683</t>
  </si>
  <si>
    <t>Постановление№ 355 от 14.07.2022</t>
  </si>
  <si>
    <t>4700000000190059699</t>
  </si>
  <si>
    <t>Постановление №280 от 10.06.2022</t>
  </si>
  <si>
    <t>4700000000190060056</t>
  </si>
  <si>
    <t>Постановление №317 от 20.06.2022</t>
  </si>
  <si>
    <t>4700000000190060828</t>
  </si>
  <si>
    <t>Постановление №313 от 20.06.2022</t>
  </si>
  <si>
    <t>4700000000194062642</t>
  </si>
  <si>
    <t>Постановление №161 от 04.04.2022</t>
  </si>
  <si>
    <t>4700000000193822903</t>
  </si>
  <si>
    <t>Постановление №33 от 24.01.2023</t>
  </si>
  <si>
    <t>4700000000190061029</t>
  </si>
  <si>
    <t>№162 от 04.04.2022</t>
  </si>
  <si>
    <t>4700000000193815908</t>
  </si>
  <si>
    <t>Постановление № 312 от 20.06.2022</t>
  </si>
  <si>
    <t>4700000000190061170</t>
  </si>
  <si>
    <t>Постановление №284 от 10.06.2022</t>
  </si>
  <si>
    <t>4700000000193889923</t>
  </si>
  <si>
    <t>Постановление № 310 от 20.06.2022</t>
  </si>
  <si>
    <t>4700000000190061291</t>
  </si>
  <si>
    <t>Постановление № 47 от 31.01.2023 г.</t>
  </si>
  <si>
    <t>4700000000193774387</t>
  </si>
  <si>
    <t>Постановление №309 от 20.06.2022</t>
  </si>
  <si>
    <t>4700000000165440808</t>
  </si>
  <si>
    <t>Постановление №311 от 20.06.2022</t>
  </si>
  <si>
    <t>4700000000165440707</t>
  </si>
  <si>
    <t>Постановление № 102 от 17.03.2022</t>
  </si>
  <si>
    <t>4700000000190061311</t>
  </si>
  <si>
    <t>Постановление №110 от 17.03.2022</t>
  </si>
  <si>
    <t>4700000000190061325</t>
  </si>
  <si>
    <t>Пост. № 279 от 10.06.2022</t>
  </si>
  <si>
    <t>4700000000193583474</t>
  </si>
  <si>
    <t>Постановление № 281 от 10.06.2022</t>
  </si>
  <si>
    <t>4700000000193872380</t>
  </si>
  <si>
    <t>Постановление № 282 от 10.06.2022</t>
  </si>
  <si>
    <t>4700000000190061347</t>
  </si>
  <si>
    <t>Постановление № 444 от 15.12.2021</t>
  </si>
  <si>
    <t>4700000000190061362</t>
  </si>
  <si>
    <t>Постановление №314 от 20.06.2022</t>
  </si>
  <si>
    <t>4700000000194140293</t>
  </si>
  <si>
    <t>Постановление №315 от 20.06.2022</t>
  </si>
  <si>
    <t>4700000000194148721</t>
  </si>
  <si>
    <t>Постановление № 667 от 21.12.2022</t>
  </si>
  <si>
    <t>4700000000201497772</t>
  </si>
  <si>
    <t>Постановление №163 от 04.04.2022</t>
  </si>
  <si>
    <t>4700000000194502674</t>
  </si>
  <si>
    <t>Постановление № 524 от 07.10.2022</t>
  </si>
  <si>
    <t>4700000000198260237</t>
  </si>
  <si>
    <t>Дубровское городское поселение</t>
  </si>
  <si>
    <t>муниципальная услуга не представляется в связи с отсутствием полномочий</t>
  </si>
  <si>
    <t>Пост. от 01.02.2023 №38 (с изм. от 03.05.2023 №161)</t>
  </si>
  <si>
    <t>4740100010000688790</t>
  </si>
  <si>
    <t>Пост. от 16.01.2023 №07 (с изм. от 03.05.2023 № 166)</t>
  </si>
  <si>
    <t>4740100010000734054</t>
  </si>
  <si>
    <t>Пост. от 16.01.2023 №06 (новая редакция)</t>
  </si>
  <si>
    <t>4740100010000741111</t>
  </si>
  <si>
    <t>Пост. от 27.03.2019 №159 (с изм. от 16.01.2023 №08)</t>
  </si>
  <si>
    <t>4700000000166786387</t>
  </si>
  <si>
    <t>Пост. от 25.08.2015 №234 (с изм. от 01.02.2023 № 34)</t>
  </si>
  <si>
    <t>4740100010000711647</t>
  </si>
  <si>
    <t>Пост. от 25.08.2015 №233 (с изм. от 18.04.2022 № 100)</t>
  </si>
  <si>
    <t>4740100010000711236</t>
  </si>
  <si>
    <t xml:space="preserve">Полномочия переданы в  муниципальный район, Приложение 3
к решению совета депутатов от «08» декабря 2022 года № 62
</t>
  </si>
  <si>
    <t>Пост. от 07.05.2019 №212</t>
  </si>
  <si>
    <t>"4740100010000382331</t>
  </si>
  <si>
    <t>Пост. от 07.05.2019 №211</t>
  </si>
  <si>
    <t>"4700000000168189175</t>
  </si>
  <si>
    <t>Пост. от 30.11.2015 № 321 (с изм. от 01.02.2023 №35)</t>
  </si>
  <si>
    <t>4740100010000778197</t>
  </si>
  <si>
    <t>Пост. от 07.05.2019 № 211 (с изм. от 17.06.2022 № 146)</t>
  </si>
  <si>
    <t>4740100010000778441</t>
  </si>
  <si>
    <t>Пост. от 30.11.2015 № 321 (с изм от от 01.02.2023 №36)</t>
  </si>
  <si>
    <t xml:space="preserve">Пост. от 30.11.2015 № 319 (с изм. от17.06.2022 №147) </t>
  </si>
  <si>
    <t>4740100010000779787</t>
  </si>
  <si>
    <t>Пост. от 19.12.2017 №505</t>
  </si>
  <si>
    <t>"4740100010000687562</t>
  </si>
  <si>
    <t>Пост. от 30.11.2015 № 319 (с изм от 03.05.2023 №164)</t>
  </si>
  <si>
    <t>Пост. от 14.03.2016 № 140 (с изм. от 18.04.2022 № 103)</t>
  </si>
  <si>
    <t>4740100010000839605</t>
  </si>
  <si>
    <t>Пост. от 19.12.2017 №505 (с изм.от 03.05.2023 №165)</t>
  </si>
  <si>
    <t>4740100010000687562</t>
  </si>
  <si>
    <t>Пост. от 24.09.2015 №282 (с изм. от 03.10.2022 № 243)</t>
  </si>
  <si>
    <t>4740100010000731373</t>
  </si>
  <si>
    <t>Нет</t>
  </si>
  <si>
    <t>Пост. от 16.01.2023 №12 (новая редакция)</t>
  </si>
  <si>
    <t>4740100010000730541</t>
  </si>
  <si>
    <t>Пост. от 05.03.2020 №59</t>
  </si>
  <si>
    <t>4700000000184962646</t>
  </si>
  <si>
    <t>№ 56 от 01.03.2023 (новая редакция)</t>
  </si>
  <si>
    <t>4740100010000834430</t>
  </si>
  <si>
    <t xml:space="preserve">Пост. от 24.09.2015 №281 (с изм. от 17.06.2022 №145) </t>
  </si>
  <si>
    <t>4740100010000735067</t>
  </si>
  <si>
    <t>Пост. от 04.12.2015 № 329 (с изм. от от 01.03.2023 №61)</t>
  </si>
  <si>
    <t>4740100010000781926</t>
  </si>
  <si>
    <t>Пост. от 24.09.2015 № 279 (с изм. от от 08.08.2022 № 190)</t>
  </si>
  <si>
    <t>4740100010000731799</t>
  </si>
  <si>
    <t>Пост. от 27.03.2019 №162 (с изм. от 03.10.2022 № 247)</t>
  </si>
  <si>
    <t>4700000000166833256</t>
  </si>
  <si>
    <t>Пост. от 01.03.2023 № 57 (новая редакция)</t>
  </si>
  <si>
    <t>4700000000166578843</t>
  </si>
  <si>
    <t>Пост. от 01.03.2016 № 102</t>
  </si>
  <si>
    <t>"4740100010000834970</t>
  </si>
  <si>
    <t xml:space="preserve">Пост. от 09.11.2016 № 408 (с изм. от 17.06.2022 № 149) </t>
  </si>
  <si>
    <t>4740100010000781671</t>
  </si>
  <si>
    <t>Пост. от 09.11.2016 № 408 (с изм. от 30.01.2023 №25)</t>
  </si>
  <si>
    <t>Пост. от 14.03.2016 №139 (с изм. от 08.08.2022 №192)</t>
  </si>
  <si>
    <t>4740100010000839410</t>
  </si>
  <si>
    <t>Пост. от 26.01.2023 №23 (с изм. от 03.05.2023 №167)</t>
  </si>
  <si>
    <t>4740100010001053331</t>
  </si>
  <si>
    <t>Пост. от 25.02.2019 №62 (с изм. от 22.09.2022 № 234)</t>
  </si>
  <si>
    <t>4700000000166408519</t>
  </si>
  <si>
    <t>Полномочия переданы в  муниципальный район, Соглашение от 22.12.2022 № 75/1.0-11</t>
  </si>
  <si>
    <t xml:space="preserve">Постановление 
№ 135 от 02.05 2017г. (с изм. от 01.03.2023 № 61)
</t>
  </si>
  <si>
    <t>4740100010001052211</t>
  </si>
  <si>
    <t>Пост. от 05.04.2017 № 75 (с изм. от 01.02.2023 № 37)</t>
  </si>
  <si>
    <t>4740100010001050620</t>
  </si>
  <si>
    <t>Пост. от 02.05.2017 №134 (с изм. от 01.03.2023 №60)</t>
  </si>
  <si>
    <t>4740100010001052421</t>
  </si>
  <si>
    <t>Постановление № 454 от 20.11.2017
(с изм. от 01.03.2023 № 59)</t>
  </si>
  <si>
    <t>4740100010001180936</t>
  </si>
  <si>
    <t>Пост. от 02.05.2017 №137 (с изм.от 18.04.2022 №102)</t>
  </si>
  <si>
    <t>4740100010001051054</t>
  </si>
  <si>
    <t>Пост. от 02.05.2017 №136 (с изм. от 18.04.2022 №101)</t>
  </si>
  <si>
    <t>4740100010001051421</t>
  </si>
  <si>
    <t>Пост. от 26.01.2023 № 22 (с изм. от 03.05.2023 №168)</t>
  </si>
  <si>
    <t>4740100010000688976</t>
  </si>
  <si>
    <t>Пост.от 22.03.2019 №157 (с изм. от 01.02.2023 № 40 №297)</t>
  </si>
  <si>
    <t>4740100010000729633</t>
  </si>
  <si>
    <t>4740100010000688791</t>
  </si>
  <si>
    <t>4740100010000734055</t>
  </si>
  <si>
    <t>4740100010000741112</t>
  </si>
  <si>
    <t>4700000000166786388</t>
  </si>
  <si>
    <t>4740100010000711648</t>
  </si>
  <si>
    <t>4740100010000711237</t>
  </si>
  <si>
    <t>Пост. от 02.06.2020 №190 (с изм. от 01.03.2023 № 58)</t>
  </si>
  <si>
    <t>4700000000185991038</t>
  </si>
  <si>
    <t>Пост. от 27.03.2019 №161 (с изм. от 03.10.2022 № 246)</t>
  </si>
  <si>
    <t>4700000000166814767</t>
  </si>
  <si>
    <t>Пост. от 24.05.2021 №75 (с изм. от 03.10.2022 № 248)</t>
  </si>
  <si>
    <t>4700000000198131641</t>
  </si>
  <si>
    <t>Пост. от 14.09.2022 № 224</t>
  </si>
  <si>
    <t>4740100010000778198</t>
  </si>
  <si>
    <t>4700000000194611311</t>
  </si>
  <si>
    <t xml:space="preserve">Пост. от 20.04.2022 № 108 (с изм. от 22.09.2022 № 231) </t>
  </si>
  <si>
    <t>4700000000194672733</t>
  </si>
  <si>
    <t xml:space="preserve">Пост. от 20.04.2022 № 107 (с изм. от 22.09.2022 № 232) </t>
  </si>
  <si>
    <t>4700000000194580032</t>
  </si>
  <si>
    <t>Пост. от 22.09.2022 № 230</t>
  </si>
  <si>
    <t>4700000000198116593</t>
  </si>
  <si>
    <t>Пост. от 19.12.2017 №506</t>
  </si>
  <si>
    <t>"4740100010000687563</t>
  </si>
  <si>
    <t>Пост. от 03.05.2023 № 160</t>
  </si>
  <si>
    <t>4700000000206103465</t>
  </si>
  <si>
    <t>Пост. от 17.062022 № 144.</t>
  </si>
  <si>
    <t>4700000000194592191</t>
  </si>
  <si>
    <t>4740100010000687563</t>
  </si>
  <si>
    <t>Пост. от 14.09.2022 № 225</t>
  </si>
  <si>
    <t>4700000000197485228</t>
  </si>
  <si>
    <t>Постановление от 03.05.2023 № 162</t>
  </si>
  <si>
    <t>4700000000206107337</t>
  </si>
  <si>
    <t>Постановление от 03.05.2023 № 163</t>
  </si>
  <si>
    <t>4700000000206110437</t>
  </si>
  <si>
    <t>Постановление от 09.11.2022 № 273</t>
  </si>
  <si>
    <t>4700000000198762673</t>
  </si>
  <si>
    <t>Заневское городское поселение</t>
  </si>
  <si>
    <t>№204 от 06.04.2022</t>
  </si>
  <si>
    <t>4700000000203837238</t>
  </si>
  <si>
    <t>№ 728 от 14.11.2022 (изм. №213 от 16.03.2023)</t>
  </si>
  <si>
    <t>4740100010000590493</t>
  </si>
  <si>
    <t>№ 205 от 16.03.2023</t>
  </si>
  <si>
    <t>4700000000203840252</t>
  </si>
  <si>
    <t>№ 619 от 03.10.2022</t>
  </si>
  <si>
    <t>4700000000200663251</t>
  </si>
  <si>
    <t>№ 194 от 06.04.2022</t>
  </si>
  <si>
    <t>4740100010000593713</t>
  </si>
  <si>
    <t>№ 193 от 06.04.2022</t>
  </si>
  <si>
    <t>4740100010000593384</t>
  </si>
  <si>
    <t>№ 08 от 11.01.20203 (изм №209 от 16.03.2023)</t>
  </si>
  <si>
    <t>4700000000200833188</t>
  </si>
  <si>
    <t>№ 206 от 16.03.2023</t>
  </si>
  <si>
    <t>4740100010001017686</t>
  </si>
  <si>
    <t>№ 119 от 15.02.2023 (изм. №210 от 16.03.2023)</t>
  </si>
  <si>
    <t>4700000000200845278</t>
  </si>
  <si>
    <t>№ 192 от 06.04.2022 (изм.№214 от 16.03.2023)</t>
  </si>
  <si>
    <t>4740100010001017519</t>
  </si>
  <si>
    <t>Услуга не предоставлется</t>
  </si>
  <si>
    <t>№345 от 20.04.2023</t>
  </si>
  <si>
    <t>4700000000200877640</t>
  </si>
  <si>
    <t>№ 190 от 06.04.2022</t>
  </si>
  <si>
    <t>4700000000200818955</t>
  </si>
  <si>
    <t>№ 336 от 15.04.2021</t>
  </si>
  <si>
    <t>4700000000200813924</t>
  </si>
  <si>
    <t>№346 от 20.04.2023</t>
  </si>
  <si>
    <t>4700000000200891274</t>
  </si>
  <si>
    <t>№ 541 от 29.08.2022( изм. №216 от 16.03.2023)</t>
  </si>
  <si>
    <t>4700000000161683962</t>
  </si>
  <si>
    <t>№ 189 от 06.04.2022 (изм. №215 от 16.03.2023)</t>
  </si>
  <si>
    <t>4700000000200896730</t>
  </si>
  <si>
    <t>№563 от 06.09.2022</t>
  </si>
  <si>
    <t>4700000000185651032</t>
  </si>
  <si>
    <t>№ 558 от 01.09.2017 (с изм. от 18.02.2020 № 70)</t>
  </si>
  <si>
    <t>4740100010001117178</t>
  </si>
  <si>
    <t>№ 188 от 06.04.2022</t>
  </si>
  <si>
    <t>4700000000200944823</t>
  </si>
  <si>
    <t>Утратил силу №11 от 11.01.2022</t>
  </si>
  <si>
    <t>4700000000194480850</t>
  </si>
  <si>
    <t>№ 130 от 21.02.2023</t>
  </si>
  <si>
    <t>4700000000201255991</t>
  </si>
  <si>
    <t>№ 132 от 10.03.2022</t>
  </si>
  <si>
    <t>4700000000200594326</t>
  </si>
  <si>
    <t>№ 118 от 15.02.2023</t>
  </si>
  <si>
    <t>4700000000200954828</t>
  </si>
  <si>
    <t>№ 147 от 28.02.2023</t>
  </si>
  <si>
    <t>4700000000185683178</t>
  </si>
  <si>
    <t>№ 135 от 10.03.2022</t>
  </si>
  <si>
    <t>4700000000199197178</t>
  </si>
  <si>
    <t xml:space="preserve">№ 77 от 31.01.2022 </t>
  </si>
  <si>
    <t>4700000000203592502</t>
  </si>
  <si>
    <t>Отменено пост. №214 от 07.04.2022</t>
  </si>
  <si>
    <t>4700000000185740443</t>
  </si>
  <si>
    <t>№ 230 от 11.04.2022</t>
  </si>
  <si>
    <t>4700000000200969550</t>
  </si>
  <si>
    <t xml:space="preserve">№ 10 от 11.01.2023 (изм. №178 от 06.03.2023, №202 от 15.03.2023)
</t>
  </si>
  <si>
    <t>4700000000194980098</t>
  </si>
  <si>
    <t>№ 133 от 21.02.2023</t>
  </si>
  <si>
    <t>4700000000200570285</t>
  </si>
  <si>
    <t>№ 212 от 07.04.2022</t>
  </si>
  <si>
    <t>4700000000185802355</t>
  </si>
  <si>
    <t>№ 539 от 29.08.2022</t>
  </si>
  <si>
    <t>4740100010001113793</t>
  </si>
  <si>
    <t>№830 от 19.12.2022</t>
  </si>
  <si>
    <t>4700000000200603040</t>
  </si>
  <si>
    <t>№ 203 от 06.04.2022</t>
  </si>
  <si>
    <t>4700000000162903357</t>
  </si>
  <si>
    <t>№ 731 от 12.11.2022</t>
  </si>
  <si>
    <t>4740100010001123141</t>
  </si>
  <si>
    <t>№ 209 от 07.04.2022</t>
  </si>
  <si>
    <t>4740100010001113997</t>
  </si>
  <si>
    <t>№ 206 от 06.04.2022</t>
  </si>
  <si>
    <t>4740100010001114420</t>
  </si>
  <si>
    <t>№ 09 от 11.0.2023</t>
  </si>
  <si>
    <t>4700000000200585436</t>
  </si>
  <si>
    <t>№ 730 от 14.11.2022</t>
  </si>
  <si>
    <t>4700000000199024228</t>
  </si>
  <si>
    <t>№ 199 от 06.04.2022</t>
  </si>
  <si>
    <t>4700000000204260517</t>
  </si>
  <si>
    <t>№ 413 от 07.07.2022</t>
  </si>
  <si>
    <t>4740100010000594776</t>
  </si>
  <si>
    <t>№1050 от 28.12.2021</t>
  </si>
  <si>
    <t>4700000000190217111</t>
  </si>
  <si>
    <t>№ 06 от 11.01.2023 (изм.№207 от 16.03.2023)</t>
  </si>
  <si>
    <t>4700000000185809394</t>
  </si>
  <si>
    <t>№ 07 от 11.01.2023 (изм №208 от 16.03.2023)</t>
  </si>
  <si>
    <t>4700000000185850256</t>
  </si>
  <si>
    <t>№ 205 от 06.04.2022</t>
  </si>
  <si>
    <t>4700000000185853478</t>
  </si>
  <si>
    <t>№ 213 от 07.04.2022</t>
  </si>
  <si>
    <t>4700000000186992618</t>
  </si>
  <si>
    <t>№ 732 от 14.11.2022 (изм.№177 от 06.03.2023)</t>
  </si>
  <si>
    <t>4700000000185877467</t>
  </si>
  <si>
    <t>№131 от 21.02.2023</t>
  </si>
  <si>
    <t>4700000000203660138</t>
  </si>
  <si>
    <t>№132 от 21.02.2023</t>
  </si>
  <si>
    <t>4700000000203663779</t>
  </si>
  <si>
    <t>№ 978 от 15.12.2021</t>
  </si>
  <si>
    <t>4700000000190053869</t>
  </si>
  <si>
    <t>№726 от 14.11.2022 (изм. №152 от 01.03.2023)</t>
  </si>
  <si>
    <t>4700000000194423650</t>
  </si>
  <si>
    <t>№727 от 14.11.2022 (изм. №153 от 01.03.2023)</t>
  </si>
  <si>
    <t>4700000000198993468</t>
  </si>
  <si>
    <t>№729 от 14.11.2022</t>
  </si>
  <si>
    <t>4700000000199053115</t>
  </si>
  <si>
    <t>Постановление №186 от 05.04.2022</t>
  </si>
  <si>
    <t>4700000000200598325</t>
  </si>
  <si>
    <t>Постановление №543 от 29.08.2022 (изм. №151 от 01.03.2023)</t>
  </si>
  <si>
    <t>4700000000195595095</t>
  </si>
  <si>
    <t>Постановление №63 от 31.01.2023</t>
  </si>
  <si>
    <t>4700000000203583089</t>
  </si>
  <si>
    <t>Колтушское сельское поселение</t>
  </si>
  <si>
    <t>№ 961 от 11.11.2022</t>
  </si>
  <si>
    <t>4740100010000558497</t>
  </si>
  <si>
    <t>№ 272 от 04.04.2022</t>
  </si>
  <si>
    <t>4740100010000558834</t>
  </si>
  <si>
    <t>№ 538 от 01.07.2022</t>
  </si>
  <si>
    <t>4740100010000559045</t>
  </si>
  <si>
    <t>№ 881 от 12.10.2022</t>
  </si>
  <si>
    <t>4700000000188451965</t>
  </si>
  <si>
    <t>№ 271 от 04.04.2022</t>
  </si>
  <si>
    <t>4700000000190039318</t>
  </si>
  <si>
    <t>№ 880 от 12.10.2022</t>
  </si>
  <si>
    <t>4700000000188455286</t>
  </si>
  <si>
    <t>№ 273 от 04.04.2022</t>
  </si>
  <si>
    <t>4700000000190039742</t>
  </si>
  <si>
    <t>№ 277 от 14.04.2023</t>
  </si>
  <si>
    <t>4740100010000730926</t>
  </si>
  <si>
    <t>№ 537 от 01.07.2022</t>
  </si>
  <si>
    <t>4740100010000632688</t>
  </si>
  <si>
    <t>№ 98 от 15.02.2023</t>
  </si>
  <si>
    <t>4740100010000560558</t>
  </si>
  <si>
    <t>№ 409 от 22.05.2023</t>
  </si>
  <si>
    <t>4700000000190040458</t>
  </si>
  <si>
    <t>Отменена</t>
  </si>
  <si>
    <t>отмена</t>
  </si>
  <si>
    <t>№ 433 от 05.08.2020</t>
  </si>
  <si>
    <t>4700000000190045332</t>
  </si>
  <si>
    <t>№ 410 от 22.05.2023</t>
  </si>
  <si>
    <t>4740100010001151387</t>
  </si>
  <si>
    <t>№ 584 от 15.07.2022</t>
  </si>
  <si>
    <t>4740100010001154550</t>
  </si>
  <si>
    <t>№ 444 от 29.05.2023</t>
  </si>
  <si>
    <t>4740100010001153391</t>
  </si>
  <si>
    <t>№ 593 от 15.07.2022</t>
  </si>
  <si>
    <t>4740100010001170436</t>
  </si>
  <si>
    <t>№ 445 от 29.05.2023</t>
  </si>
  <si>
    <t>4740100010001203431</t>
  </si>
  <si>
    <t>№ 443 от 29.05.2023</t>
  </si>
  <si>
    <t>4740100010001201703</t>
  </si>
  <si>
    <t>№ 442 от 29.05.2023</t>
  </si>
  <si>
    <t>4740100010001149380</t>
  </si>
  <si>
    <t>№441 от 29.05.2023</t>
  </si>
  <si>
    <t>4740100010001030361</t>
  </si>
  <si>
    <t>№ 270 от 04.04.2022</t>
  </si>
  <si>
    <t>4700000000195798847</t>
  </si>
  <si>
    <t>№ 438 от 29.05.2023</t>
  </si>
  <si>
    <t>4740100010001168069</t>
  </si>
  <si>
    <t>№ 437 от 29.05.2023</t>
  </si>
  <si>
    <t>4740100010001165330</t>
  </si>
  <si>
    <t>№ 370 от 09.07.2020</t>
  </si>
  <si>
    <t>4740100010001246375</t>
  </si>
  <si>
    <t>№ 140 от 22.03.2018 (с изм. от 15.02.2019 № 97)</t>
  </si>
  <si>
    <t>4740100010001253921</t>
  </si>
  <si>
    <t>№ 369 от 09.07.2020</t>
  </si>
  <si>
    <t>4700000000190052879</t>
  </si>
  <si>
    <t>№ 534 от 01.07.2022</t>
  </si>
  <si>
    <t>4700000000190052514</t>
  </si>
  <si>
    <t>№ 275 от 14.04.2023</t>
  </si>
  <si>
    <t>4740100010001245731</t>
  </si>
  <si>
    <t>№ 532 от 01.07.2022</t>
  </si>
  <si>
    <t>4740100010001235051</t>
  </si>
  <si>
    <t>№ 274 от 14.04.2023</t>
  </si>
  <si>
    <t>4740100010001178835</t>
  </si>
  <si>
    <t>№ 535 от 01.07.2022</t>
  </si>
  <si>
    <t>4740100010001190424</t>
  </si>
  <si>
    <t>№ 536 от 01.07.2022</t>
  </si>
  <si>
    <t>4740100010001198776</t>
  </si>
  <si>
    <t>№ 818 от 23.09.2022</t>
  </si>
  <si>
    <t>4740100010000562430</t>
  </si>
  <si>
    <t>№ 591 от 15.07.2022</t>
  </si>
  <si>
    <t>4740100010000631671</t>
  </si>
  <si>
    <t>№ 541 от 01.07.2022 (с изм.№ 276 от 14.04.2023)</t>
  </si>
  <si>
    <t>4700000000190053655</t>
  </si>
  <si>
    <t>№ 540 от 01.07.2022</t>
  </si>
  <si>
    <t>4700000000190054097</t>
  </si>
  <si>
    <t>№ 539 от 01.07.2022</t>
  </si>
  <si>
    <t>4700000000190054111</t>
  </si>
  <si>
    <t>Постановление № 267 от 04.04.2022</t>
  </si>
  <si>
    <t>4700000000195800836</t>
  </si>
  <si>
    <t>постановление № 545 от 01.07.2022 (с изм. № 99 от 15.02.2023)</t>
  </si>
  <si>
    <t>4700000000195803679</t>
  </si>
  <si>
    <t>постановление № 544 от 01.07.2022</t>
  </si>
  <si>
    <t>4700000000195804129</t>
  </si>
  <si>
    <t>№ 908 от 21.10.2022</t>
  </si>
  <si>
    <t>4700000000201570159</t>
  </si>
  <si>
    <t>Постанволение № 546 от 01.07.2022</t>
  </si>
  <si>
    <t>4700000000195804297</t>
  </si>
  <si>
    <t>№ 911 от 21.10.2022</t>
  </si>
  <si>
    <t>4700000000201570235</t>
  </si>
  <si>
    <t>Кузьмоловское городское поселение</t>
  </si>
  <si>
    <t>№04 от 17.01.2023</t>
  </si>
  <si>
    <t>4740100010000813823, подлежит замене</t>
  </si>
  <si>
    <t>4740100010000462079, подлежит замене</t>
  </si>
  <si>
    <t>№21 от 08.02.2023</t>
  </si>
  <si>
    <t>4700000000184990274, подлежит замене</t>
  </si>
  <si>
    <t>№232 от 01.12.2022</t>
  </si>
  <si>
    <t>4700000000200733096</t>
  </si>
  <si>
    <t>№07 от 17.01.2023</t>
  </si>
  <si>
    <t>подлежит внесению</t>
  </si>
  <si>
    <t>Полномочия переданы в  муниципальный район</t>
  </si>
  <si>
    <t xml:space="preserve">планируется к включению в МР №15
</t>
  </si>
  <si>
    <t>4700000000184990092, подлежит удалению</t>
  </si>
  <si>
    <t xml:space="preserve">№04 от 17.01.2023
</t>
  </si>
  <si>
    <t>4740100010000589999, подлежит замене</t>
  </si>
  <si>
    <t>4740100010000590150, подлежит замене</t>
  </si>
  <si>
    <t>4740100010000574935, подлежит замене</t>
  </si>
  <si>
    <t>4700000000200787991</t>
  </si>
  <si>
    <t>№72 от 28.02.2023</t>
  </si>
  <si>
    <t>4700000000184990015, подлежит замене</t>
  </si>
  <si>
    <t>4700000000184990206, подлежит замене</t>
  </si>
  <si>
    <t>4700000000184989743, подлежит замене</t>
  </si>
  <si>
    <t>4700000000200809674</t>
  </si>
  <si>
    <t xml:space="preserve">№72 от 28.02.2023    </t>
  </si>
  <si>
    <t>4700000000184989679, подлежит замене</t>
  </si>
  <si>
    <t>4700000000184989633, подлежит замене</t>
  </si>
  <si>
    <t>4700000000200978765</t>
  </si>
  <si>
    <t>4700000000184989614, подлежит замене</t>
  </si>
  <si>
    <t>4700000000201291970</t>
  </si>
  <si>
    <t>4700000000184990219, подлежит замене</t>
  </si>
  <si>
    <t>4740100010000604572, подлежит замене</t>
  </si>
  <si>
    <t>4700000000201514013</t>
  </si>
  <si>
    <t>4700000000201624158</t>
  </si>
  <si>
    <t>4700000000184989562, подлежит изменению</t>
  </si>
  <si>
    <t>4700000000200097469</t>
  </si>
  <si>
    <t>4700000000184987560, подлежит изменению</t>
  </si>
  <si>
    <t>4700000000200245783</t>
  </si>
  <si>
    <t>4700000000201612712</t>
  </si>
  <si>
    <t>4700000000184990252, подлежит замене</t>
  </si>
  <si>
    <t>4700000000184990263, подлежит замене</t>
  </si>
  <si>
    <t>№ 232 от 01.12.2022</t>
  </si>
  <si>
    <t>4700000000200231433</t>
  </si>
  <si>
    <t>4700000000200391379</t>
  </si>
  <si>
    <t>4700000000200441004</t>
  </si>
  <si>
    <t>регламент в работе</t>
  </si>
  <si>
    <t>№115 от 26.08.2020, подлежит актуализации</t>
  </si>
  <si>
    <t>№28 от 22.02.2019, подлежит актуализации</t>
  </si>
  <si>
    <t>4700000000184990195</t>
  </si>
  <si>
    <t>№28 от 22.02.2019. подлежит актуализации</t>
  </si>
  <si>
    <t>4700000000200493172</t>
  </si>
  <si>
    <t>4700000000184990230, подлежит замене</t>
  </si>
  <si>
    <t>4700000000200620938</t>
  </si>
  <si>
    <t>№ 149 от 29.11.2017, подлежит актуализации</t>
  </si>
  <si>
    <t>4700000000200603152</t>
  </si>
  <si>
    <t>Куйвозовское сельское поселение</t>
  </si>
  <si>
    <t>№ 123 от 06.03.2023</t>
  </si>
  <si>
    <t>4740100010001109603</t>
  </si>
  <si>
    <t>от 06.02.2023 г. № 72</t>
  </si>
  <si>
    <t>4740100010001109939</t>
  </si>
  <si>
    <t>№32 от 20.01.2023</t>
  </si>
  <si>
    <t>4740100010001254107</t>
  </si>
  <si>
    <t>№ 264 от 27.06.2022</t>
  </si>
  <si>
    <t>4740100010001185079</t>
  </si>
  <si>
    <t>№ 75 от 06.02.2023</t>
  </si>
  <si>
    <t>4700000000200726702</t>
  </si>
  <si>
    <t>№ 76 от 06.02.2023</t>
  </si>
  <si>
    <t>4740100010001257430</t>
  </si>
  <si>
    <t>№26 от 20.01.2023</t>
  </si>
  <si>
    <t>4740100010001270539</t>
  </si>
  <si>
    <t>№ 121 от 06.03.2023</t>
  </si>
  <si>
    <t>4740100010001257869</t>
  </si>
  <si>
    <t>от 06.02.2023 г. № 62</t>
  </si>
  <si>
    <t>4700000000200729578</t>
  </si>
  <si>
    <t>№ 267 от 27.06.2022</t>
  </si>
  <si>
    <t>4740100010001119350</t>
  </si>
  <si>
    <t>№ 268 от 27.06.2022</t>
  </si>
  <si>
    <t>4700000000165585998</t>
  </si>
  <si>
    <t>№ 60 от 06.02.2023</t>
  </si>
  <si>
    <t>4740100010001175466</t>
  </si>
  <si>
    <t>№23 от 20.01.2023</t>
  </si>
  <si>
    <t>4700000000200726874</t>
  </si>
  <si>
    <t>№ 190 от 03.04.2023</t>
  </si>
  <si>
    <t>№ 61 от 06.02.2023</t>
  </si>
  <si>
    <t>4740100010000532251</t>
  </si>
  <si>
    <t>№ 122 от 06.03.2023</t>
  </si>
  <si>
    <t>4700000000165666287</t>
  </si>
  <si>
    <t>№36 от 20.01.2023</t>
  </si>
  <si>
    <t>№ 504 от 27.10.2017</t>
  </si>
  <si>
    <t>4700000000165593550</t>
  </si>
  <si>
    <t>№ 124 от 06.03.2023</t>
  </si>
  <si>
    <t>4740100010001153661</t>
  </si>
  <si>
    <t>№ 125 от 06.03.2023</t>
  </si>
  <si>
    <t>4700000000165627458</t>
  </si>
  <si>
    <t>№ 148 от 14.03.2023</t>
  </si>
  <si>
    <t>4700000000200727137</t>
  </si>
  <si>
    <t>№ 271 от 27.06.2022</t>
  </si>
  <si>
    <t>4740100010001158798</t>
  </si>
  <si>
    <t>№ 58 от 06.02.2023</t>
  </si>
  <si>
    <t>4700000000165627581</t>
  </si>
  <si>
    <t>№ 126 от 06.03.2023</t>
  </si>
  <si>
    <t>4700000000201510588</t>
  </si>
  <si>
    <t>№ 339 от 04.08.2022</t>
  </si>
  <si>
    <t>4700000000200729348</t>
  </si>
  <si>
    <t>№ 127 от 06.03.2023</t>
  </si>
  <si>
    <t>4700000000201511708</t>
  </si>
  <si>
    <t>№ 128 от 06.03.2023</t>
  </si>
  <si>
    <t>4700000000201511954</t>
  </si>
  <si>
    <t>№ 129 от 06.03.2023</t>
  </si>
  <si>
    <t>4700000000201512386</t>
  </si>
  <si>
    <t>№24 от 20.01.2023</t>
  </si>
  <si>
    <t>4700000000200727240</t>
  </si>
  <si>
    <t>№ 130 от 06.03.2023</t>
  </si>
  <si>
    <t>4700000000201513688</t>
  </si>
  <si>
    <t>№ 273 от 27.06.2022</t>
  </si>
  <si>
    <t>4700000000165593687</t>
  </si>
  <si>
    <t>№ 59 от 06.02.2023</t>
  </si>
  <si>
    <t>4700000000165666683</t>
  </si>
  <si>
    <t>№ 275 от 27.06.2022</t>
  </si>
  <si>
    <t>4700000000165627381</t>
  </si>
  <si>
    <t>№ 133 от 06.03.2023</t>
  </si>
  <si>
    <t>4700000000201515292</t>
  </si>
  <si>
    <t>№ 276 от 27.06.2022</t>
  </si>
  <si>
    <t>4740100010001107218</t>
  </si>
  <si>
    <t>№ 277 от 27.06.2022</t>
  </si>
  <si>
    <t>4740100010001113190</t>
  </si>
  <si>
    <t>№ 134 от 06.03.2023</t>
  </si>
  <si>
    <t>4700000000165627954</t>
  </si>
  <si>
    <t>№ 64 от 06.02.2023</t>
  </si>
  <si>
    <t>4740100010001106151</t>
  </si>
  <si>
    <t>№25 от 20.01.2023</t>
  </si>
  <si>
    <t>4700000000200727477</t>
  </si>
  <si>
    <t>№ 63 от 06.02.2023</t>
  </si>
  <si>
    <t>4700000000200727937</t>
  </si>
  <si>
    <t>№ 135 от 06.03.2023</t>
  </si>
  <si>
    <t>4700000000200728069</t>
  </si>
  <si>
    <t>№ 136 от 06.03.2023</t>
  </si>
  <si>
    <t>4700000000184367329</t>
  </si>
  <si>
    <t>№ 278 от 27.06.2022</t>
  </si>
  <si>
    <t>4700000000201503162</t>
  </si>
  <si>
    <t>№33 от 20.01.2023</t>
  </si>
  <si>
    <t>4700000000200728333</t>
  </si>
  <si>
    <t>№ 280 от 29.05.2023</t>
  </si>
  <si>
    <t>№34 от 20.01.2023</t>
  </si>
  <si>
    <t>4700000000200728639</t>
  </si>
  <si>
    <t>№35 от 20.01.2023</t>
  </si>
  <si>
    <t>4700000000200728958</t>
  </si>
  <si>
    <t>№ 473 от 24.10.2022</t>
  </si>
  <si>
    <t>Лесколовское сельское поселение</t>
  </si>
  <si>
    <t>№ 264 от 07.04.2023</t>
  </si>
  <si>
    <t>4700000000166948736</t>
  </si>
  <si>
    <t>№ 519 от 22.08.2022</t>
  </si>
  <si>
    <t>№ 521 от 22.08.2022</t>
  </si>
  <si>
    <t>№ 523 от 22.08.2022</t>
  </si>
  <si>
    <t>№ 399 от 05.07.2022</t>
  </si>
  <si>
    <t>№ 529 от 05.09.2022</t>
  </si>
  <si>
    <t>№ 530 от 05.09.2022</t>
  </si>
  <si>
    <t>№ 531 от 05.09.2022</t>
  </si>
  <si>
    <t>№ 536 от 08.09.2022</t>
  </si>
  <si>
    <t>№ 520 от 22.08.2022</t>
  </si>
  <si>
    <t>№ 535 от 08.09.2022</t>
  </si>
  <si>
    <t>№ 138 от 12.04.2019</t>
  </si>
  <si>
    <t>№ 534 от 08.09.2022</t>
  </si>
  <si>
    <t>4700000000163323096</t>
  </si>
  <si>
    <t>№ 137 от 12.04.2019</t>
  </si>
  <si>
    <t>№ 587 от 05.10.2022</t>
  </si>
  <si>
    <t>№ 586 от 05.10.2022</t>
  </si>
  <si>
    <t>№ 456 от 18.07.2022</t>
  </si>
  <si>
    <t>№ 585 от 05.10.2022</t>
  </si>
  <si>
    <t>№ 599 от 12.10.2022</t>
  </si>
  <si>
    <t>№ 414 от 11.07.2022</t>
  </si>
  <si>
    <t>№ 410 от 11.07.2022</t>
  </si>
  <si>
    <t>№ 27 от 25.01.2023</t>
  </si>
  <si>
    <t>№ 413 от 11.07.2022</t>
  </si>
  <si>
    <t>№ 598 от 12.10.2022</t>
  </si>
  <si>
    <t>№ 597 от 12.10.2022</t>
  </si>
  <si>
    <t>№ 185 от 04.09.2017</t>
  </si>
  <si>
    <t>№ 128 от 28.06.2018</t>
  </si>
  <si>
    <t>№ 205 от 27.09.2017</t>
  </si>
  <si>
    <t>№ 547 от 14.12.2021</t>
  </si>
  <si>
    <t>№ 431 от 09.12.2019</t>
  </si>
  <si>
    <t>№ 308 от 26.05.2022</t>
  </si>
  <si>
    <t>№ 398 от 05.07.2022</t>
  </si>
  <si>
    <t>№ 604 от 18.10.2022</t>
  </si>
  <si>
    <t>Морозовское городское поселение</t>
  </si>
  <si>
    <t>постановление № 157 от 31.03.2022</t>
  </si>
  <si>
    <t>4700000000168080289</t>
  </si>
  <si>
    <t>постановление № 261 от 14.05.2020</t>
  </si>
  <si>
    <t>4740100010000200418</t>
  </si>
  <si>
    <t>постановление № 258 от 14.05.2020</t>
  </si>
  <si>
    <t>4740100010000192156</t>
  </si>
  <si>
    <t>постановление № 554 от 25.08.2022</t>
  </si>
  <si>
    <t>4700000000195747367</t>
  </si>
  <si>
    <t>постановление № 552 от 25.08.2022</t>
  </si>
  <si>
    <t>4700000000168001907</t>
  </si>
  <si>
    <t>постановление №135 от 28.03.2022</t>
  </si>
  <si>
    <t>4740100010000205149</t>
  </si>
  <si>
    <t>Постановление администрации №250 от 20.05.2017</t>
  </si>
  <si>
    <t>Постановление администрации №397 от 02.11.2018</t>
  </si>
  <si>
    <t>4700000000188151017</t>
  </si>
  <si>
    <t>постановление №164 от 31.03.2022</t>
  </si>
  <si>
    <t>4700000000195760050</t>
  </si>
  <si>
    <t>постановление №367 от 17.06.2022</t>
  </si>
  <si>
    <t>4700000000195751271</t>
  </si>
  <si>
    <t>постановление № 250 от 20.05.2016</t>
  </si>
  <si>
    <t>4740100010000191732</t>
  </si>
  <si>
    <t>постановление № 555 от 29.08.2022</t>
  </si>
  <si>
    <t>4700000000195750380</t>
  </si>
  <si>
    <t>Постановление администрации №410 от 13.11.2018</t>
  </si>
  <si>
    <t>4700000000188487501</t>
  </si>
  <si>
    <t>постановление № 366 от 17.06.2022</t>
  </si>
  <si>
    <t>474010001000020218</t>
  </si>
  <si>
    <t>постановление № 553 от 25.08.2022</t>
  </si>
  <si>
    <t>4700000000165810491</t>
  </si>
  <si>
    <t>постановление № 410 от 13.11.2018</t>
  </si>
  <si>
    <t>постановление № 108 от 05.03.2022</t>
  </si>
  <si>
    <t>4740100010000203267</t>
  </si>
  <si>
    <t>постановление №362 от 17.06.2022</t>
  </si>
  <si>
    <t>4740100010000202994</t>
  </si>
  <si>
    <t>Постановление администрации №50 от 15.02.2021</t>
  </si>
  <si>
    <t>4700000000165806251</t>
  </si>
  <si>
    <t>Постановление администрации №299 от 20.09.2017</t>
  </si>
  <si>
    <t>4700000000187208690</t>
  </si>
  <si>
    <t>Постановление администрации №301 от 20.09.2017</t>
  </si>
  <si>
    <t>4700000000187206308</t>
  </si>
  <si>
    <t>Постановление администрации №41 от 11.02.2019</t>
  </si>
  <si>
    <t>4700000000165810439</t>
  </si>
  <si>
    <t>Постановление администрации №413 от 13.11.2018</t>
  </si>
  <si>
    <t>4700000000188199438</t>
  </si>
  <si>
    <t>постановление №50 от 15.02.2021</t>
  </si>
  <si>
    <t>470000000016580625</t>
  </si>
  <si>
    <t>постановление №250 от 20.05.2016</t>
  </si>
  <si>
    <t>4740100010000204827</t>
  </si>
  <si>
    <t>постановление №151 от 31.03.2022</t>
  </si>
  <si>
    <t>4700000000188405145</t>
  </si>
  <si>
    <t>постановление № 159 от 05.04.2022</t>
  </si>
  <si>
    <t>постановление № 781 от 25.11.2022</t>
  </si>
  <si>
    <t>4700000000165810464</t>
  </si>
  <si>
    <t>постановление № 363 от 17.06.2022</t>
  </si>
  <si>
    <t>постановление № 360 от 17.06.2022</t>
  </si>
  <si>
    <t>4740100010000165810411</t>
  </si>
  <si>
    <t>постановление № 152 от 31.03.2022</t>
  </si>
  <si>
    <t>постановление № 302 от 26.05.2022</t>
  </si>
  <si>
    <t>4700000000184263159</t>
  </si>
  <si>
    <t>постановление №165 от 31.03.2022</t>
  </si>
  <si>
    <t>4740100010001263882</t>
  </si>
  <si>
    <t>постановление №161 от 31.03.2022</t>
  </si>
  <si>
    <t>4700000000199818095</t>
  </si>
  <si>
    <t>Постановление администрации №488 от 16.12.2019</t>
  </si>
  <si>
    <t>4700000000184262489</t>
  </si>
  <si>
    <t>Постановление администрации №487 от 16.12.2019</t>
  </si>
  <si>
    <t>4700000000184262837</t>
  </si>
  <si>
    <t>постановление №154 от 31.03.2022</t>
  </si>
  <si>
    <t>4700000000165810223</t>
  </si>
  <si>
    <t>постановление №210 от 13.04.2022</t>
  </si>
  <si>
    <t>постановление №549 от 24.08.2022</t>
  </si>
  <si>
    <t>4700000000187200543</t>
  </si>
  <si>
    <t>постановление №155 от 31.03.2022</t>
  </si>
  <si>
    <t>4700000000165809851</t>
  </si>
  <si>
    <t>постановление № 153 от 31.03.2022</t>
  </si>
  <si>
    <t>постановление № 156 от 31.03.2022</t>
  </si>
  <si>
    <t>4740100010000165809649</t>
  </si>
  <si>
    <t>постановление № 158 от 31.03.2022</t>
  </si>
  <si>
    <t>4740100010000204032</t>
  </si>
  <si>
    <t>постановление №162 от 31.03.2022</t>
  </si>
  <si>
    <t>постановление № 136 от 28.03.2022</t>
  </si>
  <si>
    <t>4700000000165636659</t>
  </si>
  <si>
    <t>постановление № 488 от 16.12.2019</t>
  </si>
  <si>
    <t>постановление № 487 от 16.12.2019</t>
  </si>
  <si>
    <t>постановление  № 134 от 28.03.2022</t>
  </si>
  <si>
    <t>постановление  № 137 от 28.03.2022</t>
  </si>
  <si>
    <t>4700000000187200718</t>
  </si>
  <si>
    <t>постановление  № 363 от 17.06.2022</t>
  </si>
  <si>
    <t>4700000000198330427</t>
  </si>
  <si>
    <t>постановление № 365 от 17.06.2022</t>
  </si>
  <si>
    <t>4700000000198329939</t>
  </si>
  <si>
    <t>постановление № 358 от 17.06.2022</t>
  </si>
  <si>
    <t>4700000000198329298</t>
  </si>
  <si>
    <t>постановление №442 от 15.07.2022</t>
  </si>
  <si>
    <t>4700000000198327789</t>
  </si>
  <si>
    <t>постановление №138 от 28.03.2022</t>
  </si>
  <si>
    <t>4700000000198326168</t>
  </si>
  <si>
    <t>постановление №443 от 15.07.2022</t>
  </si>
  <si>
    <t>4700000000198327004</t>
  </si>
  <si>
    <t>услуга неоказывается</t>
  </si>
  <si>
    <t>постановление № 14 от 18.01.2023</t>
  </si>
  <si>
    <t>4700000000201274304</t>
  </si>
  <si>
    <t>Муринское городское поселение</t>
  </si>
  <si>
    <t>ПА от 28.12.2022 №435</t>
  </si>
  <si>
    <t>4740100010000460621</t>
  </si>
  <si>
    <t>ПА от 10.05.2023 №178</t>
  </si>
  <si>
    <t>4700000000190439069</t>
  </si>
  <si>
    <t>ПА от 10.05.2023 №179</t>
  </si>
  <si>
    <t>4700000000192772272</t>
  </si>
  <si>
    <t>ПА  от 09.01.2023 №2</t>
  </si>
  <si>
    <t>4700000000164297928</t>
  </si>
  <si>
    <t>ПА от 01.07.2022 №165</t>
  </si>
  <si>
    <t>4740100010000600576</t>
  </si>
  <si>
    <t>ПА от 28.06.2022 №160</t>
  </si>
  <si>
    <t>4700000000200665411</t>
  </si>
  <si>
    <t>Реш. сов деп. от 29.11.2022 №250</t>
  </si>
  <si>
    <t>Переданы полномочия в район</t>
  </si>
  <si>
    <t>ПА от 10.05.2017 №123 с изм. от 30.09.2019 №260</t>
  </si>
  <si>
    <t>4740100010000599553</t>
  </si>
  <si>
    <t>ПА от 08.07.2022 №180</t>
  </si>
  <si>
    <t>4740100010000598598</t>
  </si>
  <si>
    <t>ПА от 30.09.2019 №260</t>
  </si>
  <si>
    <t>4740100010000599288</t>
  </si>
  <si>
    <t>4740100010000599507</t>
  </si>
  <si>
    <t>ПА от 17.05.2023 №199</t>
  </si>
  <si>
    <t>4740100010000637131</t>
  </si>
  <si>
    <t>ПА от 08.07.2022 №188</t>
  </si>
  <si>
    <t>4740100010000601208</t>
  </si>
  <si>
    <t>ПА от 22.12.2022 №427 изм. от 29.05.2023 № 215</t>
  </si>
  <si>
    <t>4700000000200664638</t>
  </si>
  <si>
    <t>ПА от 17.07..2019 №183 с изм. от 09.11.2021 №280</t>
  </si>
  <si>
    <t>4700000000186704105</t>
  </si>
  <si>
    <t>ПА от 12.05.2023 №185</t>
  </si>
  <si>
    <t>4700000000192760576</t>
  </si>
  <si>
    <t>ПА от 27.05.2022 №134, с изм. от 25.11.2022 №387</t>
  </si>
  <si>
    <t>4740100010001098103</t>
  </si>
  <si>
    <t>4740100010001114208</t>
  </si>
  <si>
    <t>ПА от 28.12.2022 №436 с изм. от 19.05.2023 №202</t>
  </si>
  <si>
    <t>4740100010001113226</t>
  </si>
  <si>
    <t>ПА от 07.04.2022 №85</t>
  </si>
  <si>
    <t>4700000000191391456</t>
  </si>
  <si>
    <t>ПА от 12.05.2023 №186</t>
  </si>
  <si>
    <t>4700000000163296472</t>
  </si>
  <si>
    <t>4740100010001114456</t>
  </si>
  <si>
    <t>ПА от 12.05.2023 №187</t>
  </si>
  <si>
    <t>4700000000163377708</t>
  </si>
  <si>
    <t>ПА от 12.05.2023 №188</t>
  </si>
  <si>
    <t>4700000000164213884</t>
  </si>
  <si>
    <t>ПА от 08.07.2022 №189</t>
  </si>
  <si>
    <t>4740100010001113876</t>
  </si>
  <si>
    <t>ПА от 23.01.2023 №25</t>
  </si>
  <si>
    <t>4740100010001121681</t>
  </si>
  <si>
    <t>ПА от 08.07.2022 №182</t>
  </si>
  <si>
    <t>4700000000192728401</t>
  </si>
  <si>
    <t>ПА от 15.07.2022 №197</t>
  </si>
  <si>
    <t>4700000000192755031</t>
  </si>
  <si>
    <t>ПА от 17.07.2019 №183</t>
  </si>
  <si>
    <t>4700000000163994200</t>
  </si>
  <si>
    <t>Согл. от 26.12.2022 №79/1.0-11</t>
  </si>
  <si>
    <t>Полномочия переданы в район</t>
  </si>
  <si>
    <t>ПА от 18.07.2022 №198</t>
  </si>
  <si>
    <t>4740100010001143243</t>
  </si>
  <si>
    <t>ПА от 11.01.2023 №3</t>
  </si>
  <si>
    <t>4740100010001140864</t>
  </si>
  <si>
    <t>ПА от 28.07.2022 №214</t>
  </si>
  <si>
    <t>4740100010001144127</t>
  </si>
  <si>
    <t>ПА от 08.07.2022 №181</t>
  </si>
  <si>
    <t>4700000000164290404</t>
  </si>
  <si>
    <t>ПА от 10.05.2023 №177</t>
  </si>
  <si>
    <t>4740100010001172243</t>
  </si>
  <si>
    <t>ПА от 11.05.2023 №183</t>
  </si>
  <si>
    <t>4740100010001179146</t>
  </si>
  <si>
    <t>ПА от 22.12.2022 №428</t>
  </si>
  <si>
    <t>4700000000165726009</t>
  </si>
  <si>
    <t>ПА от 05.07.2022 №167</t>
  </si>
  <si>
    <t>4740100010000602315</t>
  </si>
  <si>
    <t>ПА от 30.12.2022 №458</t>
  </si>
  <si>
    <t>4700000000190955627</t>
  </si>
  <si>
    <t>4700000000191222840</t>
  </si>
  <si>
    <t>4700000000192718434</t>
  </si>
  <si>
    <t>ПА от 09.01.2023 №1</t>
  </si>
  <si>
    <t>4700000000191408148</t>
  </si>
  <si>
    <t>ПА от 10.06.2022 №147</t>
  </si>
  <si>
    <t>4700000000200672154</t>
  </si>
  <si>
    <t>ПА от 25.05.2023 №210</t>
  </si>
  <si>
    <t>ПА от 31.05.2022 №139</t>
  </si>
  <si>
    <t>4700000000200672882</t>
  </si>
  <si>
    <t>ПА от 31.05.2022 №140</t>
  </si>
  <si>
    <t>4700000000200673456</t>
  </si>
  <si>
    <t>ПА №32 от 31.01.2023</t>
  </si>
  <si>
    <t>4700000000205591793</t>
  </si>
  <si>
    <t>Новодевяткинское сельское поселение</t>
  </si>
  <si>
    <t>Постановление от 06.02.2023 № 22/01-04</t>
  </si>
  <si>
    <t>4740100010000183017</t>
  </si>
  <si>
    <t>Постановление от 22.12.2022 года №287/01-04 (проект)</t>
  </si>
  <si>
    <t>4700000000198136155</t>
  </si>
  <si>
    <t>Постановление от 12.05.2022 № 68/01-04</t>
  </si>
  <si>
    <t>4740100010000977605</t>
  </si>
  <si>
    <t>Постановление от 23.06.2022 № 108/01-04</t>
  </si>
  <si>
    <t>4740100010000191611</t>
  </si>
  <si>
    <t>постановление от 26.10.2022 № 226/01-04</t>
  </si>
  <si>
    <t>4700000000186164844</t>
  </si>
  <si>
    <t xml:space="preserve">Постановление от 29.08.2022 №183/01-04 </t>
  </si>
  <si>
    <t>4740100010000172065</t>
  </si>
  <si>
    <t>.Постановление №39/01-04 от 07.03.2023</t>
  </si>
  <si>
    <t>4740100010000957408</t>
  </si>
  <si>
    <t>Постановление 06/01-04 от 23.01.2023</t>
  </si>
  <si>
    <t>4740100010000212866</t>
  </si>
  <si>
    <t>Постановление №178/01-04  от  24.08.2022</t>
  </si>
  <si>
    <t>4740100010001127062</t>
  </si>
  <si>
    <t>Постановление от 29.08.2022 № 182/01-04, вносятся изменения</t>
  </si>
  <si>
    <t>4740100010000220389</t>
  </si>
  <si>
    <t>Постановление от 15.08.2022 №163/01-04</t>
  </si>
  <si>
    <t>4740100010000959814</t>
  </si>
  <si>
    <t>Постановление от 10.03.2023 г. № 41/01-04</t>
  </si>
  <si>
    <t>4740100010000215736</t>
  </si>
  <si>
    <t>Услуга не оказыватеся</t>
  </si>
  <si>
    <t>В разработке</t>
  </si>
  <si>
    <t>Постановление от 02.11.2022 № 239/01-04</t>
  </si>
  <si>
    <t>4700000000199689177</t>
  </si>
  <si>
    <t>Постановление от 12.05.2022 № 69/01-04</t>
  </si>
  <si>
    <t>4740100010000978986</t>
  </si>
  <si>
    <t>Постановление от 22.12.2022 №278/01-04</t>
  </si>
  <si>
    <t>4700000000198293025</t>
  </si>
  <si>
    <t>Постановление от 08.07.2022 №120/01-04</t>
  </si>
  <si>
    <t>4740100010000960214</t>
  </si>
  <si>
    <t>51/01-04 от 23.03.2023</t>
  </si>
  <si>
    <t>4700000000199099172</t>
  </si>
  <si>
    <t>Постановление от 15.08.2022 №167/01-04</t>
  </si>
  <si>
    <t>4740100010000180033</t>
  </si>
  <si>
    <t>45/01-04 от 17.03.2023</t>
  </si>
  <si>
    <t>4740100010000969633</t>
  </si>
  <si>
    <t xml:space="preserve"> Постановление от 25.01.2023 №11/01-04</t>
  </si>
  <si>
    <t>4700000000199086584</t>
  </si>
  <si>
    <t>постаовление от 22.12.2022 №279/01-04, с изм. от 23.03.2023 №50/01-04, от 24.04.2023 №87/01-04</t>
  </si>
  <si>
    <t>4700000000198302633</t>
  </si>
  <si>
    <t xml:space="preserve">Постановление от 15.08.2022 №170/01-04 </t>
  </si>
  <si>
    <t>4740100010001128119</t>
  </si>
  <si>
    <t>Постановление от 29.08.2022 №181/01-04, вносятся изменения</t>
  </si>
  <si>
    <t>4740100010001128244</t>
  </si>
  <si>
    <t>172/01-04 от 15.08.2022</t>
  </si>
  <si>
    <t>4740100010001124932</t>
  </si>
  <si>
    <t>47/01-04 от 20.03.2023</t>
  </si>
  <si>
    <t>4700000000198290391</t>
  </si>
  <si>
    <t>Постановление от 15.08.2022 №164/01-04</t>
  </si>
  <si>
    <t>4740100010001127748</t>
  </si>
  <si>
    <t>Постановление от 15.08.2022 №171/01-04</t>
  </si>
  <si>
    <t>4740100010001112903</t>
  </si>
  <si>
    <t>Постановление от 06.02.2023     № 23/01-04</t>
  </si>
  <si>
    <t>4740100010000182547</t>
  </si>
  <si>
    <t>107/01-04 от 11.05.2023</t>
  </si>
  <si>
    <t>4740100010000891733</t>
  </si>
  <si>
    <t>ПА от 08.07.2022 №120/01-04</t>
  </si>
  <si>
    <t>4700000000198676040</t>
  </si>
  <si>
    <t>Пост от 11.08.2022 №161/01-04</t>
  </si>
  <si>
    <t>4700000000198127100</t>
  </si>
  <si>
    <t>Постановление от 25.01.2023 №10/01-04)</t>
  </si>
  <si>
    <t>постановление от 09.08.2022 №157/01-04</t>
  </si>
  <si>
    <t>4700000000198119421</t>
  </si>
  <si>
    <t>в разработке</t>
  </si>
  <si>
    <t>Рахьинское городское поселение</t>
  </si>
  <si>
    <t>пост. № 213 от 16.03.2023</t>
  </si>
  <si>
    <t>4740100010001159508</t>
  </si>
  <si>
    <t>пост. № 87 от 06.02.2023</t>
  </si>
  <si>
    <t>4740100010000991140</t>
  </si>
  <si>
    <t>пост. № 88 от 06.02.2023</t>
  </si>
  <si>
    <t>4700000000188447566</t>
  </si>
  <si>
    <t>пост. № 530 от 30.10.2017, вносятся изменения</t>
  </si>
  <si>
    <t>4740100010001166967</t>
  </si>
  <si>
    <t>пост. № 189 от 09.03.2023</t>
  </si>
  <si>
    <t>4740100010001141654</t>
  </si>
  <si>
    <t>пост. № 165 от 16.02.2023</t>
  </si>
  <si>
    <t>4700000000164236046</t>
  </si>
  <si>
    <t>пост. № 805 от 21.11.2022</t>
  </si>
  <si>
    <t>4740100010001165766</t>
  </si>
  <si>
    <t>пост. № 89 от 06.02.2023</t>
  </si>
  <si>
    <t>4740100010001138170</t>
  </si>
  <si>
    <t>пост. № 107 от 08.02.2023</t>
  </si>
  <si>
    <t>4740100010001155585</t>
  </si>
  <si>
    <t>пост. № 452 от 25.09.2017, вносятся изменения</t>
  </si>
  <si>
    <t>4740100010001155419</t>
  </si>
  <si>
    <t>пост. № 108 от 08.02.2023</t>
  </si>
  <si>
    <t>4740100010001188553</t>
  </si>
  <si>
    <t>Пост. 102 от 08.02.2023</t>
  </si>
  <si>
    <t>4740100010000836246</t>
  </si>
  <si>
    <t>пост. № 215 от 16.03.2023</t>
  </si>
  <si>
    <t>4740100010001168371</t>
  </si>
  <si>
    <t>пост. № 540 от 03.11.2017, вносятся изменения</t>
  </si>
  <si>
    <t>4740100010001169537</t>
  </si>
  <si>
    <t>пост. № 90 от 06.02.2023</t>
  </si>
  <si>
    <t>4740100010000954520</t>
  </si>
  <si>
    <t>пост. № 91 от 06.02.2023</t>
  </si>
  <si>
    <t>4700000000188447637</t>
  </si>
  <si>
    <t>пост. 806 от 21.11.2022</t>
  </si>
  <si>
    <t>4700000000199729196</t>
  </si>
  <si>
    <t>пост № 363 от 15.07.2020</t>
  </si>
  <si>
    <t>4700000000202340136</t>
  </si>
  <si>
    <t>пост. № 474 от 29.09.2017, вносятся изменения</t>
  </si>
  <si>
    <t>4740100010001196018</t>
  </si>
  <si>
    <t>пост. № 526 от 25.10.2017, вносятся изменения</t>
  </si>
  <si>
    <t>4740100010001163835</t>
  </si>
  <si>
    <t>пост. № 554 от 18.08.2022</t>
  </si>
  <si>
    <t>4700000000188447601</t>
  </si>
  <si>
    <t>пост. № 103 от 08.02.2023</t>
  </si>
  <si>
    <t>4740100010001155705</t>
  </si>
  <si>
    <t>пост. № 266 от 06.05.2022</t>
  </si>
  <si>
    <t>4740100010001165531</t>
  </si>
  <si>
    <t>пост. № 456 от 26.09.2017,проект проходит экспертизу</t>
  </si>
  <si>
    <t>4740100010001156918</t>
  </si>
  <si>
    <t>пост. №553 от 18.08.2022</t>
  </si>
  <si>
    <t>4740100010001160193</t>
  </si>
  <si>
    <t>пост. №506 от 01.08.2022</t>
  </si>
  <si>
    <t>4740100010001195934</t>
  </si>
  <si>
    <t>пост. № 467 от 28.09.2017 проект с изменениями проходит экспертизу</t>
  </si>
  <si>
    <t>4740100010001232203</t>
  </si>
  <si>
    <t>пост. 104 от 08.02.2023</t>
  </si>
  <si>
    <t>4700000000181170112</t>
  </si>
  <si>
    <t>пост. № 552 от 18.08.2022</t>
  </si>
  <si>
    <t>4700000000181724192</t>
  </si>
  <si>
    <t>пост. 105 от 08.02.2023</t>
  </si>
  <si>
    <t>4700000000181487523</t>
  </si>
  <si>
    <t>пост. № 529 от 08.08.2022</t>
  </si>
  <si>
    <t>4740100010001232668</t>
  </si>
  <si>
    <t>Пост. 808 от 21.11.2022</t>
  </si>
  <si>
    <t>4700000000188447617</t>
  </si>
  <si>
    <t>пост. № 448 от 20.09.2017, вносятся изменения</t>
  </si>
  <si>
    <t>4740100010001225991</t>
  </si>
  <si>
    <t>пост. № 470 от 29.09.2017, вносятся изменения</t>
  </si>
  <si>
    <t>4740100010001161783</t>
  </si>
  <si>
    <t>пост. № 736 от 27.12.2019, вносятся изменения</t>
  </si>
  <si>
    <t>пост. № 426 от 06.09.17, вносятся изменения</t>
  </si>
  <si>
    <t>4740100010001213392</t>
  </si>
  <si>
    <t>пост. № 427 от 07.09.2017, вносятся изменения</t>
  </si>
  <si>
    <t>4740100010001191344</t>
  </si>
  <si>
    <t xml:space="preserve">пост. № 216 от 16.03.2023, </t>
  </si>
  <si>
    <t>4700000000163476569</t>
  </si>
  <si>
    <t>пост. № 458 от 14.08.2019, вносятся изменения</t>
  </si>
  <si>
    <t>4700000000188447703</t>
  </si>
  <si>
    <t>пост. № 212 от 16.03.2023</t>
  </si>
  <si>
    <t>4740100010001228192             4740100010001162488</t>
  </si>
  <si>
    <t>пост. № 103 04.03.2022</t>
  </si>
  <si>
    <t>4700000000199788671</t>
  </si>
  <si>
    <t>пост. 106 от 08.02.2023</t>
  </si>
  <si>
    <t>4700000000164574359</t>
  </si>
  <si>
    <t>пост. 109 от 08.02.2023</t>
  </si>
  <si>
    <t>4700000000188447652</t>
  </si>
  <si>
    <t>Пост № 183 от 09.03.2023, находится на утверждении</t>
  </si>
  <si>
    <t>Пост № 184 от 09.03.2023, находится на утверждении</t>
  </si>
  <si>
    <t>Пост. 266 от 06.05.2022, вносятся изменения</t>
  </si>
  <si>
    <t>пост. 110 от 08.02.2023</t>
  </si>
  <si>
    <t>4700000000202387621</t>
  </si>
  <si>
    <t>Пост. 809 от 21.11.2022</t>
  </si>
  <si>
    <t>4700000000199617478</t>
  </si>
  <si>
    <t xml:space="preserve">пост. № 264                       от 06.05.2022 </t>
  </si>
  <si>
    <t>4700000000199741676</t>
  </si>
  <si>
    <t>пост 111 от 08.02.2023</t>
  </si>
  <si>
    <t>4700000000202386295</t>
  </si>
  <si>
    <t>район</t>
  </si>
  <si>
    <t>постановление № 44 от 23.01.2023</t>
  </si>
  <si>
    <t>4700000000202198190</t>
  </si>
  <si>
    <t>Романовское сельское поселение</t>
  </si>
  <si>
    <t>услуги в сфере соцзащиты населения не оказываются, архивный фонд не формируется</t>
  </si>
  <si>
    <t>№ 107 от 27.02.2023, изменения от 22.05.23 № 247</t>
  </si>
  <si>
    <t>4700000000168268563</t>
  </si>
  <si>
    <t>услуга не представляется, областной закон от 07.07.2014 № 45-оз О перераспределении полномочий в области градостроит деятельности</t>
  </si>
  <si>
    <t>услуга не представляется в связи с отсутствием розничных рынков и возможности для их размещения на территории поселения</t>
  </si>
  <si>
    <t>№ 190 от 27.04.2022</t>
  </si>
  <si>
    <t>4740100010001011925</t>
  </si>
  <si>
    <t>№ 252 от 06.06.2022</t>
  </si>
  <si>
    <t>4740100010001011931</t>
  </si>
  <si>
    <t>полномочия переданы в район, соглашение от 09.02 2023 №23/1.0-11</t>
  </si>
  <si>
    <t>№513 от 28.11.2017, полномочия переданы в район, соглашение от 09.02.2023 № 23/1.0-11</t>
  </si>
  <si>
    <t>4740100010001190049</t>
  </si>
  <si>
    <t>№514 от 28.11.2017. полномочия переданы в район, соглашение от 09.02.2023 № 23/1.0-11</t>
  </si>
  <si>
    <t>4740100010001189768</t>
  </si>
  <si>
    <t>услуга не представляется, в связи с отсутствием полномочий в сфере образования</t>
  </si>
  <si>
    <t>№470 от 11.10.2022, изм № 33 от 18.01.2023; изм от 22.05.23 № 243</t>
  </si>
  <si>
    <t>4700000000190065209</t>
  </si>
  <si>
    <t>№265 от 09.06.2022</t>
  </si>
  <si>
    <t>4740100010001046675</t>
  </si>
  <si>
    <t>услуга не представляется, полномочия переданы в район, соглашение от 27.02.2023 №34/1.0-11</t>
  </si>
  <si>
    <t xml:space="preserve"> ст. 10 ФЗ «О введении в действие Земельного Кодекса Российской Федерации ФЗ № 137 от 25.10.2001 года полномочия по предоставлению земельных участков закреплены за администрацией МО «Всеволожский муниципальный район» Ленинградской области.</t>
  </si>
  <si>
    <t>муниципальная услуга не представляется, архивный фонд по по данному направлению не формируется</t>
  </si>
  <si>
    <t>отменен постановление № 132 от 16.03.2023</t>
  </si>
  <si>
    <t>4700000000162004136</t>
  </si>
  <si>
    <t>полномочия  переданы администрации МО  «Всеволожский муниципальный район» , соглашение №33/1.0-11 от 20.01.2022</t>
  </si>
  <si>
    <t>№467 от 11.10.2022, измен от 31.01.23 №61</t>
  </si>
  <si>
    <t>4740100010001048418</t>
  </si>
  <si>
    <t>№ 191 от 27.04.2022</t>
  </si>
  <si>
    <t>4740100010001190676</t>
  </si>
  <si>
    <t>№ 159 от 30.03.2022; изменения от 25.05.2023 № 255</t>
  </si>
  <si>
    <t>4740100010001044707</t>
  </si>
  <si>
    <t>№72 от 07.02.2023</t>
  </si>
  <si>
    <t>4700000000168251385</t>
  </si>
  <si>
    <t>№191 от 07.05.2018 с изм от 29.01.2020 № 45</t>
  </si>
  <si>
    <t>4700000000162000700</t>
  </si>
  <si>
    <t>муниципальная услуга не предстваляется, полномочия переданы в район, соглашение от 09.02.2023 № 23/1.0-11</t>
  </si>
  <si>
    <t>№ 190 от 07.05.2018</t>
  </si>
  <si>
    <t>4700000000161958803</t>
  </si>
  <si>
    <t>№ 264 от 09.06.2022, с изменениями от 27.07.2022 № 359</t>
  </si>
  <si>
    <t>4740100010001071484</t>
  </si>
  <si>
    <t>№ 268 от 10.06.2022, с изменениями от 27.07.2022 № 358, изм от 31.01.23 №60</t>
  </si>
  <si>
    <t>4740100010001049056</t>
  </si>
  <si>
    <t>№ 266 от 09.06.2022; внесение изм от 22.05.2023 № 245</t>
  </si>
  <si>
    <t>4740100010001049656</t>
  </si>
  <si>
    <t>№ 254 от 06.06.2022</t>
  </si>
  <si>
    <t>4740100010001048805</t>
  </si>
  <si>
    <t>№ 255 от 06.06.2022</t>
  </si>
  <si>
    <t>4740100010001070471</t>
  </si>
  <si>
    <t>№468 от 11.10.2022, измен от 31.01.23 №59; изм от 22.05.23 № 244</t>
  </si>
  <si>
    <t>4700000000161952069</t>
  </si>
  <si>
    <t>№ 42 от31.01.2019, внесены изменения от 09.06.2022 № 262, от 27.07.22 № 360, измен от 31.01.23 № 62; изменения от 22.05.2023 № 246</t>
  </si>
  <si>
    <t>4700000000168244391</t>
  </si>
  <si>
    <t>№ 253 от 06.06.2022, с изм от 11.10.2022 № , измен от 31.01.23 № 58</t>
  </si>
  <si>
    <t>4700000000185965371</t>
  </si>
  <si>
    <t>пост № 165 от 31.03.2023</t>
  </si>
  <si>
    <t>4700000000204768505</t>
  </si>
  <si>
    <t>пост № 166 от 31.03.2023</t>
  </si>
  <si>
    <t>4700000000204866592</t>
  </si>
  <si>
    <t>муниципальная услуга не оказывается, полномочия переданы в район, соглашение от 09.02.2023 №  23/1.0-11</t>
  </si>
  <si>
    <t>№ 531 от 21.12.2021</t>
  </si>
  <si>
    <t>4700000000193966693</t>
  </si>
  <si>
    <t>муниципальная услуга не представляется, полномочия переданы в район, соглашение от 09.02.2023 № 23/1.0-11</t>
  </si>
  <si>
    <t>муниципальная услуга не представляется в связи с отсутствием полномочий по регистрации брака</t>
  </si>
  <si>
    <t>постановление № 256 от 25.05.2023</t>
  </si>
  <si>
    <t>муниципальная услуга не представляется, в связи с отсутствием полномочий</t>
  </si>
  <si>
    <t>Свердловское городское поселение</t>
  </si>
  <si>
    <t>Постановление № 405/01-03 от 22.05.2023</t>
  </si>
  <si>
    <t>4740100010000386058</t>
  </si>
  <si>
    <t>Постановление №678/01-07 от 27.12.2022</t>
  </si>
  <si>
    <t>4700000000203112009</t>
  </si>
  <si>
    <t>Постановление №14/01-03 от 11.01.2023</t>
  </si>
  <si>
    <t>4700000000203117530</t>
  </si>
  <si>
    <t>Постановление № 38/01-03 от 27.01.2023</t>
  </si>
  <si>
    <t>4700000000202836909</t>
  </si>
  <si>
    <t>Постановление №518/01-07 от 10.11.2022</t>
  </si>
  <si>
    <t>4740100010001132833</t>
  </si>
  <si>
    <t>Постановление №516/01-07 от 10.11.2022</t>
  </si>
  <si>
    <t>4740100010001132820</t>
  </si>
  <si>
    <t>Постановление № 383/01-07 от 13.07.2022 (внесение изменений)</t>
  </si>
  <si>
    <t>4740100010000100777</t>
  </si>
  <si>
    <t>Постановление №629/01-07 от 19.12.2022</t>
  </si>
  <si>
    <t>4740100010001132772</t>
  </si>
  <si>
    <t>Постановление №9/01-03 от 11.01.2023</t>
  </si>
  <si>
    <t>4700000000203089919</t>
  </si>
  <si>
    <t>Постановление №628/01-07 от 19.12.2022</t>
  </si>
  <si>
    <t>4700000000204090279</t>
  </si>
  <si>
    <t>Постановление №631/01-07 от 19.12.2022</t>
  </si>
  <si>
    <t>4740100010000385941</t>
  </si>
  <si>
    <t>Постановление №12/01-03 от 11.01.2023</t>
  </si>
  <si>
    <t>4740100010001132813</t>
  </si>
  <si>
    <t>Постановление №406/01-03 от  22.05.2023</t>
  </si>
  <si>
    <t>4740100010001134759</t>
  </si>
  <si>
    <t>Постановление №15/01-03 от 11.01.2023</t>
  </si>
  <si>
    <t>4740100010001132806</t>
  </si>
  <si>
    <t>Постановление №683/01-07 от 27.12.2022</t>
  </si>
  <si>
    <t>4700000000203128283</t>
  </si>
  <si>
    <t>Постановление № 385/01-03 от 11.05.2023</t>
  </si>
  <si>
    <t>4700000000202860479</t>
  </si>
  <si>
    <t>Постановление №616/01-07 от 13.12.2022</t>
  </si>
  <si>
    <t>4700000000203095598</t>
  </si>
  <si>
    <t>Постановление №519/01-07 от 10.11.2022</t>
  </si>
  <si>
    <t>4740100010001132856</t>
  </si>
  <si>
    <t>Постановление №52/01-07 от 31.01.2019
Постановление №69/01-07 от 16.02.2022 (внесение изменений) 
Постановление № 339/01-07 от 29.06.2022 (внесение изменений)</t>
  </si>
  <si>
    <t>4700000000187321118</t>
  </si>
  <si>
    <t>Постановление №681/01-07 от 27.12.2022</t>
  </si>
  <si>
    <t>4700000000203371524</t>
  </si>
  <si>
    <t>Постановление №612/01-07 от 13.12.2022</t>
  </si>
  <si>
    <t>4700000000203281370</t>
  </si>
  <si>
    <t>Постановление №619/01-07 от 13.12.2022</t>
  </si>
  <si>
    <t>4740100010000386387</t>
  </si>
  <si>
    <t>Постановление №617/01-07 от 13.12.2022</t>
  </si>
  <si>
    <t>4700000000203326333</t>
  </si>
  <si>
    <t>Постановление №679/01-07 от 27.12.2022</t>
  </si>
  <si>
    <t>4740100010001132843</t>
  </si>
  <si>
    <t>Постановление от 07.03.2023 №184/01-03
Постановление от 04.04.2023 №295/01-03 (о внесении изменений)</t>
  </si>
  <si>
    <t>4700000000187321250</t>
  </si>
  <si>
    <t>Постановление №627/01-07 от 19.12.2022</t>
  </si>
  <si>
    <t>4700000000187321322</t>
  </si>
  <si>
    <t>Постановление №407/01-03 от 22.05.2023</t>
  </si>
  <si>
    <t>4700000000203063333</t>
  </si>
  <si>
    <t>Постановление №10/01-03 от 11.01.2023</t>
  </si>
  <si>
    <t>4700000000203379119</t>
  </si>
  <si>
    <t>Постановление №615/01-07 от 13.12.2022</t>
  </si>
  <si>
    <t>4700000000203092764</t>
  </si>
  <si>
    <t>Постановление №341/01-07 от 29.06.2022 (внесение изменений)</t>
  </si>
  <si>
    <t>4740100010001132871</t>
  </si>
  <si>
    <t>Постановление №13/01-03 от 11.01.2023</t>
  </si>
  <si>
    <t>4740100010001132878</t>
  </si>
  <si>
    <t>Постановление №638/01-07 от 20.12.2022</t>
  </si>
  <si>
    <t>4700000000203115888</t>
  </si>
  <si>
    <t>Вносятся изменения</t>
  </si>
  <si>
    <t>Постановление №11/01-13 от 11.01.2023</t>
  </si>
  <si>
    <t>4700000000202877268</t>
  </si>
  <si>
    <t>Постановление № 408/01-03 от 22.05.2023</t>
  </si>
  <si>
    <t>4740100010000378177</t>
  </si>
  <si>
    <t>Постановление №630/01-07 от 19.12.2022</t>
  </si>
  <si>
    <t>4700000000204034783</t>
  </si>
  <si>
    <t>Постановление №535/01-07 от 18.11.2022</t>
  </si>
  <si>
    <t>4740100010000383346</t>
  </si>
  <si>
    <t>Постановление №37/01-03 от 27.01.2023</t>
  </si>
  <si>
    <t>4700000000201972062</t>
  </si>
  <si>
    <t>Постановление №637/01-07 от 19.12.2022</t>
  </si>
  <si>
    <t>4700000000203127340</t>
  </si>
  <si>
    <t>Постановление №636/01-07 от 19.12.2022</t>
  </si>
  <si>
    <t>4700000000203126173</t>
  </si>
  <si>
    <t>Постановление № 536/01-07 от 18.11.2022</t>
  </si>
  <si>
    <t>4700000000202843380</t>
  </si>
  <si>
    <t>Постановление №537/01-07 от 18.11.2022</t>
  </si>
  <si>
    <t>4700000000199448776</t>
  </si>
  <si>
    <t>Постановление №682/01-07 от 27.12.2022</t>
  </si>
  <si>
    <t>4700000000203374288</t>
  </si>
  <si>
    <t>Постановление №7/01-03 от 11.01.2023</t>
  </si>
  <si>
    <t>4700000000203637214</t>
  </si>
  <si>
    <t>Постановление №607/01-07 от 13.12.2022</t>
  </si>
  <si>
    <t>4700000000203334228</t>
  </si>
  <si>
    <t>Постановление №610/01-07 от 13.12.2022</t>
  </si>
  <si>
    <t>4700000000203267875</t>
  </si>
  <si>
    <t>Постановление №182/01-03 от 07.03.2023</t>
  </si>
  <si>
    <t>4700000000204132690</t>
  </si>
  <si>
    <t>Постановление №614/01-07 от 13.12.2022</t>
  </si>
  <si>
    <t>4700000000203277374</t>
  </si>
  <si>
    <t>Постановление №539/01-07 от 18.11.2022</t>
  </si>
  <si>
    <t>4700000000202851013</t>
  </si>
  <si>
    <t>4700000000203113688</t>
  </si>
  <si>
    <t>Постановление №613/01-07 от 13.12.2022</t>
  </si>
  <si>
    <t>Постановление №82 от 08.02.2023</t>
  </si>
  <si>
    <t>4700000000204161399</t>
  </si>
  <si>
    <t>Постановление №680/01-07 от 27.12.2022</t>
  </si>
  <si>
    <t>4700000000203581475</t>
  </si>
  <si>
    <t>Постановление №181/01-03 от 07.03.2023</t>
  </si>
  <si>
    <t>4700000000203559492</t>
  </si>
  <si>
    <t>Постановление № 538/01-07 от 18.11.2022</t>
  </si>
  <si>
    <t>4700000000202847103</t>
  </si>
  <si>
    <t>Сертоловское городское поселение</t>
  </si>
  <si>
    <t>Услуга не предоставляетсмя</t>
  </si>
  <si>
    <t>Услуга не предоставляется</t>
  </si>
  <si>
    <t>№ 306 от 01.07.2016 / 421 от 04.05.2023</t>
  </si>
  <si>
    <t>4700000000162089906</t>
  </si>
  <si>
    <t xml:space="preserve">№ 394 от 18.09.2017 </t>
  </si>
  <si>
    <t>4740100010000890472</t>
  </si>
  <si>
    <t>№369 от 31.08.2017/№897 от 23.12.2022</t>
  </si>
  <si>
    <t>4740100010000380103</t>
  </si>
  <si>
    <t>услга не предоставляется</t>
  </si>
  <si>
    <t>услга не 
предоставляется</t>
  </si>
  <si>
    <t>от 28.06.2016 №301, №713 от 10.11.2022</t>
  </si>
  <si>
    <t>4700000000162241075</t>
  </si>
  <si>
    <t>№ 246 от 24.05.2016 , № 714 от 10.11.2022</t>
  </si>
  <si>
    <t>4700000000161112602</t>
  </si>
  <si>
    <t>От 03.07.2019 № 506</t>
  </si>
  <si>
    <t>4700000000182037702</t>
  </si>
  <si>
    <t>услуга не предоставляется</t>
  </si>
  <si>
    <t>нет полномочий</t>
  </si>
  <si>
    <t xml:space="preserve">№ 195 от 14.04.2022 </t>
  </si>
  <si>
    <t>4740100010000747610</t>
  </si>
  <si>
    <t>№ 738 от 10.09.2019</t>
  </si>
  <si>
    <t>4740100010000782602</t>
  </si>
  <si>
    <t xml:space="preserve"> № 101 от 30.03.2015/ № 916 от 27.12.2022</t>
  </si>
  <si>
    <t>4740100010000117707</t>
  </si>
  <si>
    <t xml:space="preserve">№ 102 от 30.03.2015/ № 915 от 27.12.2022
</t>
  </si>
  <si>
    <t>4740100010000374263</t>
  </si>
  <si>
    <t>№ 380 от 17.08.2015/№907 от 26.12.2022</t>
  </si>
  <si>
    <t>4740100010000630687</t>
  </si>
  <si>
    <t>От 06.09.2017 № 388/ № 857 от 19.12.2022</t>
  </si>
  <si>
    <t>4700000000162578002</t>
  </si>
  <si>
    <t>№ 459 от 05.10.2015, № 711 от 10.11.2022</t>
  </si>
  <si>
    <t>4700000000163048462</t>
  </si>
  <si>
    <t>№ 507 от 14.11.2017/ № 823 от 07.12.2022</t>
  </si>
  <si>
    <t>4700000000201107207</t>
  </si>
  <si>
    <t>не предоставляется</t>
  </si>
  <si>
    <t>АР в плане для разрабтки 4 квартал 2023</t>
  </si>
  <si>
    <t>№ 459 от 24.10.2017, изм. № 251 от 16.05.2022</t>
  </si>
  <si>
    <t>4700000000162578914</t>
  </si>
  <si>
    <t>От 30.06.2020 № 570</t>
  </si>
  <si>
    <t>4700000000185925922</t>
  </si>
  <si>
    <t>в связи с отсутствием юр.лиц, подведомственных ОМСУ учитывающих сведения форм 7  и 9, зем.уч. для ведения личного подс. хоз. на основ. пост. Прав. ЛО № 572</t>
  </si>
  <si>
    <t>№ 382 от 06.09.2017, № 712 от 10.11.2022</t>
  </si>
  <si>
    <t>4700000000162136438</t>
  </si>
  <si>
    <t>От 06.09.2017 № 385/ №404 от 02.05.2023</t>
  </si>
  <si>
    <t>4740100010001120738</t>
  </si>
  <si>
    <t>От 03.10.2018 № 355/ №875 от 21.12.2022</t>
  </si>
  <si>
    <t>4700000000163243683</t>
  </si>
  <si>
    <t>№ 384 от 06.09.2017/ № 876 от 21.12.2022</t>
  </si>
  <si>
    <t>4740100010001120739</t>
  </si>
  <si>
    <t>№ 383 от 06.09.2017/ от 29.06.2022 № 360</t>
  </si>
  <si>
    <t>4740100010001120324</t>
  </si>
  <si>
    <t>№ 657 от 31.07.2020 / №877 от 21.12.2022</t>
  </si>
  <si>
    <t>4700000000200251489</t>
  </si>
  <si>
    <t>№ 172 от 03.03.2023</t>
  </si>
  <si>
    <t>4700000000162576943</t>
  </si>
  <si>
    <t>От 16.04.2018 № 153/ №858 от 19.12.2022</t>
  </si>
  <si>
    <t>4700000000162164836</t>
  </si>
  <si>
    <t>от 23.12.2022 № 896</t>
  </si>
  <si>
    <t>4700000000200508666</t>
  </si>
  <si>
    <t>№ 859 от 19.12.2022</t>
  </si>
  <si>
    <t>4700000000200426311</t>
  </si>
  <si>
    <t>№586 от 30.09.2022</t>
  </si>
  <si>
    <t>4700000000197693819</t>
  </si>
  <si>
    <t>№588 от 30.09.2022</t>
  </si>
  <si>
    <t>4700000000197689900</t>
  </si>
  <si>
    <t>№587 от 30.09.2022</t>
  </si>
  <si>
    <t>нет сельских территорий</t>
  </si>
  <si>
    <t>№ 391 от 06.09.2017, изм. №242 от 04.05.2022</t>
  </si>
  <si>
    <t>4700000000200155170</t>
  </si>
  <si>
    <t>№860 от 19.12.2022</t>
  </si>
  <si>
    <t>4700000000200581319</t>
  </si>
  <si>
    <t xml:space="preserve">№ 71 от 25.02.2022 </t>
  </si>
  <si>
    <t>4740100010001131641</t>
  </si>
  <si>
    <t>№179 от 10.05.2018/ № 900 от 26.12.2022</t>
  </si>
  <si>
    <t>4700000000161299615</t>
  </si>
  <si>
    <t>№813 от 05.12.2022</t>
  </si>
  <si>
    <t>4700000000199944042</t>
  </si>
  <si>
    <t>От 06.09.2017 № 390/ №874 от 21.12.2022</t>
  </si>
  <si>
    <t>4700000000162577147</t>
  </si>
  <si>
    <t>От 06.09.2017 № 387/ № 844 от 16.12.2022</t>
  </si>
  <si>
    <t>4700000000162559077</t>
  </si>
  <si>
    <t>№ 377 от 19.10.2018  / № 812 от 05.12.2022</t>
  </si>
  <si>
    <t>4700000000164316181</t>
  </si>
  <si>
    <t>АР в разработке</t>
  </si>
  <si>
    <t>От 24.09.2020 № 821</t>
  </si>
  <si>
    <t>4700000000186432324</t>
  </si>
  <si>
    <t>От 02.07.2020 № 574</t>
  </si>
  <si>
    <t>4700000000186672279</t>
  </si>
  <si>
    <t>От 02.07.2020 № 573</t>
  </si>
  <si>
    <t>4700000000186745711</t>
  </si>
  <si>
    <t>от 21.06.2022 № 330</t>
  </si>
  <si>
    <t>4700000000193767283</t>
  </si>
  <si>
    <t>№881 от 22.12.2022</t>
  </si>
  <si>
    <t>4700000000200506518</t>
  </si>
  <si>
    <t>АР в разработке на 4 квартал 2023</t>
  </si>
  <si>
    <t>№ 803 от 01.12.2022</t>
  </si>
  <si>
    <t>4700000000199942941</t>
  </si>
  <si>
    <t>№815 от 06.12.2022</t>
  </si>
  <si>
    <t>№355 от 28.06.2022</t>
  </si>
  <si>
    <t>4700000000200897298</t>
  </si>
  <si>
    <t>№ 233 от 22.04.2019</t>
  </si>
  <si>
    <t>4700000000168300807</t>
  </si>
  <si>
    <t>№ 370 от 01.07.2022</t>
  </si>
  <si>
    <t>4700000000194996385</t>
  </si>
  <si>
    <t>Токсовское городское поселение</t>
  </si>
  <si>
    <t>№ 38 от 06.03.2017</t>
  </si>
  <si>
    <t>4740100010001161185</t>
  </si>
  <si>
    <t>№ 309 от 02.10.2017</t>
  </si>
  <si>
    <t>4740100010001139724</t>
  </si>
  <si>
    <t>№ 310 от 02.10.2017</t>
  </si>
  <si>
    <t>4740100010001139088</t>
  </si>
  <si>
    <t>№56 от 21.02.2020 г, внесение изменений №614 от 28.11.2022</t>
  </si>
  <si>
    <t>4700000000199410751</t>
  </si>
  <si>
    <t>№ 257 от 15.08.2018, внесение изменений №615 от 28.11.2022</t>
  </si>
  <si>
    <t>4700000000199533191</t>
  </si>
  <si>
    <t>№ 475 от 01.09.2020, внесение изменений №616 от 28.11.2022</t>
  </si>
  <si>
    <t>4700000000199375956</t>
  </si>
  <si>
    <t>№ 372 от 13.11.2017, внесение изменений №617 от 28.11.2022</t>
  </si>
  <si>
    <t>4740100010001148262</t>
  </si>
  <si>
    <t>№ 271 от 18.09.2017</t>
  </si>
  <si>
    <t>4740100010001135865</t>
  </si>
  <si>
    <t>№ 377 от 13.11.2017, внесение изменений №618 от 28.11.2022</t>
  </si>
  <si>
    <t>4740100010001148481</t>
  </si>
  <si>
    <t>№ 375 от 13.11.2017</t>
  </si>
  <si>
    <t>4740100010001152158</t>
  </si>
  <si>
    <t>№ 376 от 13.11.2017, внесение изменений №619 от 28.11.2022</t>
  </si>
  <si>
    <t>4740100010001148587</t>
  </si>
  <si>
    <t>№ 132 от 10.07.2014 (изм № 9 от 17.01.2018)</t>
  </si>
  <si>
    <t>4740100010000444168</t>
  </si>
  <si>
    <t>№ 392 от 30.11.2017, внесение изменений №620 от 28.11.2022</t>
  </si>
  <si>
    <t>4700000000166093576</t>
  </si>
  <si>
    <t>№241 от 06.08.2018</t>
  </si>
  <si>
    <t>4700000000199558265</t>
  </si>
  <si>
    <t>№ 272 от 18.09.2017 (изм. № 159 от 22.03.2021)</t>
  </si>
  <si>
    <t>4740100010000481949</t>
  </si>
  <si>
    <t xml:space="preserve">№23 от 24.01.2020 г. </t>
  </si>
  <si>
    <t>4700000000195685162</t>
  </si>
  <si>
    <t>№258 от 15.08.2018, внесение изменений №621 от 29.11.2022</t>
  </si>
  <si>
    <t>4700000000199553932</t>
  </si>
  <si>
    <t>№ 374 от 13.11.2017, внесение изменений №622 от 29.11.2022</t>
  </si>
  <si>
    <t>4740100010001141384</t>
  </si>
  <si>
    <t>№242 от 06.08.2018, внесение изменений №623 от 29.11.2022</t>
  </si>
  <si>
    <t>4700000000168305033</t>
  </si>
  <si>
    <t>№ 368 от 13.11.2017</t>
  </si>
  <si>
    <t>4740100010001146432</t>
  </si>
  <si>
    <t>№ 270 от 18.09.2017</t>
  </si>
  <si>
    <t>4740100010001161404</t>
  </si>
  <si>
    <t>№ 370 от 13.11.2017, внесение изменений №624 от 29.11.2022</t>
  </si>
  <si>
    <t>4740100010001146691</t>
  </si>
  <si>
    <t>№244 от 06.08.2018</t>
  </si>
  <si>
    <t>4700000000188452882</t>
  </si>
  <si>
    <t>№243 от 06.08.2018, внесение изменений №625 от 29.11.2022</t>
  </si>
  <si>
    <t>4700000000168305559</t>
  </si>
  <si>
    <t>№ 73 от 14.04.2017</t>
  </si>
  <si>
    <t>№ 369 от 13.11.2017, внесение изменений №626 от 29.11.2022</t>
  </si>
  <si>
    <t>4740100010001141506</t>
  </si>
  <si>
    <t xml:space="preserve">№56 от 21.02.2020 г. </t>
  </si>
  <si>
    <t>4700000000199531948</t>
  </si>
  <si>
    <t>№ 367 от 13.11.2017, внесение изменений №627 от 29.11.2022</t>
  </si>
  <si>
    <t>4740100010001141467</t>
  </si>
  <si>
    <t>№ 74 от 14.04.2017, внесение изменений №638 от 01.12.2022</t>
  </si>
  <si>
    <t>4740100010001160737</t>
  </si>
  <si>
    <t>№ 394 от 30.11.2017, внесение изменений №639 от 01.12.2022</t>
  </si>
  <si>
    <t>4740100010001153074</t>
  </si>
  <si>
    <t>№260 от 15.08.2018</t>
  </si>
  <si>
    <t>4700000000199502875</t>
  </si>
  <si>
    <t>№ 208 от 18.08.2017, внесение изменений №640 от 01.12.2022</t>
  </si>
  <si>
    <t>4740100010001136848</t>
  </si>
  <si>
    <t>№ 393 от 30.11.2017 (изм. №32 от 26.01.2021) , внесение изменений №641 от 01.12.2022</t>
  </si>
  <si>
    <t>4740100010001152806</t>
  </si>
  <si>
    <t>№259 от 15.08.2018</t>
  </si>
  <si>
    <t>4700000000168305587</t>
  </si>
  <si>
    <t>№ 370 от 13.11.2017</t>
  </si>
  <si>
    <t>4700000000199486768</t>
  </si>
  <si>
    <t xml:space="preserve">№84 от 10.03.2020 г. </t>
  </si>
  <si>
    <t>4700000000199481676</t>
  </si>
  <si>
    <t>№ 395 от 30.11.2017, внесение изменений №642 от 01.12.2022</t>
  </si>
  <si>
    <t>4740100010001150355</t>
  </si>
  <si>
    <t>№ 386 от 05.12.2019, внесение изменений №643 от 01.12.2022</t>
  </si>
  <si>
    <t>4700000000199474436</t>
  </si>
  <si>
    <t>№ 78 от 19.03.2019</t>
  </si>
  <si>
    <t>4700000000168279831</t>
  </si>
  <si>
    <t>№ 79 от 19.03.2019</t>
  </si>
  <si>
    <t>4700000000202395599</t>
  </si>
  <si>
    <t>№222 от 18.05.2020</t>
  </si>
  <si>
    <t>№4 от 13.01.2022</t>
  </si>
  <si>
    <t>4700000000200050629</t>
  </si>
  <si>
    <t>4700000000205962302</t>
  </si>
  <si>
    <t>Щегловское сельское поселение</t>
  </si>
  <si>
    <t>№32.1/22-п от 18.03.2022</t>
  </si>
  <si>
    <t>4700000000190789640</t>
  </si>
  <si>
    <t>№141.3/22-п от 05.12.2022</t>
  </si>
  <si>
    <t>4740100010001084751</t>
  </si>
  <si>
    <t>№123.3/21-п от 10.12.2021</t>
  </si>
  <si>
    <t>4700000000190059989</t>
  </si>
  <si>
    <t>№32.3/22-п от 18.03.2022</t>
  </si>
  <si>
    <t>4700000000190797750</t>
  </si>
  <si>
    <t>№148.2/22-п от 27.12.2022; Полномочия переданы в Администрацию МО "Всеволожский муниципальный район"</t>
  </si>
  <si>
    <t>4700000000200729426</t>
  </si>
  <si>
    <t>№141.4/22-п от 05.12.2022</t>
  </si>
  <si>
    <t>4700000000190064086</t>
  </si>
  <si>
    <t>№124.2/21-п от 15.12.2021</t>
  </si>
  <si>
    <t>4700000000190826817</t>
  </si>
  <si>
    <t>№141.5/22-п от 05.12.2022</t>
  </si>
  <si>
    <t>4700000000190064530</t>
  </si>
  <si>
    <t>№123.6/21-п от 10.12.2021</t>
  </si>
  <si>
    <t>4700000000190065017</t>
  </si>
  <si>
    <t>№68.1/23-п от 02.06.2023</t>
  </si>
  <si>
    <t>№32.2/22-п от 18.03.2022</t>
  </si>
  <si>
    <t>4740100010001156656</t>
  </si>
  <si>
    <t>№68.2/23-п от 02.06.2023</t>
  </si>
  <si>
    <t>4740100010001080367</t>
  </si>
  <si>
    <t>№74.2/22-п от 30.06.2022</t>
  </si>
  <si>
    <t>4740100010000721972</t>
  </si>
  <si>
    <t>№74.3/22-п от 30.06.2022</t>
  </si>
  <si>
    <t>4700000000194641663</t>
  </si>
  <si>
    <t>№117.3/22-п от 17.10.2022</t>
  </si>
  <si>
    <t>4740100010001081832</t>
  </si>
  <si>
    <t>№123.9/21-п от 10.12.2021</t>
  </si>
  <si>
    <t>4700000000190066036</t>
  </si>
  <si>
    <t>№142.1/22-п от 06.12.2022</t>
  </si>
  <si>
    <t>4700000000200309082</t>
  </si>
  <si>
    <t>№142.2/22-п от 06.12.2022</t>
  </si>
  <si>
    <t>4700000000200316622</t>
  </si>
  <si>
    <t>№142.3/22-п от 06.12.2022</t>
  </si>
  <si>
    <t>4700000000200319539</t>
  </si>
  <si>
    <t>№60.3/22-п от 30.05.2022</t>
  </si>
  <si>
    <t>4700000000193051541</t>
  </si>
  <si>
    <t>№123.8/21-п от 10.12.2021</t>
  </si>
  <si>
    <t>4700000000190065374</t>
  </si>
  <si>
    <t>№75.3/18-п от 24.07.2018</t>
  </si>
  <si>
    <t>4700000000162038247</t>
  </si>
  <si>
    <t>№123.11/21-п от 10.12.2021</t>
  </si>
  <si>
    <t>4700000000190066788</t>
  </si>
  <si>
    <t>№86.1/22-п от 27.07.2022</t>
  </si>
  <si>
    <t>4700000000194989770</t>
  </si>
  <si>
    <t>№117.4/22-п от 17.10.2022</t>
  </si>
  <si>
    <t>4700000000198661587</t>
  </si>
  <si>
    <t>№142.4/22-п от 06.12.2022</t>
  </si>
  <si>
    <t>4740100010001165131</t>
  </si>
  <si>
    <t>№32.7/22-п от 18.03.2022</t>
  </si>
  <si>
    <t>4740100010001136529</t>
  </si>
  <si>
    <t>№32.8/22-п от 18.03.2022</t>
  </si>
  <si>
    <t>4700000000190813030</t>
  </si>
  <si>
    <t>№144.1/22-п от 08.12.2022</t>
  </si>
  <si>
    <t>4700000000199932726</t>
  </si>
  <si>
    <t>№32.9/22-п от 18.03.2022</t>
  </si>
  <si>
    <t>4740100010001100045</t>
  </si>
  <si>
    <t>№32.10/22-п от 18.03.2022</t>
  </si>
  <si>
    <t>4700000000190817032</t>
  </si>
  <si>
    <t>№117.5/22-п от 17.10.2022</t>
  </si>
  <si>
    <t>4700000000162240520</t>
  </si>
  <si>
    <t>№84.1/22-п от 25.07.2022</t>
  </si>
  <si>
    <t>4700000000194866422</t>
  </si>
  <si>
    <t>№142.5/22-п от 06.12.2022</t>
  </si>
  <si>
    <t>4700000000182745204</t>
  </si>
  <si>
    <t>№32.11/22-п от 18.03.2022</t>
  </si>
  <si>
    <t>4700000000190818121</t>
  </si>
  <si>
    <t>№32.12/22-п от 18.03.2022</t>
  </si>
  <si>
    <t>4700000000190819033</t>
  </si>
  <si>
    <t>№117.1/21-п от 01.12.2021</t>
  </si>
  <si>
    <t>4700000000190063828</t>
  </si>
  <si>
    <t>№72.2/22-п от 28.06.2022</t>
  </si>
  <si>
    <t>4700000000195152573</t>
  </si>
  <si>
    <t>№72.1/22-п от 28.06.2022</t>
  </si>
  <si>
    <t>4700000000194262271</t>
  </si>
  <si>
    <t>№22.1/23-п от 21.02.2023</t>
  </si>
  <si>
    <t>№35.1/22-п от 28.03.2022</t>
  </si>
  <si>
    <t>4700000000193555996</t>
  </si>
  <si>
    <t>№142.6/22-п от 06.12.2022</t>
  </si>
  <si>
    <t>4700000000200236236</t>
  </si>
  <si>
    <t>№35.3/22-п от 28.03.2022</t>
  </si>
  <si>
    <t>4740100010001090354</t>
  </si>
  <si>
    <t>№120.1/22-п от 20.10.2022</t>
  </si>
  <si>
    <t>470000000197962171</t>
  </si>
  <si>
    <t>Юкковское сельское поселение</t>
  </si>
  <si>
    <t>пост. администрации от 13.07.2022 №236 (на внутреннем согласовании в РРГУ)</t>
  </si>
  <si>
    <t>4700000000194592921</t>
  </si>
  <si>
    <t>проект разработан. АР будет принят после утверждения советом депутатов указанной услуги в Перечне услуг</t>
  </si>
  <si>
    <t>внесен</t>
  </si>
  <si>
    <t>4700000000194575217</t>
  </si>
  <si>
    <t>пост администрации от 19.01.2018 № 30</t>
  </si>
  <si>
    <t>4740100010001254798</t>
  </si>
  <si>
    <t>пост администрации от 19.01.2018 № 28</t>
  </si>
  <si>
    <t>4740100010001255814</t>
  </si>
  <si>
    <t>пост администрации от 19.01.2018 № 17</t>
  </si>
  <si>
    <t>4740100010001258305</t>
  </si>
  <si>
    <t>пост администрации от 13.07.2022 №237 (на внутреннем согласовании в РРГУ)</t>
  </si>
  <si>
    <t>4700000000194613911</t>
  </si>
  <si>
    <t>пост администрации от 13.07.2022 №238 (на внутреннем согласовании в РРГУ)</t>
  </si>
  <si>
    <t>4700000000194622703</t>
  </si>
  <si>
    <t>пост администрации от 13.07.2022 №235 (на внутреннем согласовании в РРГУ)</t>
  </si>
  <si>
    <t>4740100010001248552</t>
  </si>
  <si>
    <t>пост администрации от 19.01.2018 № 23</t>
  </si>
  <si>
    <t>4740100010001256837</t>
  </si>
  <si>
    <t>пост администрации от 19.01.2018 № 20</t>
  </si>
  <si>
    <t>4740100010001257520</t>
  </si>
  <si>
    <t>пост администрации от 19.01.2018 № 35</t>
  </si>
  <si>
    <t>4740100010001242612</t>
  </si>
  <si>
    <t>пост администрации от 19.01.2018 № 10</t>
  </si>
  <si>
    <t>4740100010001248957</t>
  </si>
  <si>
    <t>пост администрации от 19.01.2018 № 26</t>
  </si>
  <si>
    <t>4740100010001256042</t>
  </si>
  <si>
    <t>пост администрации от 13.07.2022 №239 (на внутреннем согласовании в РРГУ)</t>
  </si>
  <si>
    <t>4700000000194625945</t>
  </si>
  <si>
    <t>пост администрации от 13.07.2022 №233 (на внутреннем согласовании в РРГУ)</t>
  </si>
  <si>
    <t>4700000000194571926</t>
  </si>
  <si>
    <t>пост администрации от 19.01.2018 № 19</t>
  </si>
  <si>
    <t>4740100010001258044</t>
  </si>
  <si>
    <t>пост администрации от 19.01.2018 № 34</t>
  </si>
  <si>
    <t>4740100010001250312</t>
  </si>
  <si>
    <t>пост администрации от 19.01.2018 № 22</t>
  </si>
  <si>
    <t>4740100010001257023</t>
  </si>
  <si>
    <t>пост администрации от 19.01.2018 № 31</t>
  </si>
  <si>
    <t>4740100010001254456</t>
  </si>
  <si>
    <t>пост администрации от 13.07.2022 №232 (на внутреннем согласовании в РРГУ)</t>
  </si>
  <si>
    <t>4700000000194566591</t>
  </si>
  <si>
    <t xml:space="preserve">пост администрации от  30.12.2021  г. № 524                                                                              </t>
  </si>
  <si>
    <t>4700000000190070840</t>
  </si>
  <si>
    <t>постановление администрации №62 от 17.02.2022 (на внутреннем согласовании в РРгу)</t>
  </si>
  <si>
    <t>4700000000191192367</t>
  </si>
  <si>
    <t>Итого:</t>
  </si>
  <si>
    <t>у/н</t>
  </si>
  <si>
    <t>-</t>
  </si>
  <si>
    <t>отсутствуют полномочия</t>
  </si>
  <si>
    <t>отсутствие полномочий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</si>
</sst>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5">
    <font>
      <sz val="10"/>
      <color rgb="FF000000"/>
      <name val="Arial"/>
      <scheme val="minor"/>
    </font>
    <font>
      <sz val="10"/>
      <color theme="1"/>
      <name val="Arial"/>
      <scheme val="minor"/>
    </font>
    <font>
      <sz val="10"/>
      <color theme="1"/>
      <name val="Arial"/>
      <scheme val="minor"/>
    </font>
    <font>
      <sz val="10"/>
      <color theme="1"/>
      <name val="Arial"/>
    </font>
    <font>
      <sz val="10"/>
      <color rgb="FF000000"/>
      <name val="Arial"/>
    </font>
    <font>
      <u/>
      <sz val="10"/>
      <color rgb="FF1155CC"/>
      <name val="Arial"/>
      <scheme val="minor"/>
    </font>
    <font>
      <sz val="10"/>
      <name val="Arial"/>
    </font>
    <font>
      <b/>
      <sz val="10"/>
      <color theme="1"/>
      <name val="Arial"/>
      <scheme val="minor"/>
    </font>
    <font>
      <sz val="7"/>
      <color theme="1"/>
      <name val="Tahoma"/>
    </font>
    <font>
      <sz val="7"/>
      <color theme="1"/>
      <name val="&quot;Times New Roman&quot;"/>
    </font>
    <font>
      <sz val="8"/>
      <color theme="1"/>
      <name val="&quot;Times New Roman&quot;"/>
    </font>
    <font>
      <u/>
      <sz val="7"/>
      <color rgb="FF0000FF"/>
      <name val="Tahoma"/>
    </font>
    <font>
      <sz val="7"/>
      <color theme="1"/>
      <name val="Arial"/>
    </font>
    <font>
      <b/>
      <sz val="7"/>
      <color theme="1"/>
      <name val="&quot;Times New Roman&quot;"/>
    </font>
    <font>
      <sz val="6"/>
      <color theme="1"/>
      <name val="Tahoma"/>
    </font>
    <font>
      <b/>
      <sz val="6"/>
      <color theme="1"/>
      <name val="Tahoma"/>
    </font>
    <font>
      <sz val="8"/>
      <color theme="1"/>
      <name val="Tahoma"/>
    </font>
    <font>
      <u/>
      <sz val="7"/>
      <color rgb="FF0000FF"/>
      <name val="Tahoma"/>
    </font>
    <font>
      <sz val="6"/>
      <color theme="1"/>
      <name val="Arial"/>
    </font>
    <font>
      <sz val="7"/>
      <color theme="1"/>
      <name val="Calibri"/>
    </font>
    <font>
      <u/>
      <sz val="7"/>
      <color rgb="FF0000FF"/>
      <name val="&quot;Times New Roman&quot;"/>
    </font>
    <font>
      <u/>
      <sz val="7"/>
      <color rgb="FF0000FF"/>
      <name val="Calibri"/>
    </font>
    <font>
      <sz val="9"/>
      <color theme="1"/>
      <name val="Tahoma"/>
    </font>
    <font>
      <u/>
      <sz val="7"/>
      <color rgb="FF0000FF"/>
      <name val="Tahoma"/>
    </font>
    <font>
      <sz val="8"/>
      <color theme="1"/>
      <name val="Arial"/>
    </font>
    <font>
      <sz val="9"/>
      <color theme="1"/>
      <name val="Arial"/>
    </font>
    <font>
      <sz val="10"/>
      <color theme="1"/>
      <name val="Roboto"/>
    </font>
    <font>
      <b/>
      <sz val="10"/>
      <color rgb="FF000000"/>
      <name val="Arial"/>
    </font>
    <font>
      <sz val="9"/>
      <color rgb="FF808080"/>
      <name val="Tahoma"/>
    </font>
    <font>
      <b/>
      <sz val="10"/>
      <color theme="1"/>
      <name val="Arial"/>
      <scheme val="minor"/>
    </font>
    <font>
      <sz val="10"/>
      <color theme="1"/>
      <name val="&quot;Times New Roman&quot;"/>
    </font>
    <font>
      <sz val="11"/>
      <color theme="1"/>
      <name val="Arial"/>
    </font>
    <font>
      <sz val="10"/>
      <color theme="1"/>
      <name val="Tahoma"/>
    </font>
    <font>
      <sz val="9"/>
      <color theme="1"/>
      <name val="&quot;Times New Roman&quot;"/>
    </font>
    <font>
      <sz val="10"/>
      <color theme="1"/>
      <name val="Arial"/>
    </font>
    <font>
      <sz val="10"/>
      <color rgb="FF444444"/>
      <name val="Tahoma"/>
    </font>
    <font>
      <sz val="12"/>
      <color theme="1"/>
      <name val="&quot;Times New Roman&quot;"/>
    </font>
    <font>
      <sz val="10"/>
      <color rgb="FF808080"/>
      <name val="Tahoma"/>
    </font>
    <font>
      <u/>
      <sz val="9"/>
      <color rgb="FF0000FF"/>
      <name val="Helvetica"/>
    </font>
    <font>
      <sz val="11"/>
      <color theme="1"/>
      <name val="Calibri"/>
    </font>
    <font>
      <sz val="11"/>
      <color theme="1"/>
      <name val="&quot;Times New Roman&quot;"/>
    </font>
    <font>
      <sz val="12"/>
      <color theme="1"/>
      <name val="Calibri"/>
    </font>
    <font>
      <sz val="10"/>
      <color theme="1"/>
      <name val="Calibri"/>
    </font>
    <font>
      <sz val="10"/>
      <color theme="1"/>
      <name val="Calibri"/>
    </font>
    <font>
      <sz val="9"/>
      <color rgb="FF1F1F1F"/>
      <name val="&quot;Google Sans&quot;"/>
    </font>
    <font>
      <sz val="8"/>
      <color theme="1"/>
      <name val="Roboto"/>
    </font>
    <font>
      <sz val="9"/>
      <color rgb="FF444444"/>
      <name val="&quot;Times New Roman&quot;"/>
    </font>
    <font>
      <b/>
      <sz val="11"/>
      <color theme="1"/>
      <name val="Times New Roman"/>
    </font>
    <font>
      <b/>
      <sz val="11"/>
      <color rgb="FF000000"/>
      <name val="Times New Roman"/>
    </font>
    <font>
      <b/>
      <sz val="11"/>
      <color theme="1"/>
      <name val="Arial"/>
      <scheme val="minor"/>
    </font>
    <font>
      <sz val="11"/>
      <color theme="1"/>
      <name val="Arial"/>
      <scheme val="minor"/>
    </font>
    <font>
      <sz val="11"/>
      <color theme="1"/>
      <name val="Times New Roman"/>
    </font>
    <font>
      <sz val="12"/>
      <color theme="1"/>
      <name val="Times New Roman"/>
    </font>
    <font>
      <sz val="7"/>
      <name val="Tahoma, Arial"/>
    </font>
    <font>
      <u/>
      <sz val="7"/>
      <name val="Tahoma, Arial"/>
    </font>
  </fonts>
  <fills count="18">
    <fill>
      <patternFill patternType="none"/>
    </fill>
    <fill>
      <patternFill patternType="gray125"/>
    </fill>
    <fill>
      <patternFill patternType="solid">
        <fgColor theme="7"/>
        <bgColor theme="7"/>
      </patternFill>
    </fill>
    <fill>
      <patternFill patternType="solid">
        <fgColor theme="0"/>
        <bgColor theme="0"/>
      </patternFill>
    </fill>
    <fill>
      <patternFill patternType="solid">
        <fgColor rgb="FFFF9900"/>
        <bgColor rgb="FFFF9900"/>
      </patternFill>
    </fill>
    <fill>
      <patternFill patternType="solid">
        <fgColor rgb="FFFFFFFF"/>
        <bgColor rgb="FFFFFFFF"/>
      </patternFill>
    </fill>
    <fill>
      <patternFill patternType="solid">
        <fgColor rgb="FFFBBC04"/>
        <bgColor rgb="FFFBBC04"/>
      </patternFill>
    </fill>
    <fill>
      <patternFill patternType="solid">
        <fgColor rgb="FFF6B26B"/>
        <bgColor rgb="FFF6B26B"/>
      </patternFill>
    </fill>
    <fill>
      <patternFill patternType="solid">
        <fgColor rgb="FFFFC599"/>
        <bgColor rgb="FFFFC599"/>
      </patternFill>
    </fill>
    <fill>
      <patternFill patternType="solid">
        <fgColor rgb="FFB7E1CD"/>
        <bgColor rgb="FFB7E1CD"/>
      </patternFill>
    </fill>
    <fill>
      <patternFill patternType="solid">
        <fgColor rgb="FFEA4335"/>
        <bgColor rgb="FFEA4335"/>
      </patternFill>
    </fill>
    <fill>
      <patternFill patternType="solid">
        <fgColor rgb="FFFF0000"/>
        <bgColor rgb="FFFF0000"/>
      </patternFill>
    </fill>
    <fill>
      <patternFill patternType="solid">
        <fgColor rgb="FF00FF00"/>
        <bgColor rgb="FF00FF00"/>
      </patternFill>
    </fill>
    <fill>
      <patternFill patternType="solid">
        <fgColor rgb="FFCCCCCC"/>
        <bgColor rgb="FFCCCCCC"/>
      </patternFill>
    </fill>
    <fill>
      <patternFill patternType="solid">
        <fgColor rgb="FFD9D9D9"/>
        <bgColor rgb="FFD9D9D9"/>
      </patternFill>
    </fill>
    <fill>
      <patternFill patternType="solid">
        <fgColor rgb="FF00FFFF"/>
        <bgColor rgb="FF00FFFF"/>
      </patternFill>
    </fill>
    <fill>
      <patternFill patternType="solid">
        <fgColor rgb="FFB6D7A8"/>
        <bgColor rgb="FFB6D7A8"/>
      </patternFill>
    </fill>
    <fill>
      <patternFill patternType="solid">
        <fgColor rgb="FFB7B7B7"/>
        <bgColor rgb="FFB7B7B7"/>
      </patternFill>
    </fill>
  </fills>
  <borders count="12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254">
    <xf numFmtId="0" fontId="0" fillId="0" borderId="0" xfId="0"/>
    <xf numFmtId="0" fontId="2" fillId="0" borderId="0" xfId="0" applyFont="1"/>
    <xf numFmtId="0" fontId="1" fillId="0" borderId="0" xfId="0" applyFont="1"/>
    <xf numFmtId="0" fontId="3" fillId="3" borderId="0" xfId="0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/>
    <xf numFmtId="0" fontId="1" fillId="0" borderId="3" xfId="0" applyFont="1" applyBorder="1" applyAlignment="1">
      <alignment horizontal="center" wrapText="1"/>
    </xf>
    <xf numFmtId="0" fontId="7" fillId="0" borderId="3" xfId="0" applyFont="1" applyBorder="1"/>
    <xf numFmtId="0" fontId="8" fillId="0" borderId="3" xfId="0" applyFont="1" applyBorder="1" applyAlignment="1">
      <alignment vertical="top"/>
    </xf>
    <xf numFmtId="0" fontId="9" fillId="0" borderId="1" xfId="0" applyFont="1" applyBorder="1"/>
    <xf numFmtId="0" fontId="8" fillId="0" borderId="1" xfId="0" applyFont="1" applyBorder="1" applyAlignment="1">
      <alignment vertical="top"/>
    </xf>
    <xf numFmtId="0" fontId="10" fillId="0" borderId="1" xfId="0" applyFont="1" applyBorder="1"/>
    <xf numFmtId="0" fontId="11" fillId="4" borderId="1" xfId="0" applyFont="1" applyFill="1" applyBorder="1" applyAlignment="1">
      <alignment vertical="top"/>
    </xf>
    <xf numFmtId="0" fontId="12" fillId="0" borderId="1" xfId="0" applyFont="1" applyBorder="1"/>
    <xf numFmtId="0" fontId="13" fillId="0" borderId="1" xfId="0" applyFont="1" applyBorder="1"/>
    <xf numFmtId="0" fontId="3" fillId="0" borderId="1" xfId="0" applyFont="1" applyBorder="1"/>
    <xf numFmtId="0" fontId="14" fillId="5" borderId="1" xfId="0" applyFont="1" applyFill="1" applyBorder="1" applyAlignment="1">
      <alignment vertical="top"/>
    </xf>
    <xf numFmtId="0" fontId="12" fillId="5" borderId="1" xfId="0" applyFont="1" applyFill="1" applyBorder="1"/>
    <xf numFmtId="0" fontId="8" fillId="5" borderId="1" xfId="0" applyFont="1" applyFill="1" applyBorder="1" applyAlignment="1">
      <alignment vertical="top"/>
    </xf>
    <xf numFmtId="0" fontId="14" fillId="0" borderId="1" xfId="0" applyFont="1" applyBorder="1" applyAlignment="1">
      <alignment vertical="top"/>
    </xf>
    <xf numFmtId="0" fontId="15" fillId="5" borderId="1" xfId="0" applyFont="1" applyFill="1" applyBorder="1"/>
    <xf numFmtId="0" fontId="16" fillId="5" borderId="1" xfId="0" applyFont="1" applyFill="1" applyBorder="1" applyAlignment="1">
      <alignment vertical="top"/>
    </xf>
    <xf numFmtId="0" fontId="17" fillId="6" borderId="1" xfId="0" applyFont="1" applyFill="1" applyBorder="1" applyAlignment="1">
      <alignment vertical="top"/>
    </xf>
    <xf numFmtId="0" fontId="9" fillId="5" borderId="1" xfId="0" applyFont="1" applyFill="1" applyBorder="1"/>
    <xf numFmtId="0" fontId="18" fillId="0" borderId="1" xfId="0" applyFont="1" applyBorder="1"/>
    <xf numFmtId="0" fontId="14" fillId="5" borderId="1" xfId="0" applyFont="1" applyFill="1" applyBorder="1" applyAlignment="1">
      <alignment vertical="top" wrapText="1"/>
    </xf>
    <xf numFmtId="0" fontId="8" fillId="5" borderId="1" xfId="0" applyFont="1" applyFill="1" applyBorder="1"/>
    <xf numFmtId="0" fontId="19" fillId="0" borderId="1" xfId="0" applyFont="1" applyBorder="1"/>
    <xf numFmtId="0" fontId="14" fillId="4" borderId="1" xfId="0" applyFont="1" applyFill="1" applyBorder="1" applyAlignment="1">
      <alignment vertical="top"/>
    </xf>
    <xf numFmtId="0" fontId="20" fillId="5" borderId="1" xfId="0" applyFont="1" applyFill="1" applyBorder="1"/>
    <xf numFmtId="0" fontId="13" fillId="5" borderId="1" xfId="0" applyFont="1" applyFill="1" applyBorder="1"/>
    <xf numFmtId="0" fontId="21" fillId="5" borderId="1" xfId="0" applyFont="1" applyFill="1" applyBorder="1"/>
    <xf numFmtId="0" fontId="19" fillId="5" borderId="1" xfId="0" applyFont="1" applyFill="1" applyBorder="1"/>
    <xf numFmtId="0" fontId="18" fillId="5" borderId="1" xfId="0" applyFont="1" applyFill="1" applyBorder="1"/>
    <xf numFmtId="0" fontId="14" fillId="5" borderId="1" xfId="0" applyFont="1" applyFill="1" applyBorder="1"/>
    <xf numFmtId="0" fontId="22" fillId="5" borderId="1" xfId="0" applyFont="1" applyFill="1" applyBorder="1" applyAlignment="1">
      <alignment vertical="top"/>
    </xf>
    <xf numFmtId="0" fontId="3" fillId="5" borderId="1" xfId="0" applyFont="1" applyFill="1" applyBorder="1"/>
    <xf numFmtId="0" fontId="23" fillId="0" borderId="1" xfId="0" applyFont="1" applyBorder="1" applyAlignment="1">
      <alignment vertical="top"/>
    </xf>
    <xf numFmtId="0" fontId="16" fillId="5" borderId="1" xfId="0" applyFont="1" applyFill="1" applyBorder="1"/>
    <xf numFmtId="0" fontId="7" fillId="3" borderId="3" xfId="0" applyFont="1" applyFill="1" applyBorder="1" applyAlignment="1">
      <alignment wrapText="1"/>
    </xf>
    <xf numFmtId="0" fontId="24" fillId="0" borderId="4" xfId="0" applyFont="1" applyBorder="1" applyAlignment="1">
      <alignment horizontal="center" wrapText="1"/>
    </xf>
    <xf numFmtId="0" fontId="24" fillId="0" borderId="5" xfId="0" applyFont="1" applyBorder="1" applyAlignment="1">
      <alignment horizontal="center" wrapText="1"/>
    </xf>
    <xf numFmtId="0" fontId="24" fillId="5" borderId="5" xfId="0" applyFont="1" applyFill="1" applyBorder="1" applyAlignment="1">
      <alignment horizontal="center" wrapText="1"/>
    </xf>
    <xf numFmtId="0" fontId="3" fillId="0" borderId="5" xfId="0" applyFont="1" applyBorder="1"/>
    <xf numFmtId="0" fontId="24" fillId="0" borderId="5" xfId="0" applyFont="1" applyBorder="1" applyAlignment="1">
      <alignment wrapText="1"/>
    </xf>
    <xf numFmtId="0" fontId="12" fillId="5" borderId="5" xfId="0" applyFont="1" applyFill="1" applyBorder="1" applyAlignment="1">
      <alignment horizontal="center" wrapText="1"/>
    </xf>
    <xf numFmtId="0" fontId="16" fillId="5" borderId="5" xfId="0" applyFont="1" applyFill="1" applyBorder="1" applyAlignment="1">
      <alignment wrapText="1"/>
    </xf>
    <xf numFmtId="0" fontId="3" fillId="0" borderId="5" xfId="0" applyFont="1" applyBorder="1" applyAlignment="1">
      <alignment wrapText="1"/>
    </xf>
    <xf numFmtId="0" fontId="24" fillId="5" borderId="5" xfId="0" applyFont="1" applyFill="1" applyBorder="1" applyAlignment="1">
      <alignment wrapText="1"/>
    </xf>
    <xf numFmtId="0" fontId="24" fillId="0" borderId="5" xfId="0" applyFont="1" applyBorder="1"/>
    <xf numFmtId="0" fontId="25" fillId="0" borderId="5" xfId="0" applyFont="1" applyBorder="1" applyAlignment="1">
      <alignment wrapText="1"/>
    </xf>
    <xf numFmtId="0" fontId="26" fillId="5" borderId="6" xfId="0" applyFont="1" applyFill="1" applyBorder="1"/>
    <xf numFmtId="0" fontId="25" fillId="0" borderId="5" xfId="0" applyFont="1" applyBorder="1"/>
    <xf numFmtId="0" fontId="3" fillId="5" borderId="5" xfId="0" applyFont="1" applyFill="1" applyBorder="1" applyAlignment="1">
      <alignment wrapText="1"/>
    </xf>
    <xf numFmtId="0" fontId="22" fillId="5" borderId="5" xfId="0" applyFont="1" applyFill="1" applyBorder="1" applyAlignment="1">
      <alignment wrapText="1"/>
    </xf>
    <xf numFmtId="0" fontId="27" fillId="0" borderId="2" xfId="0" applyFont="1" applyBorder="1"/>
    <xf numFmtId="0" fontId="24" fillId="7" borderId="5" xfId="0" applyFont="1" applyFill="1" applyBorder="1" applyAlignment="1">
      <alignment horizontal="center" wrapText="1"/>
    </xf>
    <xf numFmtId="0" fontId="24" fillId="7" borderId="5" xfId="0" applyFont="1" applyFill="1" applyBorder="1" applyAlignment="1">
      <alignment wrapText="1"/>
    </xf>
    <xf numFmtId="0" fontId="24" fillId="8" borderId="5" xfId="0" applyFont="1" applyFill="1" applyBorder="1" applyAlignment="1">
      <alignment horizontal="center" wrapText="1"/>
    </xf>
    <xf numFmtId="0" fontId="24" fillId="3" borderId="5" xfId="0" applyFont="1" applyFill="1" applyBorder="1" applyAlignment="1">
      <alignment horizontal="center" wrapText="1"/>
    </xf>
    <xf numFmtId="0" fontId="24" fillId="3" borderId="5" xfId="0" applyFont="1" applyFill="1" applyBorder="1" applyAlignment="1">
      <alignment wrapText="1"/>
    </xf>
    <xf numFmtId="0" fontId="3" fillId="8" borderId="5" xfId="0" applyFont="1" applyFill="1" applyBorder="1" applyAlignment="1">
      <alignment horizontal="center"/>
    </xf>
    <xf numFmtId="0" fontId="7" fillId="3" borderId="3" xfId="0" applyFont="1" applyFill="1" applyBorder="1"/>
    <xf numFmtId="0" fontId="25" fillId="5" borderId="5" xfId="0" applyFont="1" applyFill="1" applyBorder="1" applyAlignment="1">
      <alignment wrapText="1"/>
    </xf>
    <xf numFmtId="0" fontId="28" fillId="5" borderId="5" xfId="0" applyFont="1" applyFill="1" applyBorder="1"/>
    <xf numFmtId="0" fontId="22" fillId="9" borderId="5" xfId="0" applyFont="1" applyFill="1" applyBorder="1" applyAlignment="1">
      <alignment wrapText="1"/>
    </xf>
    <xf numFmtId="0" fontId="3" fillId="5" borderId="5" xfId="0" applyFont="1" applyFill="1" applyBorder="1"/>
    <xf numFmtId="0" fontId="29" fillId="0" borderId="3" xfId="0" applyFont="1" applyBorder="1"/>
    <xf numFmtId="0" fontId="3" fillId="5" borderId="5" xfId="0" applyFont="1" applyFill="1" applyBorder="1" applyAlignment="1">
      <alignment horizontal="center" wrapText="1"/>
    </xf>
    <xf numFmtId="0" fontId="30" fillId="0" borderId="5" xfId="0" applyFont="1" applyBorder="1" applyAlignment="1">
      <alignment wrapText="1"/>
    </xf>
    <xf numFmtId="0" fontId="31" fillId="0" borderId="5" xfId="0" applyFont="1" applyBorder="1" applyAlignment="1">
      <alignment wrapText="1"/>
    </xf>
    <xf numFmtId="0" fontId="30" fillId="5" borderId="5" xfId="0" applyFont="1" applyFill="1" applyBorder="1" applyAlignment="1">
      <alignment wrapText="1"/>
    </xf>
    <xf numFmtId="0" fontId="32" fillId="5" borderId="5" xfId="0" applyFont="1" applyFill="1" applyBorder="1" applyAlignment="1">
      <alignment wrapText="1"/>
    </xf>
    <xf numFmtId="0" fontId="30" fillId="5" borderId="5" xfId="0" applyFont="1" applyFill="1" applyBorder="1" applyAlignment="1">
      <alignment vertical="top" wrapText="1"/>
    </xf>
    <xf numFmtId="0" fontId="33" fillId="0" borderId="6" xfId="0" applyFont="1" applyBorder="1" applyAlignment="1">
      <alignment vertical="top"/>
    </xf>
    <xf numFmtId="0" fontId="33" fillId="5" borderId="6" xfId="0" applyFont="1" applyFill="1" applyBorder="1"/>
    <xf numFmtId="0" fontId="22" fillId="5" borderId="5" xfId="0" applyFont="1" applyFill="1" applyBorder="1"/>
    <xf numFmtId="0" fontId="25" fillId="5" borderId="5" xfId="0" applyFont="1" applyFill="1" applyBorder="1" applyAlignment="1">
      <alignment horizontal="center" wrapText="1"/>
    </xf>
    <xf numFmtId="0" fontId="8" fillId="5" borderId="5" xfId="0" applyFont="1" applyFill="1" applyBorder="1"/>
    <xf numFmtId="0" fontId="16" fillId="5" borderId="5" xfId="0" applyFont="1" applyFill="1" applyBorder="1"/>
    <xf numFmtId="0" fontId="34" fillId="0" borderId="4" xfId="0" applyFont="1" applyBorder="1" applyAlignment="1">
      <alignment horizontal="center" wrapText="1"/>
    </xf>
    <xf numFmtId="0" fontId="34" fillId="0" borderId="5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31" fillId="5" borderId="5" xfId="0" applyFont="1" applyFill="1" applyBorder="1" applyAlignment="1">
      <alignment horizontal="center" wrapText="1"/>
    </xf>
    <xf numFmtId="0" fontId="2" fillId="3" borderId="5" xfId="0" applyFont="1" applyFill="1" applyBorder="1" applyAlignment="1">
      <alignment horizontal="center" vertical="top" wrapText="1"/>
    </xf>
    <xf numFmtId="0" fontId="3" fillId="5" borderId="5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/>
    </xf>
    <xf numFmtId="0" fontId="4" fillId="5" borderId="5" xfId="0" applyFont="1" applyFill="1" applyBorder="1" applyAlignment="1">
      <alignment horizontal="center" wrapText="1"/>
    </xf>
    <xf numFmtId="0" fontId="35" fillId="5" borderId="5" xfId="0" applyFont="1" applyFill="1" applyBorder="1" applyAlignment="1">
      <alignment wrapText="1"/>
    </xf>
    <xf numFmtId="0" fontId="24" fillId="6" borderId="5" xfId="0" applyFont="1" applyFill="1" applyBorder="1" applyAlignment="1">
      <alignment horizontal="center" wrapText="1"/>
    </xf>
    <xf numFmtId="0" fontId="3" fillId="6" borderId="5" xfId="0" applyFont="1" applyFill="1" applyBorder="1" applyAlignment="1">
      <alignment wrapText="1"/>
    </xf>
    <xf numFmtId="0" fontId="3" fillId="6" borderId="5" xfId="0" applyFont="1" applyFill="1" applyBorder="1" applyAlignment="1">
      <alignment horizontal="center" wrapText="1"/>
    </xf>
    <xf numFmtId="0" fontId="3" fillId="10" borderId="5" xfId="0" applyFont="1" applyFill="1" applyBorder="1" applyAlignment="1">
      <alignment horizontal="center" wrapText="1"/>
    </xf>
    <xf numFmtId="0" fontId="36" fillId="6" borderId="5" xfId="0" applyFont="1" applyFill="1" applyBorder="1" applyAlignment="1">
      <alignment wrapText="1"/>
    </xf>
    <xf numFmtId="0" fontId="3" fillId="10" borderId="5" xfId="0" applyFont="1" applyFill="1" applyBorder="1"/>
    <xf numFmtId="0" fontId="30" fillId="6" borderId="5" xfId="0" applyFont="1" applyFill="1" applyBorder="1" applyAlignment="1">
      <alignment horizontal="center" wrapText="1"/>
    </xf>
    <xf numFmtId="0" fontId="28" fillId="5" borderId="5" xfId="0" applyFont="1" applyFill="1" applyBorder="1" applyAlignment="1">
      <alignment wrapText="1"/>
    </xf>
    <xf numFmtId="0" fontId="3" fillId="11" borderId="5" xfId="0" applyFont="1" applyFill="1" applyBorder="1"/>
    <xf numFmtId="0" fontId="3" fillId="11" borderId="3" xfId="0" applyFont="1" applyFill="1" applyBorder="1"/>
    <xf numFmtId="0" fontId="3" fillId="5" borderId="3" xfId="0" applyFont="1" applyFill="1" applyBorder="1" applyAlignment="1">
      <alignment horizontal="center" wrapText="1"/>
    </xf>
    <xf numFmtId="0" fontId="37" fillId="5" borderId="3" xfId="0" applyFont="1" applyFill="1" applyBorder="1" applyAlignment="1">
      <alignment wrapText="1"/>
    </xf>
    <xf numFmtId="0" fontId="7" fillId="0" borderId="3" xfId="0" applyFont="1" applyBorder="1" applyAlignment="1">
      <alignment wrapText="1"/>
    </xf>
    <xf numFmtId="0" fontId="22" fillId="0" borderId="6" xfId="0" applyFont="1" applyBorder="1" applyAlignment="1">
      <alignment wrapText="1"/>
    </xf>
    <xf numFmtId="0" fontId="3" fillId="0" borderId="5" xfId="0" applyFont="1" applyBorder="1" applyAlignment="1">
      <alignment vertical="top" wrapText="1"/>
    </xf>
    <xf numFmtId="0" fontId="22" fillId="5" borderId="7" xfId="0" applyFont="1" applyFill="1" applyBorder="1" applyAlignment="1">
      <alignment wrapText="1"/>
    </xf>
    <xf numFmtId="0" fontId="22" fillId="5" borderId="6" xfId="0" applyFont="1" applyFill="1" applyBorder="1" applyAlignment="1">
      <alignment wrapText="1"/>
    </xf>
    <xf numFmtId="0" fontId="38" fillId="5" borderId="6" xfId="0" applyFont="1" applyFill="1" applyBorder="1" applyAlignment="1">
      <alignment wrapText="1"/>
    </xf>
    <xf numFmtId="0" fontId="10" fillId="0" borderId="5" xfId="0" applyFont="1" applyBorder="1" applyAlignment="1">
      <alignment wrapText="1"/>
    </xf>
    <xf numFmtId="0" fontId="10" fillId="5" borderId="5" xfId="0" applyFont="1" applyFill="1" applyBorder="1" applyAlignment="1">
      <alignment wrapText="1"/>
    </xf>
    <xf numFmtId="0" fontId="39" fillId="5" borderId="5" xfId="0" applyFont="1" applyFill="1" applyBorder="1" applyAlignment="1">
      <alignment wrapText="1"/>
    </xf>
    <xf numFmtId="0" fontId="10" fillId="5" borderId="5" xfId="0" applyFont="1" applyFill="1" applyBorder="1"/>
    <xf numFmtId="0" fontId="3" fillId="4" borderId="5" xfId="0" applyFont="1" applyFill="1" applyBorder="1" applyAlignment="1">
      <alignment wrapText="1"/>
    </xf>
    <xf numFmtId="0" fontId="22" fillId="5" borderId="6" xfId="0" applyFont="1" applyFill="1" applyBorder="1"/>
    <xf numFmtId="0" fontId="10" fillId="11" borderId="5" xfId="0" applyFont="1" applyFill="1" applyBorder="1" applyAlignment="1">
      <alignment wrapText="1"/>
    </xf>
    <xf numFmtId="0" fontId="3" fillId="12" borderId="5" xfId="0" applyFont="1" applyFill="1" applyBorder="1"/>
    <xf numFmtId="0" fontId="28" fillId="5" borderId="0" xfId="0" applyFont="1" applyFill="1"/>
    <xf numFmtId="0" fontId="3" fillId="5" borderId="7" xfId="0" applyFont="1" applyFill="1" applyBorder="1"/>
    <xf numFmtId="0" fontId="33" fillId="0" borderId="5" xfId="0" applyFont="1" applyBorder="1" applyAlignment="1">
      <alignment wrapText="1"/>
    </xf>
    <xf numFmtId="0" fontId="10" fillId="0" borderId="5" xfId="0" applyFont="1" applyBorder="1"/>
    <xf numFmtId="0" fontId="12" fillId="0" borderId="5" xfId="0" applyFont="1" applyBorder="1" applyAlignment="1">
      <alignment wrapText="1"/>
    </xf>
    <xf numFmtId="0" fontId="10" fillId="5" borderId="5" xfId="0" applyFont="1" applyFill="1" applyBorder="1" applyAlignment="1">
      <alignment vertical="top"/>
    </xf>
    <xf numFmtId="0" fontId="10" fillId="0" borderId="5" xfId="0" applyFont="1" applyBorder="1" applyAlignment="1">
      <alignment vertical="top" wrapText="1"/>
    </xf>
    <xf numFmtId="0" fontId="12" fillId="5" borderId="5" xfId="0" applyFont="1" applyFill="1" applyBorder="1" applyAlignment="1">
      <alignment wrapText="1"/>
    </xf>
    <xf numFmtId="0" fontId="18" fillId="0" borderId="5" xfId="0" applyFont="1" applyBorder="1" applyAlignment="1">
      <alignment wrapText="1"/>
    </xf>
    <xf numFmtId="0" fontId="9" fillId="0" borderId="0" xfId="0" applyFont="1" applyAlignment="1">
      <alignment wrapText="1"/>
    </xf>
    <xf numFmtId="0" fontId="12" fillId="0" borderId="5" xfId="0" applyFont="1" applyBorder="1"/>
    <xf numFmtId="0" fontId="10" fillId="0" borderId="0" xfId="0" applyFont="1" applyAlignment="1">
      <alignment wrapText="1"/>
    </xf>
    <xf numFmtId="0" fontId="9" fillId="0" borderId="5" xfId="0" applyFont="1" applyBorder="1"/>
    <xf numFmtId="0" fontId="12" fillId="5" borderId="5" xfId="0" applyFont="1" applyFill="1" applyBorder="1"/>
    <xf numFmtId="0" fontId="12" fillId="0" borderId="6" xfId="0" applyFont="1" applyBorder="1"/>
    <xf numFmtId="0" fontId="40" fillId="0" borderId="5" xfId="0" applyFont="1" applyBorder="1"/>
    <xf numFmtId="0" fontId="9" fillId="0" borderId="5" xfId="0" applyFont="1" applyBorder="1" applyAlignment="1">
      <alignment wrapText="1"/>
    </xf>
    <xf numFmtId="0" fontId="40" fillId="0" borderId="5" xfId="0" applyFont="1" applyBorder="1" applyAlignment="1">
      <alignment wrapText="1"/>
    </xf>
    <xf numFmtId="0" fontId="30" fillId="0" borderId="4" xfId="0" applyFont="1" applyBorder="1" applyAlignment="1">
      <alignment horizontal="center" wrapText="1"/>
    </xf>
    <xf numFmtId="0" fontId="30" fillId="0" borderId="5" xfId="0" applyFont="1" applyBorder="1" applyAlignment="1">
      <alignment horizontal="center" wrapText="1"/>
    </xf>
    <xf numFmtId="0" fontId="33" fillId="5" borderId="5" xfId="0" applyFont="1" applyFill="1" applyBorder="1" applyAlignment="1">
      <alignment horizontal="center" wrapText="1"/>
    </xf>
    <xf numFmtId="0" fontId="33" fillId="5" borderId="5" xfId="0" applyFont="1" applyFill="1" applyBorder="1" applyAlignment="1">
      <alignment wrapText="1"/>
    </xf>
    <xf numFmtId="0" fontId="41" fillId="0" borderId="5" xfId="0" applyFont="1" applyBorder="1" applyAlignment="1">
      <alignment wrapText="1"/>
    </xf>
    <xf numFmtId="0" fontId="41" fillId="5" borderId="5" xfId="0" applyFont="1" applyFill="1" applyBorder="1" applyAlignment="1">
      <alignment wrapText="1"/>
    </xf>
    <xf numFmtId="0" fontId="39" fillId="6" borderId="5" xfId="0" applyFont="1" applyFill="1" applyBorder="1" applyAlignment="1">
      <alignment wrapText="1"/>
    </xf>
    <xf numFmtId="0" fontId="36" fillId="5" borderId="5" xfId="0" applyFont="1" applyFill="1" applyBorder="1" applyAlignment="1">
      <alignment wrapText="1"/>
    </xf>
    <xf numFmtId="0" fontId="41" fillId="6" borderId="5" xfId="0" applyFont="1" applyFill="1" applyBorder="1" applyAlignment="1">
      <alignment wrapText="1"/>
    </xf>
    <xf numFmtId="0" fontId="41" fillId="0" borderId="5" xfId="0" applyFont="1" applyBorder="1" applyAlignment="1">
      <alignment horizontal="center" wrapText="1"/>
    </xf>
    <xf numFmtId="0" fontId="42" fillId="0" borderId="5" xfId="0" applyFont="1" applyBorder="1" applyAlignment="1">
      <alignment wrapText="1"/>
    </xf>
    <xf numFmtId="0" fontId="3" fillId="0" borderId="3" xfId="0" applyFont="1" applyBorder="1"/>
    <xf numFmtId="0" fontId="39" fillId="0" borderId="3" xfId="0" applyFont="1" applyBorder="1" applyAlignment="1">
      <alignment wrapText="1"/>
    </xf>
    <xf numFmtId="0" fontId="36" fillId="5" borderId="3" xfId="0" applyFont="1" applyFill="1" applyBorder="1" applyAlignment="1">
      <alignment wrapText="1"/>
    </xf>
    <xf numFmtId="0" fontId="41" fillId="0" borderId="3" xfId="0" applyFont="1" applyBorder="1" applyAlignment="1">
      <alignment wrapText="1"/>
    </xf>
    <xf numFmtId="0" fontId="43" fillId="0" borderId="3" xfId="0" applyFont="1" applyBorder="1" applyAlignment="1">
      <alignment wrapText="1"/>
    </xf>
    <xf numFmtId="0" fontId="41" fillId="5" borderId="3" xfId="0" applyFont="1" applyFill="1" applyBorder="1" applyAlignment="1">
      <alignment wrapText="1"/>
    </xf>
    <xf numFmtId="0" fontId="41" fillId="0" borderId="6" xfId="0" applyFont="1" applyBorder="1" applyAlignment="1">
      <alignment wrapText="1"/>
    </xf>
    <xf numFmtId="0" fontId="39" fillId="0" borderId="6" xfId="0" applyFont="1" applyBorder="1" applyAlignment="1">
      <alignment wrapText="1"/>
    </xf>
    <xf numFmtId="0" fontId="41" fillId="5" borderId="6" xfId="0" applyFont="1" applyFill="1" applyBorder="1" applyAlignment="1">
      <alignment wrapText="1"/>
    </xf>
    <xf numFmtId="0" fontId="39" fillId="5" borderId="6" xfId="0" applyFont="1" applyFill="1" applyBorder="1" applyAlignment="1">
      <alignment wrapText="1"/>
    </xf>
    <xf numFmtId="0" fontId="41" fillId="5" borderId="6" xfId="0" applyFont="1" applyFill="1" applyBorder="1" applyAlignment="1">
      <alignment horizontal="center" wrapText="1"/>
    </xf>
    <xf numFmtId="0" fontId="39" fillId="5" borderId="3" xfId="0" applyFont="1" applyFill="1" applyBorder="1" applyAlignment="1">
      <alignment wrapText="1"/>
    </xf>
    <xf numFmtId="0" fontId="39" fillId="6" borderId="6" xfId="0" applyFont="1" applyFill="1" applyBorder="1" applyAlignment="1">
      <alignment wrapText="1"/>
    </xf>
    <xf numFmtId="0" fontId="44" fillId="5" borderId="0" xfId="0" applyFont="1" applyFill="1" applyAlignment="1">
      <alignment wrapText="1"/>
    </xf>
    <xf numFmtId="0" fontId="41" fillId="5" borderId="5" xfId="0" applyFont="1" applyFill="1" applyBorder="1" applyAlignment="1">
      <alignment horizontal="center"/>
    </xf>
    <xf numFmtId="0" fontId="3" fillId="0" borderId="6" xfId="0" applyFont="1" applyBorder="1"/>
    <xf numFmtId="0" fontId="3" fillId="5" borderId="6" xfId="0" applyFont="1" applyFill="1" applyBorder="1"/>
    <xf numFmtId="0" fontId="3" fillId="3" borderId="5" xfId="0" applyFont="1" applyFill="1" applyBorder="1"/>
    <xf numFmtId="0" fontId="24" fillId="0" borderId="4" xfId="0" applyFont="1" applyBorder="1" applyAlignment="1">
      <alignment wrapText="1"/>
    </xf>
    <xf numFmtId="0" fontId="45" fillId="5" borderId="5" xfId="0" applyFont="1" applyFill="1" applyBorder="1" applyAlignment="1">
      <alignment wrapText="1"/>
    </xf>
    <xf numFmtId="0" fontId="46" fillId="0" borderId="5" xfId="0" applyFont="1" applyBorder="1" applyAlignment="1">
      <alignment wrapText="1"/>
    </xf>
    <xf numFmtId="0" fontId="25" fillId="5" borderId="5" xfId="0" applyFont="1" applyFill="1" applyBorder="1"/>
    <xf numFmtId="0" fontId="25" fillId="5" borderId="7" xfId="0" applyFont="1" applyFill="1" applyBorder="1"/>
    <xf numFmtId="0" fontId="28" fillId="0" borderId="7" xfId="0" applyFont="1" applyBorder="1"/>
    <xf numFmtId="0" fontId="28" fillId="5" borderId="6" xfId="0" applyFont="1" applyFill="1" applyBorder="1"/>
    <xf numFmtId="0" fontId="1" fillId="0" borderId="0" xfId="0" applyFont="1" applyAlignment="1">
      <alignment horizontal="left"/>
    </xf>
    <xf numFmtId="0" fontId="1" fillId="13" borderId="3" xfId="0" applyFont="1" applyFill="1" applyBorder="1" applyAlignment="1">
      <alignment horizontal="center"/>
    </xf>
    <xf numFmtId="0" fontId="47" fillId="0" borderId="3" xfId="0" applyFont="1" applyBorder="1"/>
    <xf numFmtId="0" fontId="1" fillId="0" borderId="3" xfId="0" applyFont="1" applyBorder="1" applyAlignment="1">
      <alignment horizontal="center"/>
    </xf>
    <xf numFmtId="0" fontId="48" fillId="0" borderId="3" xfId="0" applyFont="1" applyBorder="1"/>
    <xf numFmtId="0" fontId="47" fillId="3" borderId="3" xfId="0" applyFont="1" applyFill="1" applyBorder="1"/>
    <xf numFmtId="0" fontId="47" fillId="3" borderId="3" xfId="0" applyFont="1" applyFill="1" applyBorder="1" applyAlignment="1">
      <alignment wrapText="1"/>
    </xf>
    <xf numFmtId="0" fontId="47" fillId="0" borderId="3" xfId="0" applyFont="1" applyBorder="1" applyAlignment="1">
      <alignment wrapText="1"/>
    </xf>
    <xf numFmtId="0" fontId="49" fillId="13" borderId="3" xfId="0" applyFont="1" applyFill="1" applyBorder="1"/>
    <xf numFmtId="0" fontId="50" fillId="13" borderId="3" xfId="0" applyFont="1" applyFill="1" applyBorder="1" applyAlignment="1">
      <alignment horizontal="center"/>
    </xf>
    <xf numFmtId="0" fontId="51" fillId="14" borderId="3" xfId="0" applyFont="1" applyFill="1" applyBorder="1"/>
    <xf numFmtId="0" fontId="51" fillId="14" borderId="0" xfId="0" applyFont="1" applyFill="1" applyAlignment="1">
      <alignment horizontal="center" vertical="center" wrapText="1"/>
    </xf>
    <xf numFmtId="0" fontId="51" fillId="14" borderId="3" xfId="0" applyFont="1" applyFill="1" applyBorder="1" applyAlignment="1">
      <alignment wrapText="1"/>
    </xf>
    <xf numFmtId="0" fontId="51" fillId="14" borderId="3" xfId="0" applyFont="1" applyFill="1" applyBorder="1" applyAlignment="1">
      <alignment horizontal="center"/>
    </xf>
    <xf numFmtId="0" fontId="51" fillId="14" borderId="0" xfId="0" applyFont="1" applyFill="1" applyAlignment="1">
      <alignment horizontal="center"/>
    </xf>
    <xf numFmtId="0" fontId="51" fillId="0" borderId="3" xfId="0" applyFont="1" applyBorder="1"/>
    <xf numFmtId="0" fontId="31" fillId="0" borderId="3" xfId="0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0" fontId="3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1" fillId="0" borderId="0" xfId="0" applyFont="1"/>
    <xf numFmtId="0" fontId="31" fillId="0" borderId="4" xfId="0" applyFont="1" applyBorder="1" applyAlignment="1">
      <alignment horizontal="center"/>
    </xf>
    <xf numFmtId="0" fontId="3" fillId="0" borderId="5" xfId="0" applyFont="1" applyBorder="1" applyAlignment="1">
      <alignment horizontal="right"/>
    </xf>
    <xf numFmtId="0" fontId="3" fillId="3" borderId="5" xfId="0" applyFont="1" applyFill="1" applyBorder="1" applyAlignment="1">
      <alignment horizontal="center" vertical="center"/>
    </xf>
    <xf numFmtId="0" fontId="31" fillId="3" borderId="5" xfId="0" applyFont="1" applyFill="1" applyBorder="1" applyAlignment="1">
      <alignment horizontal="center" vertical="center"/>
    </xf>
    <xf numFmtId="0" fontId="40" fillId="3" borderId="5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42" fillId="3" borderId="5" xfId="0" applyFont="1" applyFill="1" applyBorder="1" applyAlignment="1">
      <alignment horizontal="center" vertical="center"/>
    </xf>
    <xf numFmtId="0" fontId="51" fillId="0" borderId="3" xfId="0" applyFont="1" applyBorder="1" applyAlignment="1">
      <alignment horizontal="center"/>
    </xf>
    <xf numFmtId="0" fontId="51" fillId="0" borderId="0" xfId="0" applyFont="1" applyAlignment="1">
      <alignment horizontal="center"/>
    </xf>
    <xf numFmtId="0" fontId="40" fillId="0" borderId="4" xfId="0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0" fontId="40" fillId="0" borderId="3" xfId="0" applyFont="1" applyBorder="1" applyAlignment="1">
      <alignment horizontal="center"/>
    </xf>
    <xf numFmtId="0" fontId="40" fillId="3" borderId="1" xfId="0" applyFont="1" applyFill="1" applyBorder="1" applyAlignment="1">
      <alignment horizontal="center"/>
    </xf>
    <xf numFmtId="0" fontId="3" fillId="15" borderId="5" xfId="0" applyFont="1" applyFill="1" applyBorder="1"/>
    <xf numFmtId="0" fontId="40" fillId="0" borderId="1" xfId="0" applyFont="1" applyBorder="1" applyAlignment="1">
      <alignment horizontal="center"/>
    </xf>
    <xf numFmtId="0" fontId="3" fillId="15" borderId="1" xfId="0" applyFont="1" applyFill="1" applyBorder="1"/>
    <xf numFmtId="0" fontId="40" fillId="3" borderId="5" xfId="0" applyFont="1" applyFill="1" applyBorder="1" applyAlignment="1">
      <alignment horizontal="center"/>
    </xf>
    <xf numFmtId="0" fontId="40" fillId="5" borderId="5" xfId="0" applyFont="1" applyFill="1" applyBorder="1" applyAlignment="1">
      <alignment horizontal="center"/>
    </xf>
    <xf numFmtId="0" fontId="51" fillId="16" borderId="3" xfId="0" applyFont="1" applyFill="1" applyBorder="1" applyAlignment="1">
      <alignment horizontal="center"/>
    </xf>
    <xf numFmtId="0" fontId="51" fillId="17" borderId="3" xfId="0" applyFont="1" applyFill="1" applyBorder="1"/>
    <xf numFmtId="0" fontId="47" fillId="17" borderId="3" xfId="0" applyFont="1" applyFill="1" applyBorder="1" applyAlignment="1">
      <alignment horizontal="center"/>
    </xf>
    <xf numFmtId="0" fontId="3" fillId="3" borderId="1" xfId="0" applyFont="1" applyFill="1" applyBorder="1"/>
    <xf numFmtId="0" fontId="40" fillId="15" borderId="5" xfId="0" applyFont="1" applyFill="1" applyBorder="1" applyAlignment="1">
      <alignment horizontal="center"/>
    </xf>
    <xf numFmtId="0" fontId="3" fillId="0" borderId="4" xfId="0" applyFont="1" applyBorder="1"/>
    <xf numFmtId="0" fontId="47" fillId="17" borderId="3" xfId="0" applyFont="1" applyFill="1" applyBorder="1"/>
    <xf numFmtId="0" fontId="3" fillId="15" borderId="1" xfId="0" applyFont="1" applyFill="1" applyBorder="1" applyAlignment="1">
      <alignment horizontal="center"/>
    </xf>
    <xf numFmtId="0" fontId="31" fillId="3" borderId="1" xfId="0" applyFont="1" applyFill="1" applyBorder="1" applyAlignment="1">
      <alignment horizontal="center"/>
    </xf>
    <xf numFmtId="0" fontId="3" fillId="15" borderId="5" xfId="0" applyFont="1" applyFill="1" applyBorder="1" applyAlignment="1">
      <alignment horizontal="center"/>
    </xf>
    <xf numFmtId="0" fontId="31" fillId="3" borderId="5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51" fillId="17" borderId="3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7" fillId="17" borderId="3" xfId="0" applyFont="1" applyFill="1" applyBorder="1" applyAlignment="1">
      <alignment horizontal="center"/>
    </xf>
    <xf numFmtId="0" fontId="52" fillId="3" borderId="1" xfId="0" applyFont="1" applyFill="1" applyBorder="1" applyAlignment="1">
      <alignment horizontal="center"/>
    </xf>
    <xf numFmtId="0" fontId="52" fillId="0" borderId="1" xfId="0" applyFont="1" applyBorder="1" applyAlignment="1">
      <alignment horizontal="center"/>
    </xf>
    <xf numFmtId="0" fontId="1" fillId="0" borderId="3" xfId="0" applyFont="1" applyBorder="1"/>
    <xf numFmtId="0" fontId="52" fillId="3" borderId="5" xfId="0" applyFont="1" applyFill="1" applyBorder="1" applyAlignment="1">
      <alignment horizontal="center"/>
    </xf>
    <xf numFmtId="0" fontId="52" fillId="0" borderId="5" xfId="0" applyFont="1" applyBorder="1" applyAlignment="1">
      <alignment horizontal="center"/>
    </xf>
    <xf numFmtId="0" fontId="52" fillId="0" borderId="4" xfId="0" applyFont="1" applyBorder="1" applyAlignment="1">
      <alignment horizontal="center"/>
    </xf>
    <xf numFmtId="0" fontId="3" fillId="3" borderId="1" xfId="0" applyFont="1" applyFill="1" applyBorder="1" applyAlignment="1">
      <alignment horizontal="right"/>
    </xf>
    <xf numFmtId="0" fontId="3" fillId="3" borderId="5" xfId="0" applyFont="1" applyFill="1" applyBorder="1" applyAlignment="1">
      <alignment horizontal="right"/>
    </xf>
    <xf numFmtId="0" fontId="40" fillId="0" borderId="4" xfId="0" applyFont="1" applyBorder="1" applyAlignment="1">
      <alignment horizontal="right"/>
    </xf>
    <xf numFmtId="0" fontId="40" fillId="5" borderId="1" xfId="0" applyFont="1" applyFill="1" applyBorder="1" applyAlignment="1">
      <alignment horizontal="center"/>
    </xf>
    <xf numFmtId="0" fontId="40" fillId="15" borderId="1" xfId="0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7" fillId="0" borderId="2" xfId="0" applyFont="1" applyBorder="1" applyAlignment="1">
      <alignment horizontal="center" vertical="top" wrapText="1"/>
    </xf>
    <xf numFmtId="0" fontId="6" fillId="0" borderId="1" xfId="0" applyFont="1" applyBorder="1"/>
    <xf numFmtId="0" fontId="1" fillId="2" borderId="0" xfId="0" applyFont="1" applyFill="1"/>
    <xf numFmtId="0" fontId="0" fillId="0" borderId="0" xfId="0"/>
    <xf numFmtId="0" fontId="5" fillId="0" borderId="2" xfId="0" applyFont="1" applyBorder="1" applyAlignment="1">
      <alignment horizontal="center"/>
    </xf>
    <xf numFmtId="0" fontId="1" fillId="13" borderId="8" xfId="0" applyFont="1" applyFill="1" applyBorder="1" applyAlignment="1">
      <alignment horizontal="center" vertical="center" wrapText="1"/>
    </xf>
    <xf numFmtId="0" fontId="6" fillId="0" borderId="9" xfId="0" applyFont="1" applyBorder="1"/>
    <xf numFmtId="0" fontId="6" fillId="0" borderId="10" xfId="0" applyFont="1" applyBorder="1"/>
    <xf numFmtId="0" fontId="6" fillId="0" borderId="11" xfId="0" applyFont="1" applyBorder="1"/>
    <xf numFmtId="0" fontId="6" fillId="0" borderId="6" xfId="0" applyFont="1" applyBorder="1"/>
    <xf numFmtId="0" fontId="6" fillId="0" borderId="5" xfId="0" applyFont="1" applyBorder="1"/>
    <xf numFmtId="0" fontId="51" fillId="14" borderId="8" xfId="0" applyFont="1" applyFill="1" applyBorder="1"/>
    <xf numFmtId="0" fontId="51" fillId="14" borderId="8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3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vsevreg.ru/regulatory/headecision/56966/" TargetMode="External"/><Relationship Id="rId13" Type="http://schemas.openxmlformats.org/officeDocument/2006/relationships/comments" Target="../comments1.xml"/><Relationship Id="rId3" Type="http://schemas.openxmlformats.org/officeDocument/2006/relationships/hyperlink" Target="http://www.vsevreg.ru/regulatory/headecision/27364/" TargetMode="External"/><Relationship Id="rId7" Type="http://schemas.openxmlformats.org/officeDocument/2006/relationships/hyperlink" Target="https://www.vsevreg.ru/regulatory/headecision/56962/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https://www.vsevreg.ru/regulatory/headecision/43058/" TargetMode="External"/><Relationship Id="rId1" Type="http://schemas.openxmlformats.org/officeDocument/2006/relationships/hyperlink" Target="http://www.vsevreg.ru/regulatory/headecision/27198/?sphrase_id=5901" TargetMode="External"/><Relationship Id="rId6" Type="http://schemas.openxmlformats.org/officeDocument/2006/relationships/hyperlink" Target="https://www.vsevreg.ru/regulatory/headecision/56967/" TargetMode="External"/><Relationship Id="rId11" Type="http://schemas.openxmlformats.org/officeDocument/2006/relationships/hyperlink" Target="https://www.novoedevyatkino.ru/%D0%A0%D0%B5%D0%B3%D0%BB%D0%B0%D0%BC%D0%B5%D0%BD%D1%82%D1%8B/%D0%9F%D0%BE%D1%81%D1%82%D0%B0%D0%BD%D0%BE%D0%B2%D0%BB%D0%B5%D0%BD%D0%B8%D0%B5%20%D0%BE%D1%82%2002.06.2016%20%E2%84%96%2077.docx" TargetMode="External"/><Relationship Id="rId5" Type="http://schemas.openxmlformats.org/officeDocument/2006/relationships/hyperlink" Target="http://www.vsevreg.ru/regulatory/headecision/32964/" TargetMode="External"/><Relationship Id="rId10" Type="http://schemas.openxmlformats.org/officeDocument/2006/relationships/hyperlink" Target="https://www.vsevreg.ru/regulatory/headecision/42905/" TargetMode="External"/><Relationship Id="rId4" Type="http://schemas.openxmlformats.org/officeDocument/2006/relationships/hyperlink" Target="http://www.vsevreg.ru/regulatory/headecision/31411/" TargetMode="External"/><Relationship Id="rId9" Type="http://schemas.openxmlformats.org/officeDocument/2006/relationships/hyperlink" Target="https://www.vsevreg.ru/regulatory/headecision/56966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HQ2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12.5703125" defaultRowHeight="15.75" customHeight="1"/>
  <cols>
    <col min="1" max="1" width="50.85546875" customWidth="1"/>
    <col min="3" max="3" width="13.85546875" customWidth="1"/>
    <col min="5" max="5" width="13.85546875" customWidth="1"/>
    <col min="7" max="7" width="13.85546875" customWidth="1"/>
    <col min="9" max="9" width="13.85546875" customWidth="1"/>
    <col min="11" max="11" width="13.85546875" customWidth="1"/>
    <col min="13" max="13" width="13.85546875" customWidth="1"/>
    <col min="15" max="15" width="13.85546875" customWidth="1"/>
    <col min="17" max="17" width="13.85546875" customWidth="1"/>
    <col min="19" max="19" width="13.85546875" customWidth="1"/>
    <col min="20" max="20" width="12.5703125" hidden="1"/>
    <col min="21" max="21" width="13.85546875" hidden="1" customWidth="1"/>
    <col min="22" max="22" width="12.5703125" hidden="1"/>
    <col min="23" max="23" width="13.85546875" hidden="1" customWidth="1"/>
    <col min="25" max="25" width="13.85546875" customWidth="1"/>
    <col min="27" max="27" width="13.85546875" customWidth="1"/>
    <col min="29" max="29" width="13.85546875" customWidth="1"/>
    <col min="31" max="31" width="13.85546875" customWidth="1"/>
    <col min="33" max="33" width="13.85546875" customWidth="1"/>
    <col min="34" max="34" width="12.5703125" hidden="1"/>
    <col min="35" max="35" width="13.85546875" hidden="1" customWidth="1"/>
    <col min="37" max="37" width="13.85546875" customWidth="1"/>
    <col min="39" max="39" width="13.85546875" customWidth="1"/>
    <col min="41" max="41" width="13.85546875" customWidth="1"/>
    <col min="43" max="43" width="13.85546875" customWidth="1"/>
    <col min="44" max="44" width="12.5703125" hidden="1"/>
    <col min="45" max="45" width="13.85546875" hidden="1" customWidth="1"/>
    <col min="46" max="46" width="12.5703125" hidden="1"/>
    <col min="47" max="47" width="13.85546875" hidden="1" customWidth="1"/>
    <col min="49" max="49" width="13.85546875" customWidth="1"/>
    <col min="50" max="50" width="12.5703125" hidden="1"/>
    <col min="51" max="51" width="13.85546875" hidden="1" customWidth="1"/>
    <col min="53" max="53" width="13.85546875" customWidth="1"/>
    <col min="55" max="55" width="13.85546875" customWidth="1"/>
    <col min="56" max="56" width="12.5703125" hidden="1"/>
    <col min="57" max="57" width="13.85546875" hidden="1" customWidth="1"/>
    <col min="59" max="59" width="13.85546875" customWidth="1"/>
    <col min="61" max="61" width="13.85546875" customWidth="1"/>
    <col min="62" max="62" width="12.5703125" hidden="1"/>
    <col min="63" max="63" width="13.85546875" hidden="1" customWidth="1"/>
    <col min="65" max="65" width="13.85546875" customWidth="1"/>
    <col min="66" max="66" width="12.5703125" hidden="1"/>
    <col min="67" max="67" width="13.85546875" hidden="1" customWidth="1"/>
    <col min="68" max="68" width="12.5703125" hidden="1"/>
    <col min="69" max="69" width="13.85546875" hidden="1" customWidth="1"/>
    <col min="70" max="70" width="12.5703125" hidden="1"/>
    <col min="71" max="71" width="13.85546875" hidden="1" customWidth="1"/>
    <col min="72" max="72" width="12.5703125" hidden="1"/>
    <col min="73" max="73" width="13.85546875" hidden="1" customWidth="1"/>
    <col min="75" max="75" width="13.85546875" customWidth="1"/>
    <col min="77" max="77" width="13.85546875" customWidth="1"/>
    <col min="79" max="79" width="13.85546875" customWidth="1"/>
    <col min="80" max="80" width="12.5703125" hidden="1"/>
    <col min="81" max="81" width="13.85546875" hidden="1" customWidth="1"/>
    <col min="82" max="82" width="12.5703125" hidden="1"/>
    <col min="83" max="83" width="13.85546875" hidden="1" customWidth="1"/>
    <col min="85" max="85" width="13.85546875" customWidth="1"/>
    <col min="87" max="87" width="13.85546875" customWidth="1"/>
    <col min="89" max="89" width="13.85546875" customWidth="1"/>
    <col min="90" max="90" width="12.5703125" hidden="1"/>
    <col min="91" max="91" width="13.85546875" hidden="1" customWidth="1"/>
    <col min="92" max="92" width="12.5703125" hidden="1"/>
    <col min="93" max="93" width="13.85546875" hidden="1" customWidth="1"/>
    <col min="94" max="94" width="12.5703125" hidden="1"/>
    <col min="95" max="95" width="13.85546875" hidden="1" customWidth="1"/>
    <col min="97" max="97" width="13.85546875" customWidth="1"/>
    <col min="99" max="99" width="13.85546875" customWidth="1"/>
    <col min="101" max="101" width="13.85546875" customWidth="1"/>
    <col min="103" max="103" width="13.85546875" customWidth="1"/>
    <col min="105" max="105" width="13.85546875" customWidth="1"/>
    <col min="106" max="106" width="12.5703125" hidden="1"/>
    <col min="107" max="107" width="13.85546875" hidden="1" customWidth="1"/>
    <col min="109" max="109" width="13.85546875" customWidth="1"/>
    <col min="111" max="111" width="13.85546875" customWidth="1"/>
    <col min="113" max="113" width="13.85546875" customWidth="1"/>
    <col min="115" max="115" width="13.85546875" customWidth="1"/>
    <col min="117" max="117" width="13.85546875" customWidth="1"/>
    <col min="119" max="119" width="13.85546875" customWidth="1"/>
    <col min="120" max="120" width="12.5703125" hidden="1"/>
    <col min="121" max="121" width="13.85546875" hidden="1" customWidth="1"/>
    <col min="122" max="122" width="12.5703125" hidden="1"/>
    <col min="123" max="123" width="13.85546875" hidden="1" customWidth="1"/>
    <col min="124" max="124" width="12.5703125" hidden="1"/>
    <col min="125" max="125" width="13.85546875" hidden="1" customWidth="1"/>
    <col min="127" max="127" width="13.85546875" customWidth="1"/>
    <col min="129" max="129" width="13.85546875" customWidth="1"/>
    <col min="131" max="131" width="13.85546875" customWidth="1"/>
    <col min="133" max="133" width="13.85546875" customWidth="1"/>
    <col min="135" max="135" width="13.85546875" customWidth="1"/>
    <col min="137" max="137" width="13.85546875" customWidth="1"/>
    <col min="139" max="139" width="13.85546875" customWidth="1"/>
    <col min="141" max="141" width="13.85546875" customWidth="1"/>
    <col min="143" max="143" width="13.85546875" customWidth="1"/>
    <col min="152" max="161" width="12.5703125" hidden="1"/>
    <col min="168" max="169" width="12.5703125" hidden="1"/>
    <col min="176" max="179" width="12.5703125" hidden="1"/>
    <col min="197" max="197" width="15.42578125" customWidth="1"/>
    <col min="199" max="199" width="15.42578125" customWidth="1"/>
    <col min="201" max="201" width="15.42578125" customWidth="1"/>
    <col min="203" max="203" width="15.42578125" customWidth="1"/>
    <col min="204" max="204" width="12.5703125" hidden="1"/>
    <col min="205" max="205" width="15.42578125" hidden="1" customWidth="1"/>
    <col min="207" max="207" width="15.42578125" customWidth="1"/>
    <col min="209" max="209" width="15.42578125" customWidth="1"/>
    <col min="211" max="211" width="15.42578125" customWidth="1"/>
    <col min="213" max="213" width="15.42578125" customWidth="1"/>
    <col min="215" max="215" width="15.42578125" customWidth="1"/>
    <col min="217" max="217" width="15.42578125" customWidth="1"/>
    <col min="219" max="219" width="15.42578125" customWidth="1"/>
    <col min="221" max="221" width="15.42578125" customWidth="1"/>
    <col min="223" max="223" width="15.42578125" customWidth="1"/>
    <col min="225" max="225" width="15.42578125" customWidth="1"/>
  </cols>
  <sheetData>
    <row r="1" spans="1:225" ht="1.5" customHeight="1">
      <c r="A1" s="243" t="str">
        <f ca="1">IFERROR(__xludf.DUMMYFUNCTION("IMPORTRANGE(""https://docs.google.com/spreadsheets/d/17satSTpinhgyKONxUt8ymbzIQURiWn9_odZBdnkb3WE/edit#gid=0"",""Лист1!A1:A1"")"),"В разделе реквизиты регламента необходимо указать: 
1) Номер и дата утверждения АР, номер и дату последнего изм.
2) Информацию о передаче полномочий (номер и дату соглашения
о передаче полномочий с указанием кому переданы полномочия)
3) Информация, что "&amp;"услуга не предоставляется, с обоснованием")</f>
        <v>В разделе реквизиты регламента необходимо указать: 
1) Номер и дата утверждения АР, номер и дату последнего изм.
2) Информацию о передаче полномочий (номер и дату соглашения
о передаче полномочий с указанием кому переданы полномочия)
3) Информация, что услуга не предоставляется, с обоснованием</v>
      </c>
      <c r="Q1" s="1"/>
      <c r="FF1" s="2" t="s">
        <v>0</v>
      </c>
      <c r="GH1" s="3"/>
      <c r="GI1" s="3"/>
      <c r="GJ1" s="4" t="s">
        <v>1</v>
      </c>
      <c r="GK1" s="5" t="s">
        <v>2</v>
      </c>
    </row>
    <row r="2" spans="1:225" ht="12.75">
      <c r="A2" s="244"/>
      <c r="B2" s="245" t="str">
        <f ca="1">IFERROR(__xludf.DUMMYFUNCTION("IMPORTRANGE(""https://docs.google.com/spreadsheets/d/17satSTpinhgyKONxUt8ymbzIQURiWn9_odZBdnkb3WE/edit#gid=0"",""Лист1!B2:Hq4"")"),"1
МР одобрены 16.02.2022")</f>
        <v>1
МР одобрены 16.02.2022</v>
      </c>
      <c r="C2" s="242"/>
      <c r="D2" s="245" t="str">
        <f ca="1">IFERROR(__xludf.DUMMYFUNCTION("""COMPUTED_VALUE"""),"2
МР одобрены 15.03.2023")</f>
        <v>2
МР одобрены 15.03.2023</v>
      </c>
      <c r="E2" s="242"/>
      <c r="F2" s="245" t="str">
        <f ca="1">IFERROR(__xludf.DUMMYFUNCTION("""COMPUTED_VALUE"""),"3
МР одобрены 15.03.2023")</f>
        <v>3
МР одобрены 15.03.2023</v>
      </c>
      <c r="G2" s="242"/>
      <c r="H2" s="245" t="str">
        <f ca="1">IFERROR(__xludf.DUMMYFUNCTION("""COMPUTED_VALUE"""),"4
МР одобрены 29.11.2022")</f>
        <v>4
МР одобрены 29.11.2022</v>
      </c>
      <c r="I2" s="242"/>
      <c r="J2" s="245" t="str">
        <f ca="1">IFERROR(__xludf.DUMMYFUNCTION("""COMPUTED_VALUE"""),"5
МР одобрены 29.11.2022")</f>
        <v>5
МР одобрены 29.11.2022</v>
      </c>
      <c r="K2" s="242"/>
      <c r="L2" s="245" t="str">
        <f ca="1">IFERROR(__xludf.DUMMYFUNCTION("""COMPUTED_VALUE"""),"6
МР одобрены 26.11.2021")</f>
        <v>6
МР одобрены 26.11.2021</v>
      </c>
      <c r="M2" s="242"/>
      <c r="N2" s="245" t="str">
        <f ca="1">IFERROR(__xludf.DUMMYFUNCTION("""COMPUTED_VALUE"""),"7
МР одобрены 16.02.2022")</f>
        <v>7
МР одобрены 16.02.2022</v>
      </c>
      <c r="O2" s="242"/>
      <c r="P2" s="245" t="str">
        <f ca="1">IFERROR(__xludf.DUMMYFUNCTION("""COMPUTED_VALUE"""),"8
МР одобрены 25.05.2022")</f>
        <v>8
МР одобрены 25.05.2022</v>
      </c>
      <c r="Q2" s="242"/>
      <c r="R2" s="245" t="str">
        <f ca="1">IFERROR(__xludf.DUMMYFUNCTION("""COMPUTED_VALUE"""),"9
МР одобрены 31.08.2022")</f>
        <v>9
МР одобрены 31.08.2022</v>
      </c>
      <c r="S2" s="242"/>
      <c r="T2" s="245">
        <f ca="1">IFERROR(__xludf.DUMMYFUNCTION("""COMPUTED_VALUE"""),10)</f>
        <v>10</v>
      </c>
      <c r="U2" s="242"/>
      <c r="V2" s="245">
        <f ca="1">IFERROR(__xludf.DUMMYFUNCTION("""COMPUTED_VALUE"""),11)</f>
        <v>11</v>
      </c>
      <c r="W2" s="242"/>
      <c r="X2" s="245" t="str">
        <f ca="1">IFERROR(__xludf.DUMMYFUNCTION("""COMPUTED_VALUE"""),"12
МР одобрены 31.08.2022")</f>
        <v>12
МР одобрены 31.08.2022</v>
      </c>
      <c r="Y2" s="242"/>
      <c r="Z2" s="245" t="str">
        <f ca="1">IFERROR(__xludf.DUMMYFUNCTION("""COMPUTED_VALUE"""),"13
МР одобрены 26.11.2021")</f>
        <v>13
МР одобрены 26.11.2021</v>
      </c>
      <c r="AA2" s="242"/>
      <c r="AB2" s="245" t="str">
        <f ca="1">IFERROR(__xludf.DUMMYFUNCTION("""COMPUTED_VALUE"""),"14
МР одобрены 31.08.2022")</f>
        <v>14
МР одобрены 31.08.2022</v>
      </c>
      <c r="AC2" s="242"/>
      <c r="AD2" s="245" t="str">
        <f ca="1">IFERROR(__xludf.DUMMYFUNCTION("""COMPUTED_VALUE"""),"15
МР одобрены 26.11.2021")</f>
        <v>15
МР одобрены 26.11.2021</v>
      </c>
      <c r="AE2" s="242"/>
      <c r="AF2" s="245" t="str">
        <f ca="1">IFERROR(__xludf.DUMMYFUNCTION("""COMPUTED_VALUE"""),"16
МР отменена 31.08.2022")</f>
        <v>16
МР отменена 31.08.2022</v>
      </c>
      <c r="AG2" s="242"/>
      <c r="AH2" s="245">
        <f ca="1">IFERROR(__xludf.DUMMYFUNCTION("""COMPUTED_VALUE"""),17)</f>
        <v>17</v>
      </c>
      <c r="AI2" s="242"/>
      <c r="AJ2" s="245" t="str">
        <f ca="1">IFERROR(__xludf.DUMMYFUNCTION("""COMPUTED_VALUE"""),"18
МР одобрены 15.03.2023")</f>
        <v>18
МР одобрены 15.03.2023</v>
      </c>
      <c r="AK2" s="242"/>
      <c r="AL2" s="245" t="str">
        <f ca="1">IFERROR(__xludf.DUMMYFUNCTION("""COMPUTED_VALUE"""),"19
МР одобрены 16.02.2022")</f>
        <v>19
МР одобрены 16.02.2022</v>
      </c>
      <c r="AM2" s="242"/>
      <c r="AN2" s="245" t="str">
        <f ca="1">IFERROR(__xludf.DUMMYFUNCTION("""COMPUTED_VALUE"""),"20
МР одобрены 15.03.2023")</f>
        <v>20
МР одобрены 15.03.2023</v>
      </c>
      <c r="AO2" s="242"/>
      <c r="AP2" s="245" t="str">
        <f ca="1">IFERROR(__xludf.DUMMYFUNCTION("""COMPUTED_VALUE"""),"21
МР одобрены 31.08.2022")</f>
        <v>21
МР одобрены 31.08.2022</v>
      </c>
      <c r="AQ2" s="242"/>
      <c r="AR2" s="245">
        <f ca="1">IFERROR(__xludf.DUMMYFUNCTION("""COMPUTED_VALUE"""),22)</f>
        <v>22</v>
      </c>
      <c r="AS2" s="242"/>
      <c r="AT2" s="245">
        <f ca="1">IFERROR(__xludf.DUMMYFUNCTION("""COMPUTED_VALUE"""),23)</f>
        <v>23</v>
      </c>
      <c r="AU2" s="242"/>
      <c r="AV2" s="245" t="str">
        <f ca="1">IFERROR(__xludf.DUMMYFUNCTION("""COMPUTED_VALUE"""),"24
МР одобрены 29.11.2022")</f>
        <v>24
МР одобрены 29.11.2022</v>
      </c>
      <c r="AW2" s="242"/>
      <c r="AX2" s="245">
        <f ca="1">IFERROR(__xludf.DUMMYFUNCTION("""COMPUTED_VALUE"""),25)</f>
        <v>25</v>
      </c>
      <c r="AY2" s="242"/>
      <c r="AZ2" s="245" t="str">
        <f ca="1">IFERROR(__xludf.DUMMYFUNCTION("""COMPUTED_VALUE"""),"26
МР одобрены 16.02.2022")</f>
        <v>26
МР одобрены 16.02.2022</v>
      </c>
      <c r="BA2" s="242"/>
      <c r="BB2" s="245" t="str">
        <f ca="1">IFERROR(__xludf.DUMMYFUNCTION("""COMPUTED_VALUE"""),"27
МР одобрены 15.03.2023")</f>
        <v>27
МР одобрены 15.03.2023</v>
      </c>
      <c r="BC2" s="242"/>
      <c r="BD2" s="245">
        <f ca="1">IFERROR(__xludf.DUMMYFUNCTION("""COMPUTED_VALUE"""),28)</f>
        <v>28</v>
      </c>
      <c r="BE2" s="242"/>
      <c r="BF2" s="245" t="str">
        <f ca="1">IFERROR(__xludf.DUMMYFUNCTION("""COMPUTED_VALUE"""),"29
МР одобрены 29.11.2022")</f>
        <v>29
МР одобрены 29.11.2022</v>
      </c>
      <c r="BG2" s="242"/>
      <c r="BH2" s="245" t="str">
        <f ca="1">IFERROR(__xludf.DUMMYFUNCTION("""COMPUTED_VALUE"""),"30 
МР отменена 31.08.2022")</f>
        <v>30 
МР отменена 31.08.2022</v>
      </c>
      <c r="BI2" s="242"/>
      <c r="BJ2" s="245">
        <f ca="1">IFERROR(__xludf.DUMMYFUNCTION("""COMPUTED_VALUE"""),31)</f>
        <v>31</v>
      </c>
      <c r="BK2" s="242"/>
      <c r="BL2" s="245" t="str">
        <f ca="1">IFERROR(__xludf.DUMMYFUNCTION("""COMPUTED_VALUE"""),"32 
МР отменены 15.03.2023")</f>
        <v>32 
МР отменены 15.03.2023</v>
      </c>
      <c r="BM2" s="242"/>
      <c r="BN2" s="245">
        <f ca="1">IFERROR(__xludf.DUMMYFUNCTION("""COMPUTED_VALUE"""),33)</f>
        <v>33</v>
      </c>
      <c r="BO2" s="242"/>
      <c r="BP2" s="245">
        <f ca="1">IFERROR(__xludf.DUMMYFUNCTION("""COMPUTED_VALUE"""),34)</f>
        <v>34</v>
      </c>
      <c r="BQ2" s="242"/>
      <c r="BR2" s="245">
        <f ca="1">IFERROR(__xludf.DUMMYFUNCTION("""COMPUTED_VALUE"""),35)</f>
        <v>35</v>
      </c>
      <c r="BS2" s="242"/>
      <c r="BT2" s="245">
        <f ca="1">IFERROR(__xludf.DUMMYFUNCTION("""COMPUTED_VALUE"""),36)</f>
        <v>36</v>
      </c>
      <c r="BU2" s="242"/>
      <c r="BV2" s="245" t="str">
        <f ca="1">IFERROR(__xludf.DUMMYFUNCTION("""COMPUTED_VALUE"""),"37
МР отменена 31.08.2022")</f>
        <v>37
МР отменена 31.08.2022</v>
      </c>
      <c r="BW2" s="242"/>
      <c r="BX2" s="245" t="str">
        <f ca="1">IFERROR(__xludf.DUMMYFUNCTION("""COMPUTED_VALUE"""),"38
МР одобрены 29.11.2022")</f>
        <v>38
МР одобрены 29.11.2022</v>
      </c>
      <c r="BY2" s="242"/>
      <c r="BZ2" s="245" t="str">
        <f ca="1">IFERROR(__xludf.DUMMYFUNCTION("""COMPUTED_VALUE"""),"
39
МР отменена 31.08.2022")</f>
        <v xml:space="preserve">
39
МР отменена 31.08.2022</v>
      </c>
      <c r="CA2" s="242"/>
      <c r="CB2" s="245">
        <f ca="1">IFERROR(__xludf.DUMMYFUNCTION("""COMPUTED_VALUE"""),40)</f>
        <v>40</v>
      </c>
      <c r="CC2" s="242"/>
      <c r="CD2" s="245">
        <f ca="1">IFERROR(__xludf.DUMMYFUNCTION("""COMPUTED_VALUE"""),41)</f>
        <v>41</v>
      </c>
      <c r="CE2" s="242"/>
      <c r="CF2" s="245" t="str">
        <f ca="1">IFERROR(__xludf.DUMMYFUNCTION("""COMPUTED_VALUE"""),"42
МР одобрены 29.12.2018")</f>
        <v>42
МР одобрены 29.12.2018</v>
      </c>
      <c r="CG2" s="242"/>
      <c r="CH2" s="245" t="str">
        <f ca="1">IFERROR(__xludf.DUMMYFUNCTION("""COMPUTED_VALUE"""),"43
МР одобрены 29.11.2022")</f>
        <v>43
МР одобрены 29.11.2022</v>
      </c>
      <c r="CI2" s="242"/>
      <c r="CJ2" s="245" t="str">
        <f ca="1">IFERROR(__xludf.DUMMYFUNCTION("""COMPUTED_VALUE"""),"44
МР одобрены 26.11.2021")</f>
        <v>44
МР одобрены 26.11.2021</v>
      </c>
      <c r="CK2" s="242"/>
      <c r="CL2" s="245">
        <f ca="1">IFERROR(__xludf.DUMMYFUNCTION("""COMPUTED_VALUE"""),45)</f>
        <v>45</v>
      </c>
      <c r="CM2" s="242"/>
      <c r="CN2" s="245">
        <f ca="1">IFERROR(__xludf.DUMMYFUNCTION("""COMPUTED_VALUE"""),46)</f>
        <v>46</v>
      </c>
      <c r="CO2" s="242"/>
      <c r="CP2" s="245">
        <f ca="1">IFERROR(__xludf.DUMMYFUNCTION("""COMPUTED_VALUE"""),47)</f>
        <v>47</v>
      </c>
      <c r="CQ2" s="242"/>
      <c r="CR2" s="245" t="str">
        <f ca="1">IFERROR(__xludf.DUMMYFUNCTION("""COMPUTED_VALUE"""),"48
МР отменены 29.11.2022")</f>
        <v>48
МР отменены 29.11.2022</v>
      </c>
      <c r="CS2" s="242"/>
      <c r="CT2" s="245" t="str">
        <f ca="1">IFERROR(__xludf.DUMMYFUNCTION("""COMPUTED_VALUE"""),"49
МР одобрены 15.03.2023")</f>
        <v>49
МР одобрены 15.03.2023</v>
      </c>
      <c r="CU2" s="242"/>
      <c r="CV2" s="245" t="str">
        <f ca="1">IFERROR(__xludf.DUMMYFUNCTION("""COMPUTED_VALUE"""),"50
МР одобрены 25.05.2022")</f>
        <v>50
МР одобрены 25.05.2022</v>
      </c>
      <c r="CW2" s="242"/>
      <c r="CX2" s="245" t="str">
        <f ca="1">IFERROR(__xludf.DUMMYFUNCTION("""COMPUTED_VALUE"""),"51
МР одобрены 15.03.2023")</f>
        <v>51
МР одобрены 15.03.2023</v>
      </c>
      <c r="CY2" s="242"/>
      <c r="CZ2" s="245" t="str">
        <f ca="1">IFERROR(__xludf.DUMMYFUNCTION("""COMPUTED_VALUE"""),"52
МР одобрены 15.03.2023")</f>
        <v>52
МР одобрены 15.03.2023</v>
      </c>
      <c r="DA2" s="242"/>
      <c r="DB2" s="245">
        <f ca="1">IFERROR(__xludf.DUMMYFUNCTION("""COMPUTED_VALUE"""),53)</f>
        <v>53</v>
      </c>
      <c r="DC2" s="242"/>
      <c r="DD2" s="245" t="str">
        <f ca="1">IFERROR(__xludf.DUMMYFUNCTION("""COMPUTED_VALUE"""),"54
МР одобрены 15.03.2023")</f>
        <v>54
МР одобрены 15.03.2023</v>
      </c>
      <c r="DE2" s="242"/>
      <c r="DF2" s="245" t="str">
        <f ca="1">IFERROR(__xludf.DUMMYFUNCTION("""COMPUTED_VALUE"""),"55
МР одобрены 29.11.2022")</f>
        <v>55
МР одобрены 29.11.2022</v>
      </c>
      <c r="DG2" s="242"/>
      <c r="DH2" s="245" t="str">
        <f ca="1">IFERROR(__xludf.DUMMYFUNCTION("""COMPUTED_VALUE"""),"56
МР одобрены 25.05.2022")</f>
        <v>56
МР одобрены 25.05.2022</v>
      </c>
      <c r="DI2" s="242"/>
      <c r="DJ2" s="245" t="str">
        <f ca="1">IFERROR(__xludf.DUMMYFUNCTION("""COMPUTED_VALUE"""),"57
МР одобрены 26.11.2021")</f>
        <v>57
МР одобрены 26.11.2021</v>
      </c>
      <c r="DK2" s="242"/>
      <c r="DL2" s="245" t="str">
        <f ca="1">IFERROR(__xludf.DUMMYFUNCTION("""COMPUTED_VALUE"""),"58
МР одобрены 15.03.2023")</f>
        <v>58
МР одобрены 15.03.2023</v>
      </c>
      <c r="DM2" s="242"/>
      <c r="DN2" s="245" t="str">
        <f ca="1">IFERROR(__xludf.DUMMYFUNCTION("""COMPUTED_VALUE"""),"59
МР одобрены 15.03.2023")</f>
        <v>59
МР одобрены 15.03.2023</v>
      </c>
      <c r="DO2" s="242"/>
      <c r="DP2" s="245">
        <f ca="1">IFERROR(__xludf.DUMMYFUNCTION("""COMPUTED_VALUE"""),60)</f>
        <v>60</v>
      </c>
      <c r="DQ2" s="242"/>
      <c r="DR2" s="245">
        <f ca="1">IFERROR(__xludf.DUMMYFUNCTION("""COMPUTED_VALUE"""),61)</f>
        <v>61</v>
      </c>
      <c r="DS2" s="242"/>
      <c r="DT2" s="245">
        <f ca="1">IFERROR(__xludf.DUMMYFUNCTION("""COMPUTED_VALUE"""),62)</f>
        <v>62</v>
      </c>
      <c r="DU2" s="242"/>
      <c r="DV2" s="245" t="str">
        <f ca="1">IFERROR(__xludf.DUMMYFUNCTION("""COMPUTED_VALUE"""),"63
МР одобрены 18.08.2021")</f>
        <v>63
МР одобрены 18.08.2021</v>
      </c>
      <c r="DW2" s="242"/>
      <c r="DX2" s="245" t="str">
        <f ca="1">IFERROR(__xludf.DUMMYFUNCTION("""COMPUTED_VALUE"""),"64
МР одобрены 27.05.2020")</f>
        <v>64
МР одобрены 27.05.2020</v>
      </c>
      <c r="DY2" s="242"/>
      <c r="DZ2" s="245" t="str">
        <f ca="1">IFERROR(__xludf.DUMMYFUNCTION("""COMPUTED_VALUE"""),"65
МР одобрены 17.01.2020")</f>
        <v>65
МР одобрены 17.01.2020</v>
      </c>
      <c r="EA2" s="242"/>
      <c r="EB2" s="245" t="str">
        <f ca="1">IFERROR(__xludf.DUMMYFUNCTION("""COMPUTED_VALUE"""),"66
МР одобрены 15.03.2023")</f>
        <v>66
МР одобрены 15.03.2023</v>
      </c>
      <c r="EC2" s="242"/>
      <c r="ED2" s="245" t="str">
        <f ca="1">IFERROR(__xludf.DUMMYFUNCTION("""COMPUTED_VALUE"""),"67
МР одобрены 15.04.2020")</f>
        <v>67
МР одобрены 15.04.2020</v>
      </c>
      <c r="EE2" s="242"/>
      <c r="EF2" s="245" t="str">
        <f ca="1">IFERROR(__xludf.DUMMYFUNCTION("""COMPUTED_VALUE"""),"68
МР одобрены 26.11.2021")</f>
        <v>68
МР одобрены 26.11.2021</v>
      </c>
      <c r="EG2" s="242"/>
      <c r="EH2" s="245" t="str">
        <f ca="1">IFERROR(__xludf.DUMMYFUNCTION("""COMPUTED_VALUE"""),"69
МР одобрены 25.05.2022")</f>
        <v>69
МР одобрены 25.05.2022</v>
      </c>
      <c r="EI2" s="242"/>
      <c r="EJ2" s="245" t="str">
        <f ca="1">IFERROR(__xludf.DUMMYFUNCTION("""COMPUTED_VALUE"""),"70
МР одобрены 25.05.2022")</f>
        <v>70
МР одобрены 25.05.2022</v>
      </c>
      <c r="EK2" s="242"/>
      <c r="EL2" s="245" t="str">
        <f ca="1">IFERROR(__xludf.DUMMYFUNCTION("""COMPUTED_VALUE"""),"71
МР одобрены 29.11.2022")</f>
        <v>71
МР одобрены 29.11.2022</v>
      </c>
      <c r="EM2" s="242"/>
      <c r="EN2" s="245" t="str">
        <f ca="1">IFERROR(__xludf.DUMMYFUNCTION("""COMPUTED_VALUE"""),"72
МР одобрены 16.02.2022")</f>
        <v>72
МР одобрены 16.02.2022</v>
      </c>
      <c r="EO2" s="242"/>
      <c r="EP2" s="245" t="str">
        <f ca="1">IFERROR(__xludf.DUMMYFUNCTION("""COMPUTED_VALUE"""),"73
МР одобрены 15.03.2023")</f>
        <v>73
МР одобрены 15.03.2023</v>
      </c>
      <c r="EQ2" s="242"/>
      <c r="ER2" s="245" t="str">
        <f ca="1">IFERROR(__xludf.DUMMYFUNCTION("""COMPUTED_VALUE"""),"74
МР одобрены 15.03.2023")</f>
        <v>74
МР одобрены 15.03.2023</v>
      </c>
      <c r="ES2" s="242"/>
      <c r="ET2" s="245" t="str">
        <f ca="1">IFERROR(__xludf.DUMMYFUNCTION("""COMPUTED_VALUE"""),"75
МР одобрены 15.03.2023")</f>
        <v>75
МР одобрены 15.03.2023</v>
      </c>
      <c r="EU2" s="242"/>
      <c r="EV2" s="245">
        <f ca="1">IFERROR(__xludf.DUMMYFUNCTION("""COMPUTED_VALUE"""),76)</f>
        <v>76</v>
      </c>
      <c r="EW2" s="242"/>
      <c r="EX2" s="245">
        <f ca="1">IFERROR(__xludf.DUMMYFUNCTION("""COMPUTED_VALUE"""),77)</f>
        <v>77</v>
      </c>
      <c r="EY2" s="242"/>
      <c r="EZ2" s="245">
        <f ca="1">IFERROR(__xludf.DUMMYFUNCTION("""COMPUTED_VALUE"""),78)</f>
        <v>78</v>
      </c>
      <c r="FA2" s="242"/>
      <c r="FB2" s="245">
        <f ca="1">IFERROR(__xludf.DUMMYFUNCTION("""COMPUTED_VALUE"""),79)</f>
        <v>79</v>
      </c>
      <c r="FC2" s="242"/>
      <c r="FD2" s="245">
        <f ca="1">IFERROR(__xludf.DUMMYFUNCTION("""COMPUTED_VALUE"""),80)</f>
        <v>80</v>
      </c>
      <c r="FE2" s="242"/>
      <c r="FF2" s="245" t="str">
        <f ca="1">IFERROR(__xludf.DUMMYFUNCTION("""COMPUTED_VALUE"""),"81
МР одобрены 15.03.2023")</f>
        <v>81
МР одобрены 15.03.2023</v>
      </c>
      <c r="FG2" s="242"/>
      <c r="FH2" s="245" t="str">
        <f ca="1">IFERROR(__xludf.DUMMYFUNCTION("""COMPUTED_VALUE"""),"82
МР одобрены 31.08.2022")</f>
        <v>82
МР одобрены 31.08.2022</v>
      </c>
      <c r="FI2" s="242"/>
      <c r="FJ2" s="245" t="str">
        <f ca="1">IFERROR(__xludf.DUMMYFUNCTION("""COMPUTED_VALUE"""),"83
МР отменены 25.05.2022")</f>
        <v>83
МР отменены 25.05.2022</v>
      </c>
      <c r="FK2" s="242"/>
      <c r="FL2" s="245">
        <f ca="1">IFERROR(__xludf.DUMMYFUNCTION("""COMPUTED_VALUE"""),84)</f>
        <v>84</v>
      </c>
      <c r="FM2" s="242"/>
      <c r="FN2" s="245" t="str">
        <f ca="1">IFERROR(__xludf.DUMMYFUNCTION("""COMPUTED_VALUE"""),"85
МР одобрены 29.11.2022")</f>
        <v>85
МР одобрены 29.11.2022</v>
      </c>
      <c r="FO2" s="242"/>
      <c r="FP2" s="245" t="str">
        <f ca="1">IFERROR(__xludf.DUMMYFUNCTION("""COMPUTED_VALUE"""),"86
МР одобрены 15.03.2023")</f>
        <v>86
МР одобрены 15.03.2023</v>
      </c>
      <c r="FQ2" s="242"/>
      <c r="FR2" s="245" t="str">
        <f ca="1">IFERROR(__xludf.DUMMYFUNCTION("""COMPUTED_VALUE"""),"87
МР одобрены 29.11.2022")</f>
        <v>87
МР одобрены 29.11.2022</v>
      </c>
      <c r="FS2" s="242"/>
      <c r="FT2" s="245">
        <f ca="1">IFERROR(__xludf.DUMMYFUNCTION("""COMPUTED_VALUE"""),88)</f>
        <v>88</v>
      </c>
      <c r="FU2" s="242"/>
      <c r="FV2" s="245">
        <f ca="1">IFERROR(__xludf.DUMMYFUNCTION("""COMPUTED_VALUE"""),89)</f>
        <v>89</v>
      </c>
      <c r="FW2" s="242"/>
      <c r="FX2" s="245" t="str">
        <f ca="1">IFERROR(__xludf.DUMMYFUNCTION("""COMPUTED_VALUE"""),"90
МР одобрены 15.03.2023")</f>
        <v>90
МР одобрены 15.03.2023</v>
      </c>
      <c r="FY2" s="242"/>
      <c r="FZ2" s="245" t="str">
        <f ca="1">IFERROR(__xludf.DUMMYFUNCTION("""COMPUTED_VALUE"""),"91
МР одобрены 31.08.2022")</f>
        <v>91
МР одобрены 31.08.2022</v>
      </c>
      <c r="GA2" s="242"/>
      <c r="GB2" s="245" t="str">
        <f ca="1">IFERROR(__xludf.DUMMYFUNCTION("""COMPUTED_VALUE"""),"92
МР одобрены 29.11.2022")</f>
        <v>92
МР одобрены 29.11.2022</v>
      </c>
      <c r="GC2" s="242"/>
      <c r="GD2" s="245" t="str">
        <f ca="1">IFERROR(__xludf.DUMMYFUNCTION("""COMPUTED_VALUE"""),"93
МР одобрены 16.02.2022")</f>
        <v>93
МР одобрены 16.02.2022</v>
      </c>
      <c r="GE2" s="242"/>
      <c r="GF2" s="245" t="str">
        <f ca="1">IFERROR(__xludf.DUMMYFUNCTION("""COMPUTED_VALUE"""),"94
МР одобрены 31.08.2022")</f>
        <v>94
МР одобрены 31.08.2022</v>
      </c>
      <c r="GG2" s="242"/>
      <c r="GH2" s="245" t="str">
        <f ca="1">IFERROR(__xludf.DUMMYFUNCTION("""COMPUTED_VALUE"""),"95
МР одобрены 15.06.2021")</f>
        <v>95
МР одобрены 15.06.2021</v>
      </c>
      <c r="GI2" s="242"/>
      <c r="GJ2" s="245" t="str">
        <f ca="1">IFERROR(__xludf.DUMMYFUNCTION("""COMPUTED_VALUE"""),"96
МР одобрены 31.08.2022")</f>
        <v>96
МР одобрены 31.08.2022</v>
      </c>
      <c r="GK2" s="242"/>
      <c r="GL2" s="245" t="str">
        <f ca="1">IFERROR(__xludf.DUMMYFUNCTION("""COMPUTED_VALUE"""),"97
МР одобрены 31.08.2022")</f>
        <v>97
МР одобрены 31.08.2022</v>
      </c>
      <c r="GM2" s="242"/>
      <c r="GN2" s="245" t="str">
        <f ca="1">IFERROR(__xludf.DUMMYFUNCTION("""COMPUTED_VALUE"""),"98
МР одобрены 15.06.2021")</f>
        <v>98
МР одобрены 15.06.2021</v>
      </c>
      <c r="GO2" s="242"/>
      <c r="GP2" s="245" t="str">
        <f ca="1">IFERROR(__xludf.DUMMYFUNCTION("""COMPUTED_VALUE"""),"99
МР одобрены 15.03.2023")</f>
        <v>99
МР одобрены 15.03.2023</v>
      </c>
      <c r="GQ2" s="242"/>
      <c r="GR2" s="245" t="str">
        <f ca="1">IFERROR(__xludf.DUMMYFUNCTION("""COMPUTED_VALUE"""),"100
МР одобрены 15.03.2023")</f>
        <v>100
МР одобрены 15.03.2023</v>
      </c>
      <c r="GS2" s="242"/>
      <c r="GT2" s="245" t="str">
        <f ca="1">IFERROR(__xludf.DUMMYFUNCTION("""COMPUTED_VALUE"""),"101
МР одобрены 15.03.2023")</f>
        <v>101
МР одобрены 15.03.2023</v>
      </c>
      <c r="GU2" s="242"/>
      <c r="GV2" s="245" t="str">
        <f ca="1">IFERROR(__xludf.DUMMYFUNCTION("""COMPUTED_VALUE"""),"102
 МР не одобрены")</f>
        <v>102
 МР не одобрены</v>
      </c>
      <c r="GW2" s="242"/>
      <c r="GX2" s="245" t="str">
        <f ca="1">IFERROR(__xludf.DUMMYFUNCTION("""COMPUTED_VALUE"""),"103
МР одобрены 15.03.2023")</f>
        <v>103
МР одобрены 15.03.2023</v>
      </c>
      <c r="GY2" s="242"/>
      <c r="GZ2" s="245" t="str">
        <f ca="1">IFERROR(__xludf.DUMMYFUNCTION("""COMPUTED_VALUE"""),"104
МР одобрены 25.05.2022")</f>
        <v>104
МР одобрены 25.05.2022</v>
      </c>
      <c r="HA2" s="242"/>
      <c r="HB2" s="245" t="str">
        <f ca="1">IFERROR(__xludf.DUMMYFUNCTION("""COMPUTED_VALUE"""),"105
МР одобрены 29.11.2022")</f>
        <v>105
МР одобрены 29.11.2022</v>
      </c>
      <c r="HC2" s="242"/>
      <c r="HD2" s="245" t="str">
        <f ca="1">IFERROR(__xludf.DUMMYFUNCTION("""COMPUTED_VALUE"""),"106
МР одобрены 15.03.2023")</f>
        <v>106
МР одобрены 15.03.2023</v>
      </c>
      <c r="HE2" s="242"/>
      <c r="HF2" s="245" t="str">
        <f ca="1">IFERROR(__xludf.DUMMYFUNCTION("""COMPUTED_VALUE"""),"107
МР одобрены 15.03.2023")</f>
        <v>107
МР одобрены 15.03.2023</v>
      </c>
      <c r="HG2" s="242"/>
      <c r="HH2" s="245" t="str">
        <f ca="1">IFERROR(__xludf.DUMMYFUNCTION("""COMPUTED_VALUE"""),"108
МР одобрены 15.03.2023")</f>
        <v>108
МР одобрены 15.03.2023</v>
      </c>
      <c r="HI2" s="242"/>
      <c r="HJ2" s="245" t="str">
        <f ca="1">IFERROR(__xludf.DUMMYFUNCTION("""COMPUTED_VALUE"""),"109
МР одобрены 15.03.2023")</f>
        <v>109
МР одобрены 15.03.2023</v>
      </c>
      <c r="HK2" s="242"/>
      <c r="HL2" s="245" t="str">
        <f ca="1">IFERROR(__xludf.DUMMYFUNCTION("""COMPUTED_VALUE"""),"110
МР одобрены 31.08.2022")</f>
        <v>110
МР одобрены 31.08.2022</v>
      </c>
      <c r="HM2" s="242"/>
      <c r="HN2" s="245" t="str">
        <f ca="1">IFERROR(__xludf.DUMMYFUNCTION("""COMPUTED_VALUE"""),"111
МР одобрены 31.03.2023")</f>
        <v>111
МР одобрены 31.03.2023</v>
      </c>
      <c r="HO2" s="242"/>
      <c r="HP2" s="245" t="str">
        <f ca="1">IFERROR(__xludf.DUMMYFUNCTION("""COMPUTED_VALUE"""),"112
МР одобрены 31.03.2023")</f>
        <v>112
МР одобрены 31.03.2023</v>
      </c>
      <c r="HQ2" s="242"/>
    </row>
    <row r="3" spans="1:225" ht="89.25" customHeight="1">
      <c r="A3" s="244"/>
      <c r="B3" s="241" t="str">
        <f ca="1">IFERROR(__xludf.DUMMYFUNCTION("""COMPUTED_VALUE"""),"Выдача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Фед"&amp;"ерации")</f>
        <v>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Федерации</v>
      </c>
      <c r="C3" s="242"/>
      <c r="D3" s="241" t="str">
        <f ca="1">IFERROR(__xludf.DUMMYFUNCTION("""COMPUTED_VALUE"""),"Принятие граждан на учет в качестве нуждающихся в жилых помещениях, предоставляемых по договорам социального найма")</f>
        <v>Принятие граждан на учет в качестве нуждающихся в жилых помещениях, предоставляемых по договорам социального найма</v>
      </c>
      <c r="E3" s="242"/>
      <c r="F3" s="241" t="str">
        <f ca="1">IFERROR(__xludf.DUMMYFUNCTION("""COMPUTED_VALUE"""),"Выдача разрешения на ввод объекта в эксплуатацию, внесение изменений в разрешение на ввод объекта в эксплуатацию")</f>
        <v>Выдача разрешения на ввод объекта в эксплуатацию, внесение изменений в разрешение на ввод объекта в эксплуатацию</v>
      </c>
      <c r="G3" s="242"/>
      <c r="H3" s="241" t="str">
        <f ca="1">IFERROR(__xludf.DUMMYFUNCTION("""COMPUTED_VALUE"""),"Выдача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строительство")</f>
        <v>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</v>
      </c>
      <c r="I3" s="242"/>
      <c r="J3" s="241" t="str">
        <f ca="1">IFERROR(__xludf.DUMMYFUNCTION("""COMPUTED_VALUE"""),"Выдача, переоформление разрешений на право организации розничных рынков и продление срока действия разрешений на право организации розничных рынков")</f>
        <v>Выдача, переоформление разрешений на право организации розничных рынков и продление срока действия разрешений на право организации розничных рынков</v>
      </c>
      <c r="K3" s="242"/>
      <c r="L3" s="241" t="str">
        <f ca="1">IFERROR(__xludf.DUMMYFUNCTION("""COMPUTED_VALUE"""),"Оформление согласия на передачу в поднаем жилого помещения, предоставленного по договору социального найма")</f>
        <v>Оформление согласия на передачу в поднаем жилого помещения, предоставленного по договору социального найма</v>
      </c>
      <c r="M3" s="242"/>
      <c r="N3" s="241" t="str">
        <f ca="1">IFERROR(__xludf.DUMMYFUNCTION("""COMPUTED_VALUE"""),"Выдача справок об отказе от преимущественного права покупки доли в праве общей долевой собственности на жилые помещения")</f>
        <v>Выдача справок об отказе от преимущественного права покупки доли в праве общей долевой собственности на жилые помещения</v>
      </c>
      <c r="O3" s="242"/>
      <c r="P3" s="241" t="str">
        <f ca="1">IFERROR(__xludf.DUMMYFUNCTION("""COMPUTED_VALUE"""),"Признание помещения жилым помещением, жилого помещения непригодным для проживания, многоквартирного дома аварийным и подлежащим сносу или реконструкции")</f>
        <v>Признание помещения жилым помещением, жилого помещения непригодным для проживания, многоквартирного дома аварийным и подлежащим сносу или реконструкции</v>
      </c>
      <c r="Q3" s="242"/>
      <c r="R3" s="241" t="str">
        <f ca="1">IFERROR(__xludf.DUMMYFUNCTION("""COMPUTED_VALUE"""),"Выдача разрешений на установку и эксплуатацию рекламных конструкций на территории муниципального образования «____________», аннулирование ранее выданных разрешений")</f>
        <v>Выдача разрешений на установку и эксплуатацию рекламных конструкций на территории муниципального образования «____________», аннулирование ранее выданных разрешений</v>
      </c>
      <c r="S3" s="242"/>
      <c r="T3" s="241"/>
      <c r="U3" s="242"/>
      <c r="V3" s="241"/>
      <c r="W3" s="242"/>
      <c r="X3" s="241" t="str">
        <f ca="1">IFERROR(__xludf.DUMMYFUNCTION("""COMPUTED_VALUE"""),"Перевод жилого помещения в нежилое помещение и нежилого помещения в жилое помещение")</f>
        <v>Перевод жилого помещения в нежилое помещение и нежилого помещения в жилое помещение</v>
      </c>
      <c r="Y3" s="242"/>
      <c r="Z3" s="241" t="str">
        <f ca="1">IFERROR(__xludf.DUMMYFUNCTION("""COMPUTED_VALUE"""),"Прием в эксплуатацию после перевода жилого помещения в нежилое помещение или нежилого помещения в жилое помещение")</f>
        <v>Прием в эксплуатацию после перевода жилого помещения в нежилое помещение или нежилого помещения в жилое помещение</v>
      </c>
      <c r="AA3" s="242"/>
      <c r="AB3" s="241" t="str">
        <f ca="1">IFERROR(__xludf.DUMMYFUNCTION("""COMPUTED_VALUE"""),"Согласование проведения переустройства и (или) перепланировки помещения в многоквартирном доме")</f>
        <v>Согласование проведения переустройства и (или) перепланировки помещения в многоквартирном доме</v>
      </c>
      <c r="AC3" s="242"/>
      <c r="AD3" s="241" t="str">
        <f ca="1">IFERROR(__xludf.DUMMYFUNCTION("""COMPUTED_VALUE"""),"Прием в эксплуатацию после переустройства и (или) перепланировки жилого помещения")</f>
        <v>Прием в эксплуатацию после переустройства и (или) перепланировки жилого помещения</v>
      </c>
      <c r="AE3" s="242"/>
      <c r="AF3" s="241" t="str">
        <f ca="1">IFERROR(__xludf.DUMMYFUNCTION("""COMPUTED_VALUE"""),"Предоставление информации о результатах сданных экзаменов, тестирования и иных вступительных испытаний, а также о зачислении в образовательные учреждения")</f>
        <v>Предоставление информации о результатах сданных экзаменов, тестирования и иных вступительных испытаний, а также о зачислении в образовательные учреждения</v>
      </c>
      <c r="AG3" s="242"/>
      <c r="AH3" s="241"/>
      <c r="AI3" s="242"/>
      <c r="AJ3" s="241" t="str">
        <f ca="1">IFERROR(__xludf.DUMMYFUNCTION("""COMPUTED_VALUE"""),"Присвоение адреса объекту адресации, изменение и аннулирование такого адреса")</f>
        <v>Присвоение адреса объекту адресации, изменение и аннулирование такого адреса</v>
      </c>
      <c r="AK3" s="242"/>
      <c r="AL3" s="241" t="str">
        <f ca="1">IFERROR(__xludf.DUMMYFUNCTION("""COMPUTED_VALUE"""),"Предоставление объектов муниципального нежилого фонда во временное владение и (или) пользование")</f>
        <v>Предоставление объектов муниципального нежилого фонда во временное владение и (или) пользование</v>
      </c>
      <c r="AM3" s="242"/>
      <c r="AN3" s="241" t="str">
        <f ca="1">IFERROR(__xludf.DUMMYFUNCTION("""COMPUTED_VALUE"""),"Решение вопроса о приватизации жилого помещения муниципального жилищного фонда")</f>
        <v>Решение вопроса о приватизации жилого помещения муниципального жилищного фонда</v>
      </c>
      <c r="AO3" s="242"/>
      <c r="AP3" s="241" t="str">
        <f ca="1">IFERROR(__xludf.DUMMYFUNCTION("""COMPUTED_VALUE"""),"Выдача градостроительного плана земельного участка")</f>
        <v>Выдача градостроительного плана земельного участка</v>
      </c>
      <c r="AQ3" s="242"/>
      <c r="AR3" s="241"/>
      <c r="AS3" s="242"/>
      <c r="AT3" s="241"/>
      <c r="AU3" s="242"/>
      <c r="AV3" s="241" t="str">
        <f ca="1">IFERROR(__xludf.DUMMYFUNCTION("""COMPUTED_VALUE"""),"Утверждение и выдача схемы расположения земельного участка или земельных участков на кадастровом плане территории муниципального образования")</f>
        <v>Утверждение и выдача схемы расположения земельного участка или земельных участков на кадастровом плане территории муниципального образования</v>
      </c>
      <c r="AW3" s="242"/>
      <c r="AX3" s="241"/>
      <c r="AY3" s="242"/>
      <c r="AZ3" s="241" t="str">
        <f ca="1">IFERROR(__xludf.DUMMYFUNCTION("""COMPUTED_VALUE"""),"Прием заявлений, постановке на учет и зачислению детей в образовательные учреждения, реализующие основную образовательную программу дошкольного образования (детские сады), расположенные на территории ОМСУ")</f>
        <v>Прием заявлений, постановке на учет и зачислению детей в образовательные учреждения, реализующие основную образовательную программу дошкольного образования (детские сады), расположенные на территории ОМСУ</v>
      </c>
      <c r="BA3" s="242"/>
      <c r="BB3" s="241" t="str">
        <f ca="1">IFERROR(__xludf.DUMMYFUNCTION("""COMPUTED_VALUE"""),"Зачисление детей в общеобразовательные организации")</f>
        <v>Зачисление детей в общеобразовательные организации</v>
      </c>
      <c r="BC3" s="242"/>
      <c r="BD3" s="241"/>
      <c r="BE3" s="242"/>
      <c r="BF3" s="241" t="str">
        <f ca="1">IFERROR(__xludf.DUMMYFUNCTION("""COMPUTED_VALUE"""),"Организация общественных обсуждений материалов, оценки воздействия на окружающую среду")</f>
        <v>Организация общественных обсуждений материалов, оценки воздействия на окружающую среду</v>
      </c>
      <c r="BG3" s="242"/>
      <c r="BH3" s="241" t="str">
        <f ca="1">IFERROR(__xludf.DUMMYFUNCTION("""COMPUTED_VALUE"""),"Выдача архивных справок, архивных выписок и копий архивных документов по определённой проблеме, теме, событию, факту, по биографическим и генеалогическим запросам")</f>
        <v>Выдача архивных справок, архивных выписок и копий архивных документов по определённой проблеме, теме, событию, факту, по биографическим и генеалогическим запросам</v>
      </c>
      <c r="BI3" s="242"/>
      <c r="BJ3" s="241"/>
      <c r="BK3" s="242"/>
      <c r="BL3" s="241" t="str">
        <f ca="1">IFERROR(__xludf.DUMMYFUNCTION("""COMPUTED_VALUE"""),"Выдача специального разрешения на движение по автомобильным дорогам  местного значения тяжеловесного транспортного средства, масса которого с грузом или без груза и(или) нагрузка на ось которого более чем на десять процентов превышают допустимую массу тра"&amp;"нспортного средства и (или) допустимую нагрузку на ось, и (или) крупногабаритного транспортного средства органом местного самоуправления, в случаях, предусмотренных Федеральным законом от 8 ноября 2007 года № 257-ФЗ «Об автомобильных дорогах и о дорожной "&amp;"деятельности и о внесении изменений в отдельные законодательные акты Российской Федерации")</f>
        <v>Выдача специального разрешения на движение по автомобильным дорогам  местного значения тяжеловесного транспортного средства, масса которого с грузом или без груза и(или) нагрузка на ось которого более чем на десять процентов превышают допустимую массу транспортного средства и (или) допустимую нагрузку на ось, и (или) крупногабаритного транспортного средства органом местного самоуправления, в случаях, предусмотренных Федеральным законом от 8 ноября 2007 года № 257-ФЗ «Об автомобильных дорогах и о дорожной деятельности и о внесении изменений в отдельные законодательные акты Российской Федерации</v>
      </c>
      <c r="BM3" s="242"/>
      <c r="BN3" s="241"/>
      <c r="BO3" s="242"/>
      <c r="BP3" s="241"/>
      <c r="BQ3" s="242"/>
      <c r="BR3" s="241"/>
      <c r="BS3" s="242"/>
      <c r="BT3" s="241"/>
      <c r="BU3" s="242"/>
      <c r="BV3" s="241" t="str">
        <f ca="1">IFERROR(__xludf.DUMMYFUNCTION("""COMPUTED_VALUE"""),"Предоставление информации об образовательных программах и учебных планах, рабочих программах учебных курсов, предметов, дисциплинах (модулях), годовых календарных учебных графиках муниципальных образовательных организаций, расположенных на территории ____"&amp;"_________________ муниципального района (городского округа) Ленинградской области")</f>
        <v>Предоставление информации об образовательных программах и учебных планах, рабочих программах учебных курсов, предметов, дисциплинах (модулях), годовых календарных учебных графиках муниципальных образовательных организаций, расположенных на территории _____________________ муниципального района (городского округа) Ленинградской области</v>
      </c>
      <c r="BW3" s="242"/>
      <c r="BX3" s="241" t="str">
        <f ca="1">IFERROR(__xludf.DUMMYFUNCTION("""COMPUTED_VALUE"""),"Предоставление информации о текущей успеваемости обучающегося, ведение электронного дневника и электронного журнала успеваемости")</f>
        <v>Предоставление информации о текущей успеваемости обучающегося, ведение электронного дневника и электронного журнала успеваемости</v>
      </c>
      <c r="BY3" s="242"/>
      <c r="BZ3" s="241" t="str">
        <f ca="1">IFERROR(__xludf.DUMMYFUNCTION("""COMPUTED_VALUE"""),"Предоставление информации о порядке проведения государственной итоговой аттестации обучающихся, освоивших образовательные программы основного общего и среднего общего образования")</f>
        <v>Предоставление информации о порядке проведения государственной итоговой аттестации обучающихся, освоивших образовательные программы основного общего и среднего общего образования</v>
      </c>
      <c r="CA3" s="242"/>
      <c r="CB3" s="241"/>
      <c r="CC3" s="242"/>
      <c r="CD3" s="241"/>
      <c r="CE3" s="242"/>
      <c r="CF3" s="241" t="str">
        <f ca="1">IFERROR(__xludf.DUMMYFUNCTION("""COMPUTED_VALUE"""),"Выдача разрешений на захоронение")</f>
        <v>Выдача разрешений на захоронение</v>
      </c>
      <c r="CG3" s="242"/>
      <c r="CH3" s="241" t="str">
        <f ca="1">IFERROR(__xludf.DUMMYFUNCTION("""COMPUTED_VALUE"""),"Выдача выписки из похозяйственной книги")</f>
        <v>Выдача выписки из похозяйственной книги</v>
      </c>
      <c r="CI3" s="242"/>
      <c r="CJ3" s="241" t="str">
        <f ca="1">IFERROR(__xludf.DUMMYFUNCTION("""COMPUTED_VALUE"""),"Оформление согласия (отказа) на обмен жилыми помещениями, предоставленными по договорам социального найма в МО")</f>
        <v>Оформление согласия (отказа) на обмен жилыми помещениями, предоставленными по договорам социального найма в МО</v>
      </c>
      <c r="CK3" s="242"/>
      <c r="CL3" s="241"/>
      <c r="CM3" s="242"/>
      <c r="CN3" s="241"/>
      <c r="CO3" s="242"/>
      <c r="CP3" s="241"/>
      <c r="CQ3" s="242"/>
      <c r="CR3" s="241" t="str">
        <f ca="1">IFERROR(__xludf.DUMMYFUNCTION("""COMPUTED_VALUE"""),"Выдача разрешения на размещение отдельных видов объектов на землях или земельных участках, находящихся в муниципальной собственности (государственная собственность на которые не разграничена* ), без предоставления земельных участков и установления сервиту"&amp;"тов, публичного сервитута")</f>
        <v>Выдача разрешения на размещение отдельных видов объектов на землях или земельных участках, находящихся в муниципальной собственности (государственная собственность на которые не разграничена* ), без предоставления земельных участков и установления сервитутов, публичного сервитута</v>
      </c>
      <c r="CS3" s="242"/>
      <c r="CT3" s="241" t="str">
        <f ca="1">IFERROR(__xludf.DUMMYFUNCTION("""COMPUTED_VALUE"""),"Предоставление земельных участков, находящихся в муниципальной собственности (государственная собственность на которые не разграничена), на торгах")</f>
        <v>Предоставление земельных участков, находящихся в муниципальной собственности (государственная собственность на которые не разграничена), на торгах</v>
      </c>
      <c r="CU3" s="242"/>
      <c r="CV3" s="241" t="str">
        <f ca="1">IFERROR(__xludf.DUMMYFUNCTION("""COMPUTED_VALUE"""),"«Установление сервитута в отношении земельного участка, находящегося в собственности МО «_____________»")</f>
        <v>«Установление сервитута в отношении земельного участка, находящегося в собственности МО «_____________»</v>
      </c>
      <c r="CW3" s="242"/>
      <c r="CX3" s="241" t="str">
        <f ca="1">IFERROR(__xludf.DUMMYFUNCTION("""COMPUTED_VALUE"""),"Предоставление земельных участков, находящихся в муниципальной собственности, гражданам для индивидуального жилищного строительства, ведения личного подсобного хозяйства в границах населенного пункта, садоводства, дачного хозяйства, гражданам и крестьянск"&amp;"им (фермерским) хозяйствам для осуществления крестьянским (фермерским) хозяйством его деятельности")</f>
        <v>Предоставление земельных участков, находящихся в муниципальной собственности, гражданам для индивидуального жилищного строительства, ведения личного подсобного хозяйства в границах населенного пункта, садоводства, дачного хозяйства, гражданам и крестьянским (фермерским) хозяйствам для осуществления крестьянским (фермерским) хозяйством его деятельности</v>
      </c>
      <c r="CY3" s="242"/>
      <c r="CZ3" s="241" t="str">
        <f ca="1">IFERROR(__xludf.DUMMYFUNCTION("""COMPUTED_VALUE"""),"Предоставление земельного участка, находящегося в муниципальной собственности (государственная собственность на который не разграничена*), в собственность, аренду, постоянное (бессрочное) пользование, безвозмездное пользование без проведения торгов")</f>
        <v>Предоставление земельного участка, находящегося в муниципальной собственности (государственная собственность на который не разграничена*), в собственность, аренду, постоянное (бессрочное) пользование, безвозмездное пользование без проведения торгов</v>
      </c>
      <c r="DA3" s="242"/>
      <c r="DB3" s="241"/>
      <c r="DC3" s="242"/>
      <c r="DD3" s="241" t="str">
        <f ca="1">IFERROR(__xludf.DUMMYFUNCTION("""COMPUTED_VALUE"""),"Предоставление сведений об объектах учета, содержащихся в реестре муниципального имущества")</f>
        <v>Предоставление сведений об объектах учета, содержащихся в реестре муниципального имущества</v>
      </c>
      <c r="DE3" s="242"/>
      <c r="DF3" s="241" t="str">
        <f ca="1">IFERROR(__xludf.DUMMYFUNCTION("""COMPUTED_VALUE"""),"Предоставление разрешения (ордера) на производство земляных работ")</f>
        <v>Предоставление разрешения (ордера) на производство земляных работ</v>
      </c>
      <c r="DG3" s="242"/>
      <c r="DH3" s="241" t="str">
        <f ca="1">IFERROR(__xludf.DUMMYFUNCTION("""COMPUTED_VALUE"""),"Отнесение земель или земельных участков в составе таких земель к определенной категории")</f>
        <v>Отнесение земель или земельных участков в составе таких земель к определенной категории</v>
      </c>
      <c r="DI3" s="242"/>
      <c r="DJ3" s="241" t="str">
        <f ca="1">IFERROR(__xludf.DUMMYFUNCTION("""COMPUTED_VALUE"""),"Установление соответствия разрешенного использования земельного участка классификатору видов разрешенного использования земельных участков на территории МО «________»")</f>
        <v>Установление соответствия разрешенного использования земельного участка классификатору видов разрешенного использования земельных участков на территории МО «________»</v>
      </c>
      <c r="DK3" s="242"/>
      <c r="DL3" s="241" t="str">
        <f ca="1">IFERROR(__xludf.DUMMYFUNCTION("""COMPUTED_VALUE"""),"Предварительное согласование предоставления земельного участка")</f>
        <v>Предварительное согласование предоставления земельного участка</v>
      </c>
      <c r="DM3" s="242"/>
      <c r="DN3" s="241" t="str">
        <f ca="1">IFERROR(__xludf.DUMMYFUNCTION("""COMPUTED_VALUE"""),"Перераспределение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разграничена*) и земельных участков, находящихся в частной собственности")</f>
        <v>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разграничена*) и земельных участков, находящихся в частной собственности</v>
      </c>
      <c r="DO3" s="242"/>
      <c r="DP3" s="241"/>
      <c r="DQ3" s="242"/>
      <c r="DR3" s="241"/>
      <c r="DS3" s="242"/>
      <c r="DT3" s="241"/>
      <c r="DU3" s="242"/>
      <c r="DV3" s="241" t="str">
        <f ca="1">IFERROR(__xludf.DUMMYFUNCTION("""COMPUTED_VALUE"""),"Организация отдыха детей в каникулярное время")</f>
        <v>Организация отдыха детей в каникулярное время</v>
      </c>
      <c r="DW3" s="242"/>
      <c r="DX3" s="241" t="str">
        <f ca="1">IFERROR(__xludf.DUMMYFUNCTION("""COMPUTED_VALUE"""),"Прием заявлений от молодых граждан (молодых семей) о включении молодого гражданина (молодой семьи) в список молодых граждан (молодых семей), изъявивших желание получить социальную выплату в планируемом году в рамках основном мероприятии «Улучшение жилищны"&amp;"х условий молодых граждан (молодых семей)» подпрограммы «Содействие в обеспечении жильем граждан Ленинградской области» государственной программы Ленинградской области «Формирование городской среды и обеспечение качественным жильем граждан на территории Л"&amp;"енинградской области")</f>
        <v>Прием заявлений от молодых граждан (молодых семей) о включении молодого гражданина (молодой семьи) в список молодых граждан (молодых семей), изъявивших желание получить социальную выплату в планируемом году в рамках основном мероприятии «Улучшение жилищных условий молодых граждан (молодых семей)» подпрограммы «Содействие в обеспечении жильем граждан Ленинградской области» государственной программы Ленинградской области «Формирование городской среды и обеспечение качественным жильем граждан на территории Ленинградской области</v>
      </c>
      <c r="DY3" s="242"/>
      <c r="DZ3" s="241" t="str">
        <f ca="1">IFERROR(__xludf.DUMMYFUNCTION("""COMPUTED_VALUE"""),"Прием заявлений от граждан о включении их в состав участников основного мероприятия «Улучшение жилищных условий граждан с использованием средств ипотечного кредита (займа)» подпрограммы «Содействие в обеспечении жильем граждан Ленинградской области» госуд"&amp;"арственной программы Ленинградской области «Формирование городской среды и обеспечение качественным жильем граждан на территории Ленинградской области»")</f>
        <v>Прием заявлений от граждан о включении их в состав участников основного мероприятия «Улучшение жилищных условий граждан с использованием средств ипотечного кредита (займа)» подпрограммы «Содействие в обеспечении жильем граждан Ленинградской области» государственной программы Ленинградской области «Формирование городской среды и обеспечение качественным жильем граждан на территории Ленинградской области»</v>
      </c>
      <c r="EA3" s="242"/>
      <c r="EB3" s="241" t="str">
        <f ca="1">IFERROR(__xludf.DUMMYFUNCTION("""COMPUTED_VALUE"""),"Прием заявлений от молодых семей о включении их в состав участников мероприятия по обеспечению жильем молодых семей федерального проекта «Содействие субъектам Российской Федерации в реализации полномочий по оказанию государственной поддержки гражданам в о"&amp;"беспечении жильем и оплате жилищно-коммунальных услуг» государственной программы Российской Федерации «Обеспечение доступным и комфортным жильем и коммунальными услугами граждан Российской Федерации")</f>
        <v>Прием заявлений от молодых семей о включении их в состав участников мероприятия по обеспечению жильем молодых семей федерального проекта «Содействие субъектам Российской Федерации в реализации полномочий по оказанию государственной поддержки гражданам в обеспечении жильем и оплате жилищно-коммунальных услуг» государственной программы Российской Федерации «Обеспечение доступным и комфортным жильем и коммунальными услугами граждан Российской Федерации</v>
      </c>
      <c r="EC3" s="242"/>
      <c r="ED3" s="241" t="str">
        <f ca="1">IFERROR(__xludf.DUMMYFUNCTION("""COMPUTED_VALUE"""),"Прием заявлений от граждан о включении их в состав участников, изъявивших желание получить социальную выплату на строительство (приобретение) жилья, в рамках государственной программы «Комплексное развитие сельских территорий» и государственной программы "&amp;"Ленинградской области «Комплексное развитие сельских территорий Ленинградской области")</f>
        <v>Прием заявлений от граждан о включении их в состав участников, изъявивших желание получить социальную выплату на строительство (приобретение) жилья, в рамках государственной программы «Комплексное развитие сельских территорий» и государственной программы Ленинградской области «Комплексное развитие сельских территорий Ленинградской области</v>
      </c>
      <c r="EE3" s="242"/>
      <c r="EF3" s="241" t="str">
        <f ca="1">IFERROR(__xludf.DUMMYFUNCTION("""COMPUTED_VALUE"""),"Постановка на учет граждан, имеющих право на ЗУ для ИЖС")</f>
        <v>Постановка на учет граждан, имеющих право на ЗУ для ИЖС</v>
      </c>
      <c r="EG3" s="242"/>
      <c r="EH3" s="241" t="str">
        <f ca="1">IFERROR(__xludf.DUMMYFUNCTION("""COMPUTED_VALUE"""),"Предоставление информации о форме собственности на недвижимое и движимое имущество, земельные участки, находящиеся в собственности муниципального образования, включая предоставление информации об объектах недвижимого имущества, находящихся в муниципальной"&amp;" собственности и предназначенных для сдачи в аренду")</f>
        <v>Предоставление информации о форме собственности на недвижимое и движимое имущество, земельные участки, находящиеся в собственности муниципального образования, включая предоставление информации об объектах недвижимого имущества, находящихся в муниципальной собственности и предназначенных для сдачи в аренду</v>
      </c>
      <c r="EI3" s="242"/>
      <c r="EJ3" s="241" t="str">
        <f ca="1">IFERROR(__xludf.DUMMYFUNCTION("""COMPUTED_VALUE"""),"Выдача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 на территории муниципального образования «_______________»")</f>
        <v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 на территории муниципального образования «_______________»</v>
      </c>
      <c r="EK3" s="242"/>
      <c r="EL3" s="241" t="str">
        <f ca="1">IFERROR(__xludf.DUMMYFUNCTION("""COMPUTED_VALUE"""),"Предоставление права на размещение нестационарного торгового объекта на территории муниципального образования _______________________Ленинградской области")</f>
        <v>Предоставление права на размещение нестационарного торгового объекта на территории муниципального образования _______________________Ленинградской области</v>
      </c>
      <c r="EM3" s="242"/>
      <c r="EN3" s="241" t="str">
        <f ca="1">IFERROR(__xludf.DUMMYFUNCTION("""COMPUTED_VALUE"""),"Приватизации имущества, находящегося в муниципальной собственности» в соответствии с Федеральным законом от 22 июля 2008 года № 159-ФЗ «Об особенностях отчуждения недвижимого имущества, находящегося в государственной собственности субъектов Российской Фед"&amp;"ерации или в муниципальной собственности и арендуемого субъектами малого и среднего предпринимательства, и о внесении изменений в отдельные законодательные акты Российской Федерации")</f>
        <v>Приватизации имущества, находящегося в муниципальной собственности» в соответствии с Федеральным законом от 22 июля 2008 года № 159-ФЗ «Об особенностях отчуждения недвижимого имущества,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предпринимательства, и о внесении изменений в отдельные законодательные акты Российской Федерации</v>
      </c>
      <c r="EO3" s="242"/>
      <c r="EP3" s="241" t="str">
        <f ca="1">IFERROR(__xludf.DUMMYFUNCTION("""COMPUTED_VALUE"""),"Выдача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разграничена* ), без предоставления земельного участка и установления сервитута, публичного сервитута")</f>
        <v>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разграничена* ), без предоставления земельного участка и установления сервитута, публичного сервитута</v>
      </c>
      <c r="EQ3" s="242"/>
      <c r="ER3" s="241" t="str">
        <f ca="1">IFERROR(__xludf.DUMMYFUNCTION("""COMPUTED_VALUE"""),"Предоставление сведений об объектах имущества, включенных в перечень муниципального имущества, предназначенного для предоставления во владение и (или) в пользование субъектам малого и среднего предпринимательства и организациям, образующим инфраструктуру "&amp;"поддержки субъектов малого и среднего предпринимательства")</f>
        <v>Предоставление сведений об объектах имущества, включенных в перечень муниципального имущества, предназначенного для предоставления во владение и (или) в пользование субъектам малого и среднего предпринимательства и организациям, образующим инфраструктуру поддержки субъектов малого и среднего предпринимательства</v>
      </c>
      <c r="ES3" s="242"/>
      <c r="ET3" s="241" t="str">
        <f ca="1">IFERROR(__xludf.DUMMYFUNCTION("""COMPUTED_VALUE"""),"Предоставление во владение и (или) в пользование объектов имущества, включенных в перечень муниципального имущества, предназначенного для предоставления во владение и (или) в пользование субъектам малого и среднего предпринимательства и организациям, обра"&amp;"зующим инфраструктуру поддержки субъектов малого и среднего предпринимательства, без проведения торгов")</f>
        <v>Предоставление во владение и (или) в пользование объектов имущества, включенных в перечень муниципального имущества, предназначенного для предоставления во владение и (или) в пользование субъектам малого и среднего предпринимательства и организациям, образующим инфраструктуру поддержки субъектов малого и среднего предпринимательства, без проведения торгов</v>
      </c>
      <c r="EU3" s="242"/>
      <c r="EV3" s="241"/>
      <c r="EW3" s="242"/>
      <c r="EX3" s="241"/>
      <c r="EY3" s="242"/>
      <c r="EZ3" s="241"/>
      <c r="FA3" s="242"/>
      <c r="FB3" s="241"/>
      <c r="FC3" s="242"/>
      <c r="FD3" s="241"/>
      <c r="FE3" s="242"/>
      <c r="FF3" s="241" t="str">
        <f ca="1">IFERROR(__xludf.DUMMYFUNCTION("""COMPUTED_VALUE"""),"Заключение, изменение, выдача дубликата договора социального найма жилого помещения муниципального жилищного фонда")</f>
        <v>Заключение, изменение, выдача дубликата договора социального найма жилого помещения муниципального жилищного фонда</v>
      </c>
      <c r="FG3" s="242"/>
      <c r="FH3" s="241" t="str">
        <f ca="1">IFERROR(__xludf.DUMMYFUNCTION("""COMPUTED_VALUE"""),"Предоставление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то"&amp;"ргов в собственность бесплатно, в общую долевую собственность бесплатно либо в аренду")</f>
        <v>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торгов в собственность бесплатно, в общую долевую собственность бесплатно либо в аренду</v>
      </c>
      <c r="FI3" s="242"/>
      <c r="FJ3" s="241" t="str">
        <f ca="1">IFERROR(__xludf.DUMMYFUNCTION("""COMPUTED_VALUE"""),"Предоставление в собственность земельных участков гражданам, членам садоводческих, огороднических и дачных некоммерческих объединений")</f>
        <v>Предоставление в собственность земельных участков гражданам, членам садоводческих, огороднических и дачных некоммерческих объединений</v>
      </c>
      <c r="FK3" s="242"/>
      <c r="FL3" s="241"/>
      <c r="FM3" s="242"/>
      <c r="FN3" s="241" t="str">
        <f ca="1">IFERROR(__xludf.DUMMYFUNCTION("""COMPUTED_VALUE"""),"Выдача разрешения на снос или пересадку зеленых насаждений")</f>
        <v>Выдача разрешения на снос или пересадку зеленых насаждений</v>
      </c>
      <c r="FO3" s="242"/>
      <c r="FP3" s="241" t="str">
        <f ca="1">IFERROR(__xludf.DUMMYFUNCTION("""COMPUTED_VALUE"""),"Предоставление сведений, документов и материалов, содержащихся в ГИСОГД ЛО")</f>
        <v>Предоставление сведений, документов и материалов, содержащихся в ГИСОГД ЛО</v>
      </c>
      <c r="FQ3" s="242"/>
      <c r="FR3" s="241" t="str">
        <f ca="1">IFERROR(__xludf.DUMMYFUNCTION("""COMPUTED_VALUE"""),"Выдача разрешений на выполнение авиационных работ, парашютных прыжков
")</f>
        <v xml:space="preserve">Выдача разрешений на выполнение авиационных работ, парашютных прыжков
</v>
      </c>
      <c r="FS3" s="242"/>
      <c r="FT3" s="241"/>
      <c r="FU3" s="242"/>
      <c r="FV3" s="241"/>
      <c r="FW3" s="242"/>
      <c r="FX3" s="241" t="str">
        <f ca="1">IFERROR(__xludf.DUMMYFUNCTION("""COMPUTED_VALUE"""),"Направление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ст"&amp;"роительства или садового дома на земельном участке")</f>
        <v>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v>
      </c>
      <c r="FY3" s="242"/>
      <c r="FZ3" s="241" t="str">
        <f ca="1">IFERROR(__xludf.DUMMYFUNCTION("""COMPUTED_VALUE"""),"Направление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деятельности»")</f>
        <v>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деятельности»</v>
      </c>
      <c r="GA3" s="242"/>
      <c r="GB3" s="241" t="str">
        <f ca="1">IFERROR(__xludf.DUMMYFUNCTION("""COMPUTED_VALUE"""),"Включение в реестр мест (площадок) накопления твёрдых коммунальных отходов")</f>
        <v>Включение в реестр мест (площадок) накопления твёрдых коммунальных отходов</v>
      </c>
      <c r="GC3" s="242"/>
      <c r="GD3" s="241" t="str">
        <f ca="1">IFERROR(__xludf.DUMMYFUNCTION("""COMPUTED_VALUE"""),"Согласование создания места (площадки) накопления твёрдых коммунальных отходов")</f>
        <v>Согласование создания места (площадки) накопления твёрдых коммунальных отходов</v>
      </c>
      <c r="GE3" s="242"/>
      <c r="GF3" s="241" t="str">
        <f ca="1">IFERROR(__xludf.DUMMYFUNCTION("""COMPUTED_VALUE"""),"Установление публичного сервитута в отношении земельных участков и (или) земель, расположенных на территории муниципального образования ________________ Ленинградской области (государственная собственность на которые не разграничена*), для их использовани"&amp;"я в целях, предусмотренных статьей 39.37 Земельного кодекса Российской Федерации")</f>
        <v>Установление публичного сервитута в отношении земельных участков и (или) земель, расположенных на территории муниципального образования ________________ Ленинградской области (государственная собственность на которые не разграничена*), для их использования в целях, предусмотренных статьей 39.37 Земельного кодекса Российской Федерации</v>
      </c>
      <c r="GG3" s="242"/>
      <c r="GH3" s="241" t="str">
        <f ca="1">IFERROR(__xludf.DUMMYFUNCTION("""COMPUTED_VALUE"""),"Постановка на учет граждан имеющих 3-х и более детей")</f>
        <v>Постановка на учет граждан имеющих 3-х и более детей</v>
      </c>
      <c r="GI3" s="242"/>
      <c r="GJ3" s="241" t="str">
        <f ca="1">IFERROR(__xludf.DUMMYFUNCTION("""COMPUTED_VALUE"""),"Предоставление разрешения на отклонение от предельных параметров разрешенного строительства, реконструкции объектов капитального строительства ")</f>
        <v xml:space="preserve">Предоставление разрешения на отклонение от предельных параметров разрешенного строительства, реконструкции объектов капитального строительства </v>
      </c>
      <c r="GK3" s="242"/>
      <c r="GL3" s="241" t="str">
        <f ca="1">IFERROR(__xludf.DUMMYFUNCTION("""COMPUTED_VALUE"""),"Предоставление разрешения на условно разрешенный вид использования земельного участка или объекта капитального строительства ")</f>
        <v xml:space="preserve">Предоставление разрешения на условно разрешенный вид использования земельного участка или объекта капитального строительства </v>
      </c>
      <c r="GM3" s="242"/>
      <c r="GN3" s="241" t="str">
        <f ca="1">IFERROR(__xludf.DUMMYFUNCTION("""COMPUTED_VALUE"""),"Выдача разрешений на проведение работ по сохранению объектов культурного наследия муниципального значения")</f>
        <v>Выдача разрешений на проведение работ по сохранению объектов культурного наследия муниципального значения</v>
      </c>
      <c r="GO3" s="242"/>
      <c r="GP3" s="241" t="str">
        <f ca="1">IFERROR(__xludf.DUMMYFUNCTION("""COMPUTED_VALUE"""),"Предварительное согласование предоставления гражданину в собственность бесплатно земельного участка, находящегося в муниципальной собственности (государственная собственность на который не разграничена), на котором расположен гараж, возведенный до дня вве"&amp;"дения в действие Градостроительного кодекса Российской Федерации")</f>
        <v>Предварительное согласование предоставления гражданину в собственность бесплатно земельного участка, находящегося в муниципальной собственности (государственная собственность на который не разграничена), на котором расположен гараж, возведенный до дня введения в действие Градостроительного кодекса Российской Федерации</v>
      </c>
      <c r="GQ3" s="242"/>
      <c r="GR3" s="241" t="str">
        <f ca="1">IFERROR(__xludf.DUMMYFUNCTION("""COMPUTED_VALUE"""),"Предоставление гражданину в собственность бесплатно земельного участка, находящегося в муниципальной собственности (государственная собственность на который не разграничена), на котором расположен гараж, являющийся объектом капитального строительства и во"&amp;"зведенный до дня введения в действие Градостроительного кодекса Российской Федерации ")</f>
        <v xml:space="preserve">Предоставление гражданину в собственность бесплатно земельного участка, находящегося в муниципальной собственности (государственная собственность на который не разграничена), на котором расположен гараж, являющийся объектом капитального строительства и возведенный до дня введения в действие Градостроительного кодекса Российской Федерации </v>
      </c>
      <c r="GS3" s="242"/>
      <c r="GT3" s="241" t="str">
        <f ca="1">IFERROR(__xludf.DUMMYFUNCTION("""COMPUTED_VALUE"""),"Предоставление земельного участка, находящегося в муниципальной собственности (государственная собственность на который не разграничена*), в собственность бесплатно")</f>
        <v>Предоставление земельного участка, находящегося в муниципальной собственности (государственная собственность на который не разграничена*), в собственность бесплатно</v>
      </c>
      <c r="GU3" s="242"/>
      <c r="GV3" s="241"/>
      <c r="GW3" s="242"/>
      <c r="GX3" s="241" t="str">
        <f ca="1">IFERROR(__xludf.DUMMYFUNCTION("""COMPUTED_VALUE"""),"Установка информационной вывески, согласование дизайн-проекта размещения вывески на территории муниципального образования «_____________»")</f>
        <v>Установка информационной вывески, согласование дизайн-проекта размещения вывески на территории муниципального образования «_____________»</v>
      </c>
      <c r="GY3" s="242"/>
      <c r="GZ3" s="241" t="str">
        <f ca="1">IFERROR(__xludf.DUMMYFUNCTION("""COMPUTED_VALUE"""),"Выдача разрешения на использование земель или земельных участков, находящихся в муниципальной собственности (государственная собственность на которые не разграничена*), для возведения гражданами гаражей, являющихся некапитальными сооружениями, либо для ст"&amp;"оянки технических средств или других средств передвижения инвалидов вблизи их места жительства")</f>
        <v>Выдача разрешения на использование земель или земельных участков, находящихся в муниципальной собственности (государственная собственность на которые не разграничена*), для возведения гражданами гаражей, являющихся некапитальными сооружениями, либо для стоянки технических средств или других средств передвижения инвалидов вблизи их места жительства</v>
      </c>
      <c r="HA3" s="242"/>
      <c r="HB3" s="241" t="str">
        <f ca="1">IFERROR(__xludf.DUMMYFUNCTION("""COMPUTED_VALUE"""),"Признание садового дома жилым домом и жилого дома садовым домом")</f>
        <v>Признание садового дома жилым домом и жилого дома садовым домом</v>
      </c>
      <c r="HC3" s="242"/>
      <c r="HD3" s="241" t="str">
        <f ca="1">IFERROR(__xludf.DUMMYFUNCTION("""COMPUTED_VALUE"""),"Установление публичного сервитута в отношении земельного участка (в случаях, предусмотренных подпунктами 1-7 пункта 4 статьи 23 Земельного кодекса Российской Федерации)")</f>
        <v>Установление публичного сервитута в отношении земельного участка (в случаях, предусмотренных подпунктами 1-7 пункта 4 статьи 23 Земельного кодекса Российской Федерации)</v>
      </c>
      <c r="HE3" s="242"/>
      <c r="HF3" s="241" t="str">
        <f ca="1">IFERROR(__xludf.DUMMYFUNCTION("""COMPUTED_VALUE"""),"Выдача разрешений на вступление в брак несовершеннолетним лицам, достигшим возраста шестнадцати лет")</f>
        <v>Выдача разрешений на вступление в брак несовершеннолетним лицам, достигшим возраста шестнадцати лет</v>
      </c>
      <c r="HG3" s="242"/>
      <c r="HH3" s="241" t="str">
        <f ca="1">IFERROR(__xludf.DUMMYFUNCTION("""COMPUTED_VALUE"""),"Предварительное согласование предоставления гражданину в собственность бесплатно земельного участка, находящегося в муниципальной собственности (государственная собственность на который не разграничена), на котором расположен жилой дом, возведенный до 14 "&amp;"мая 1998 года")</f>
        <v>Предварительное согласование предоставления гражданину в собственность бесплатно земельного участка, находящегося в муниципальной собственности (государственная собственность на который не разграничена), на котором расположен жилой дом, возведенный до 14 мая 1998 года</v>
      </c>
      <c r="HI3" s="242"/>
      <c r="HJ3" s="241" t="str">
        <f ca="1">IFERROR(__xludf.DUMMYFUNCTION("""COMPUTED_VALUE"""),"Предоставление гражданину в собственность бесплатно либо в аренду земельного участка, находящегося в муниципальной собственности (государственная собственность на который не разграничена), на котором расположен жилой дом, возведенный до 14 мая 1998 года")</f>
        <v>Предоставление гражданину в собственность бесплатно либо в аренду земельного участка, находящегося в муниципальной собственности (государственная собственность на который не разграничена), на котором расположен жилой дом, возведенный до 14 мая 1998 года</v>
      </c>
      <c r="HK3" s="242"/>
      <c r="HL3" s="241" t="str">
        <f ca="1">IFERROR(__xludf.DUMMYFUNCTION("""COMPUTED_VALUE"""),"Согласование проведения ярмарки на публичной ярмарочной площадке на территории муниципального образования _________________ Ленинградской области")</f>
        <v>Согласование проведения ярмарки на публичной ярмарочной площадке на территории муниципального образования _________________ Ленинградской области</v>
      </c>
      <c r="HM3" s="242"/>
      <c r="HN3" s="241" t="str">
        <f ca="1">IFERROR(__xludf.DUMMYFUNCTION("""COMPUTED_VALUE"""),"Присвоение квалификационных категорий спортивных судей «спортивный судья третьей категории», «спортивный судья второй категории»")</f>
        <v>Присвоение квалификационных категорий спортивных судей «спортивный судья третьей категории», «спортивный судья второй категории»</v>
      </c>
      <c r="HO3" s="242"/>
      <c r="HP3" s="241" t="str">
        <f ca="1">IFERROR(__xludf.DUMMYFUNCTION("""COMPUTED_VALUE"""),"Присвоение спортивных разрядов «второй спортивный разряд», «третий спортивный разряд»
")</f>
        <v xml:space="preserve">Присвоение спортивных разрядов «второй спортивный разряд», «третий спортивный разряд»
</v>
      </c>
      <c r="HQ3" s="242"/>
    </row>
    <row r="4" spans="1:225" ht="25.5" customHeight="1">
      <c r="A4" s="244"/>
      <c r="B4" s="6" t="str">
        <f ca="1">IFERROR(__xludf.DUMMYFUNCTION("""COMPUTED_VALUE"""),"Реквизиты регламента")</f>
        <v>Реквизиты регламента</v>
      </c>
      <c r="C4" s="6" t="str">
        <f ca="1">IFERROR(__xludf.DUMMYFUNCTION("""COMPUTED_VALUE"""),"Идентификатор в РРГУ")</f>
        <v>Идентификатор в РРГУ</v>
      </c>
      <c r="D4" s="6" t="str">
        <f ca="1">IFERROR(__xludf.DUMMYFUNCTION("""COMPUTED_VALUE"""),"Реквизиты регламента")</f>
        <v>Реквизиты регламента</v>
      </c>
      <c r="E4" s="6" t="str">
        <f ca="1">IFERROR(__xludf.DUMMYFUNCTION("""COMPUTED_VALUE"""),"Идентификатор в РРГУ")</f>
        <v>Идентификатор в РРГУ</v>
      </c>
      <c r="F4" s="6" t="str">
        <f ca="1">IFERROR(__xludf.DUMMYFUNCTION("""COMPUTED_VALUE"""),"Реквизиты регламента")</f>
        <v>Реквизиты регламента</v>
      </c>
      <c r="G4" s="6" t="str">
        <f ca="1">IFERROR(__xludf.DUMMYFUNCTION("""COMPUTED_VALUE"""),"Идентификатор в РРГУ")</f>
        <v>Идентификатор в РРГУ</v>
      </c>
      <c r="H4" s="6" t="str">
        <f ca="1">IFERROR(__xludf.DUMMYFUNCTION("""COMPUTED_VALUE"""),"Реквизиты регламента")</f>
        <v>Реквизиты регламента</v>
      </c>
      <c r="I4" s="6" t="str">
        <f ca="1">IFERROR(__xludf.DUMMYFUNCTION("""COMPUTED_VALUE"""),"Идентификатор в РРГУ")</f>
        <v>Идентификатор в РРГУ</v>
      </c>
      <c r="J4" s="6" t="str">
        <f ca="1">IFERROR(__xludf.DUMMYFUNCTION("""COMPUTED_VALUE"""),"Реквизиты регламента")</f>
        <v>Реквизиты регламента</v>
      </c>
      <c r="K4" s="6" t="str">
        <f ca="1">IFERROR(__xludf.DUMMYFUNCTION("""COMPUTED_VALUE"""),"Идентификатор в РРГУ")</f>
        <v>Идентификатор в РРГУ</v>
      </c>
      <c r="L4" s="6" t="str">
        <f ca="1">IFERROR(__xludf.DUMMYFUNCTION("""COMPUTED_VALUE"""),"Реквизиты регламента")</f>
        <v>Реквизиты регламента</v>
      </c>
      <c r="M4" s="6" t="str">
        <f ca="1">IFERROR(__xludf.DUMMYFUNCTION("""COMPUTED_VALUE"""),"Идентификатор в РРГУ")</f>
        <v>Идентификатор в РРГУ</v>
      </c>
      <c r="N4" s="6" t="str">
        <f ca="1">IFERROR(__xludf.DUMMYFUNCTION("""COMPUTED_VALUE"""),"Реквизиты регламента")</f>
        <v>Реквизиты регламента</v>
      </c>
      <c r="O4" s="6" t="str">
        <f ca="1">IFERROR(__xludf.DUMMYFUNCTION("""COMPUTED_VALUE"""),"Идентификатор в РРГУ")</f>
        <v>Идентификатор в РРГУ</v>
      </c>
      <c r="P4" s="6" t="str">
        <f ca="1">IFERROR(__xludf.DUMMYFUNCTION("""COMPUTED_VALUE"""),"Реквизиты регламента")</f>
        <v>Реквизиты регламента</v>
      </c>
      <c r="Q4" s="6" t="str">
        <f ca="1">IFERROR(__xludf.DUMMYFUNCTION("""COMPUTED_VALUE"""),"Идентификатор в РРГУ")</f>
        <v>Идентификатор в РРГУ</v>
      </c>
      <c r="R4" s="6" t="str">
        <f ca="1">IFERROR(__xludf.DUMMYFUNCTION("""COMPUTED_VALUE"""),"Реквизиты регламента")</f>
        <v>Реквизиты регламента</v>
      </c>
      <c r="S4" s="6" t="str">
        <f ca="1">IFERROR(__xludf.DUMMYFUNCTION("""COMPUTED_VALUE"""),"Идентификатор в РРГУ")</f>
        <v>Идентификатор в РРГУ</v>
      </c>
      <c r="T4" s="6"/>
      <c r="U4" s="6"/>
      <c r="V4" s="6"/>
      <c r="W4" s="6"/>
      <c r="X4" s="6" t="str">
        <f ca="1">IFERROR(__xludf.DUMMYFUNCTION("""COMPUTED_VALUE"""),"Реквизиты регламента")</f>
        <v>Реквизиты регламента</v>
      </c>
      <c r="Y4" s="6" t="str">
        <f ca="1">IFERROR(__xludf.DUMMYFUNCTION("""COMPUTED_VALUE"""),"Идентификатор в РРГУ")</f>
        <v>Идентификатор в РРГУ</v>
      </c>
      <c r="Z4" s="6" t="str">
        <f ca="1">IFERROR(__xludf.DUMMYFUNCTION("""COMPUTED_VALUE"""),"Реквизиты регламента")</f>
        <v>Реквизиты регламента</v>
      </c>
      <c r="AA4" s="6" t="str">
        <f ca="1">IFERROR(__xludf.DUMMYFUNCTION("""COMPUTED_VALUE"""),"Идентификатор в РРГУ")</f>
        <v>Идентификатор в РРГУ</v>
      </c>
      <c r="AB4" s="6" t="str">
        <f ca="1">IFERROR(__xludf.DUMMYFUNCTION("""COMPUTED_VALUE"""),"Реквизиты регламента")</f>
        <v>Реквизиты регламента</v>
      </c>
      <c r="AC4" s="6" t="str">
        <f ca="1">IFERROR(__xludf.DUMMYFUNCTION("""COMPUTED_VALUE"""),"Идентификатор в РРГУ")</f>
        <v>Идентификатор в РРГУ</v>
      </c>
      <c r="AD4" s="6" t="str">
        <f ca="1">IFERROR(__xludf.DUMMYFUNCTION("""COMPUTED_VALUE"""),"Реквизиты регламента")</f>
        <v>Реквизиты регламента</v>
      </c>
      <c r="AE4" s="6" t="str">
        <f ca="1">IFERROR(__xludf.DUMMYFUNCTION("""COMPUTED_VALUE"""),"Идентификатор в РРГУ")</f>
        <v>Идентификатор в РРГУ</v>
      </c>
      <c r="AF4" s="6" t="str">
        <f ca="1">IFERROR(__xludf.DUMMYFUNCTION("""COMPUTED_VALUE"""),"Реквизиты регламента")</f>
        <v>Реквизиты регламента</v>
      </c>
      <c r="AG4" s="6" t="str">
        <f ca="1">IFERROR(__xludf.DUMMYFUNCTION("""COMPUTED_VALUE"""),"Идентификатор в РРГУ")</f>
        <v>Идентификатор в РРГУ</v>
      </c>
      <c r="AH4" s="6"/>
      <c r="AI4" s="6"/>
      <c r="AJ4" s="6" t="str">
        <f ca="1">IFERROR(__xludf.DUMMYFUNCTION("""COMPUTED_VALUE"""),"Реквизиты регламента")</f>
        <v>Реквизиты регламента</v>
      </c>
      <c r="AK4" s="6" t="str">
        <f ca="1">IFERROR(__xludf.DUMMYFUNCTION("""COMPUTED_VALUE"""),"Идентификатор в РРГУ")</f>
        <v>Идентификатор в РРГУ</v>
      </c>
      <c r="AL4" s="6" t="str">
        <f ca="1">IFERROR(__xludf.DUMMYFUNCTION("""COMPUTED_VALUE"""),"Реквизиты регламента")</f>
        <v>Реквизиты регламента</v>
      </c>
      <c r="AM4" s="6" t="str">
        <f ca="1">IFERROR(__xludf.DUMMYFUNCTION("""COMPUTED_VALUE"""),"Идентификатор в РРГУ")</f>
        <v>Идентификатор в РРГУ</v>
      </c>
      <c r="AN4" s="6" t="str">
        <f ca="1">IFERROR(__xludf.DUMMYFUNCTION("""COMPUTED_VALUE"""),"Реквизиты регламента")</f>
        <v>Реквизиты регламента</v>
      </c>
      <c r="AO4" s="6" t="str">
        <f ca="1">IFERROR(__xludf.DUMMYFUNCTION("""COMPUTED_VALUE"""),"Идентификатор в РРГУ")</f>
        <v>Идентификатор в РРГУ</v>
      </c>
      <c r="AP4" s="6" t="str">
        <f ca="1">IFERROR(__xludf.DUMMYFUNCTION("""COMPUTED_VALUE"""),"Реквизиты регламента")</f>
        <v>Реквизиты регламента</v>
      </c>
      <c r="AQ4" s="6" t="str">
        <f ca="1">IFERROR(__xludf.DUMMYFUNCTION("""COMPUTED_VALUE"""),"Идентификатор в РРГУ")</f>
        <v>Идентификатор в РРГУ</v>
      </c>
      <c r="AR4" s="6"/>
      <c r="AS4" s="6"/>
      <c r="AT4" s="6"/>
      <c r="AU4" s="6"/>
      <c r="AV4" s="6" t="str">
        <f ca="1">IFERROR(__xludf.DUMMYFUNCTION("""COMPUTED_VALUE"""),"Реквизиты регламента")</f>
        <v>Реквизиты регламента</v>
      </c>
      <c r="AW4" s="6" t="str">
        <f ca="1">IFERROR(__xludf.DUMMYFUNCTION("""COMPUTED_VALUE"""),"Идентификатор в РРГУ")</f>
        <v>Идентификатор в РРГУ</v>
      </c>
      <c r="AX4" s="6"/>
      <c r="AY4" s="6"/>
      <c r="AZ4" s="6" t="str">
        <f ca="1">IFERROR(__xludf.DUMMYFUNCTION("""COMPUTED_VALUE"""),"Реквизиты регламента")</f>
        <v>Реквизиты регламента</v>
      </c>
      <c r="BA4" s="6" t="str">
        <f ca="1">IFERROR(__xludf.DUMMYFUNCTION("""COMPUTED_VALUE"""),"Идентификатор в РРГУ")</f>
        <v>Идентификатор в РРГУ</v>
      </c>
      <c r="BB4" s="6" t="str">
        <f ca="1">IFERROR(__xludf.DUMMYFUNCTION("""COMPUTED_VALUE"""),"Реквизиты регламента")</f>
        <v>Реквизиты регламента</v>
      </c>
      <c r="BC4" s="6" t="str">
        <f ca="1">IFERROR(__xludf.DUMMYFUNCTION("""COMPUTED_VALUE"""),"Идентификатор в РРГУ")</f>
        <v>Идентификатор в РРГУ</v>
      </c>
      <c r="BD4" s="6"/>
      <c r="BE4" s="6"/>
      <c r="BF4" s="6" t="str">
        <f ca="1">IFERROR(__xludf.DUMMYFUNCTION("""COMPUTED_VALUE"""),"Реквизиты регламента")</f>
        <v>Реквизиты регламента</v>
      </c>
      <c r="BG4" s="6" t="str">
        <f ca="1">IFERROR(__xludf.DUMMYFUNCTION("""COMPUTED_VALUE"""),"Идентификатор в РРГУ")</f>
        <v>Идентификатор в РРГУ</v>
      </c>
      <c r="BH4" s="6" t="str">
        <f ca="1">IFERROR(__xludf.DUMMYFUNCTION("""COMPUTED_VALUE"""),"Реквизиты регламента")</f>
        <v>Реквизиты регламента</v>
      </c>
      <c r="BI4" s="6" t="str">
        <f ca="1">IFERROR(__xludf.DUMMYFUNCTION("""COMPUTED_VALUE"""),"Идентификатор в РРГУ")</f>
        <v>Идентификатор в РРГУ</v>
      </c>
      <c r="BJ4" s="6"/>
      <c r="BK4" s="6"/>
      <c r="BL4" s="6" t="str">
        <f ca="1">IFERROR(__xludf.DUMMYFUNCTION("""COMPUTED_VALUE"""),"Реквизиты регламента")</f>
        <v>Реквизиты регламента</v>
      </c>
      <c r="BM4" s="6" t="str">
        <f ca="1">IFERROR(__xludf.DUMMYFUNCTION("""COMPUTED_VALUE"""),"Идентификатор в РРГУ")</f>
        <v>Идентификатор в РРГУ</v>
      </c>
      <c r="BN4" s="6"/>
      <c r="BO4" s="6"/>
      <c r="BP4" s="6"/>
      <c r="BQ4" s="6"/>
      <c r="BR4" s="6"/>
      <c r="BS4" s="6"/>
      <c r="BT4" s="6"/>
      <c r="BU4" s="6"/>
      <c r="BV4" s="6" t="str">
        <f ca="1">IFERROR(__xludf.DUMMYFUNCTION("""COMPUTED_VALUE"""),"Реквизиты регламента")</f>
        <v>Реквизиты регламента</v>
      </c>
      <c r="BW4" s="6" t="str">
        <f ca="1">IFERROR(__xludf.DUMMYFUNCTION("""COMPUTED_VALUE"""),"Идентификатор в РРГУ")</f>
        <v>Идентификатор в РРГУ</v>
      </c>
      <c r="BX4" s="6" t="str">
        <f ca="1">IFERROR(__xludf.DUMMYFUNCTION("""COMPUTED_VALUE"""),"Реквизиты регламента")</f>
        <v>Реквизиты регламента</v>
      </c>
      <c r="BY4" s="6" t="str">
        <f ca="1">IFERROR(__xludf.DUMMYFUNCTION("""COMPUTED_VALUE"""),"Идентификатор в РРГУ")</f>
        <v>Идентификатор в РРГУ</v>
      </c>
      <c r="BZ4" s="6" t="str">
        <f ca="1">IFERROR(__xludf.DUMMYFUNCTION("""COMPUTED_VALUE"""),"Реквизиты регламента")</f>
        <v>Реквизиты регламента</v>
      </c>
      <c r="CA4" s="6" t="str">
        <f ca="1">IFERROR(__xludf.DUMMYFUNCTION("""COMPUTED_VALUE"""),"Идентификатор в РРГУ")</f>
        <v>Идентификатор в РРГУ</v>
      </c>
      <c r="CB4" s="6"/>
      <c r="CC4" s="6"/>
      <c r="CD4" s="6"/>
      <c r="CE4" s="6"/>
      <c r="CF4" s="6" t="str">
        <f ca="1">IFERROR(__xludf.DUMMYFUNCTION("""COMPUTED_VALUE"""),"Реквизиты регламента")</f>
        <v>Реквизиты регламента</v>
      </c>
      <c r="CG4" s="6" t="str">
        <f ca="1">IFERROR(__xludf.DUMMYFUNCTION("""COMPUTED_VALUE"""),"Идентификатор в РРГУ")</f>
        <v>Идентификатор в РРГУ</v>
      </c>
      <c r="CH4" s="6" t="str">
        <f ca="1">IFERROR(__xludf.DUMMYFUNCTION("""COMPUTED_VALUE"""),"Реквизиты регламента")</f>
        <v>Реквизиты регламента</v>
      </c>
      <c r="CI4" s="6" t="str">
        <f ca="1">IFERROR(__xludf.DUMMYFUNCTION("""COMPUTED_VALUE"""),"Идентификатор в РРГУ")</f>
        <v>Идентификатор в РРГУ</v>
      </c>
      <c r="CJ4" s="6" t="str">
        <f ca="1">IFERROR(__xludf.DUMMYFUNCTION("""COMPUTED_VALUE"""),"Реквизиты регламента")</f>
        <v>Реквизиты регламента</v>
      </c>
      <c r="CK4" s="6" t="str">
        <f ca="1">IFERROR(__xludf.DUMMYFUNCTION("""COMPUTED_VALUE"""),"Идентификатор в РРГУ")</f>
        <v>Идентификатор в РРГУ</v>
      </c>
      <c r="CL4" s="6"/>
      <c r="CM4" s="6"/>
      <c r="CN4" s="6"/>
      <c r="CO4" s="6"/>
      <c r="CP4" s="6"/>
      <c r="CQ4" s="6"/>
      <c r="CR4" s="6" t="str">
        <f ca="1">IFERROR(__xludf.DUMMYFUNCTION("""COMPUTED_VALUE"""),"Реквизиты регламента")</f>
        <v>Реквизиты регламента</v>
      </c>
      <c r="CS4" s="6" t="str">
        <f ca="1">IFERROR(__xludf.DUMMYFUNCTION("""COMPUTED_VALUE"""),"Идентификатор в РРГУ")</f>
        <v>Идентификатор в РРГУ</v>
      </c>
      <c r="CT4" s="6" t="str">
        <f ca="1">IFERROR(__xludf.DUMMYFUNCTION("""COMPUTED_VALUE"""),"Реквизиты регламента")</f>
        <v>Реквизиты регламента</v>
      </c>
      <c r="CU4" s="6" t="str">
        <f ca="1">IFERROR(__xludf.DUMMYFUNCTION("""COMPUTED_VALUE"""),"Идентификатор в РРГУ")</f>
        <v>Идентификатор в РРГУ</v>
      </c>
      <c r="CV4" s="6" t="str">
        <f ca="1">IFERROR(__xludf.DUMMYFUNCTION("""COMPUTED_VALUE"""),"Реквизиты регламента")</f>
        <v>Реквизиты регламента</v>
      </c>
      <c r="CW4" s="6" t="str">
        <f ca="1">IFERROR(__xludf.DUMMYFUNCTION("""COMPUTED_VALUE"""),"Идентификатор в РРГУ")</f>
        <v>Идентификатор в РРГУ</v>
      </c>
      <c r="CX4" s="6" t="str">
        <f ca="1">IFERROR(__xludf.DUMMYFUNCTION("""COMPUTED_VALUE"""),"Реквизиты регламента")</f>
        <v>Реквизиты регламента</v>
      </c>
      <c r="CY4" s="6" t="str">
        <f ca="1">IFERROR(__xludf.DUMMYFUNCTION("""COMPUTED_VALUE"""),"Идентификатор в РРГУ")</f>
        <v>Идентификатор в РРГУ</v>
      </c>
      <c r="CZ4" s="6" t="str">
        <f ca="1">IFERROR(__xludf.DUMMYFUNCTION("""COMPUTED_VALUE"""),"Реквизиты регламента")</f>
        <v>Реквизиты регламента</v>
      </c>
      <c r="DA4" s="6" t="str">
        <f ca="1">IFERROR(__xludf.DUMMYFUNCTION("""COMPUTED_VALUE"""),"Идентификатор в РРГУ")</f>
        <v>Идентификатор в РРГУ</v>
      </c>
      <c r="DB4" s="6"/>
      <c r="DC4" s="6"/>
      <c r="DD4" s="6" t="str">
        <f ca="1">IFERROR(__xludf.DUMMYFUNCTION("""COMPUTED_VALUE"""),"Реквизиты регламента")</f>
        <v>Реквизиты регламента</v>
      </c>
      <c r="DE4" s="6" t="str">
        <f ca="1">IFERROR(__xludf.DUMMYFUNCTION("""COMPUTED_VALUE"""),"Идентификатор в РРГУ")</f>
        <v>Идентификатор в РРГУ</v>
      </c>
      <c r="DF4" s="6" t="str">
        <f ca="1">IFERROR(__xludf.DUMMYFUNCTION("""COMPUTED_VALUE"""),"Реквизиты регламента")</f>
        <v>Реквизиты регламента</v>
      </c>
      <c r="DG4" s="6" t="str">
        <f ca="1">IFERROR(__xludf.DUMMYFUNCTION("""COMPUTED_VALUE"""),"Идентификатор в РРГУ")</f>
        <v>Идентификатор в РРГУ</v>
      </c>
      <c r="DH4" s="6" t="str">
        <f ca="1">IFERROR(__xludf.DUMMYFUNCTION("""COMPUTED_VALUE"""),"Реквизиты регламента")</f>
        <v>Реквизиты регламента</v>
      </c>
      <c r="DI4" s="6" t="str">
        <f ca="1">IFERROR(__xludf.DUMMYFUNCTION("""COMPUTED_VALUE"""),"Идентификатор в РРГУ")</f>
        <v>Идентификатор в РРГУ</v>
      </c>
      <c r="DJ4" s="6" t="str">
        <f ca="1">IFERROR(__xludf.DUMMYFUNCTION("""COMPUTED_VALUE"""),"Реквизиты регламента")</f>
        <v>Реквизиты регламента</v>
      </c>
      <c r="DK4" s="6" t="str">
        <f ca="1">IFERROR(__xludf.DUMMYFUNCTION("""COMPUTED_VALUE"""),"Идентификатор в РРГУ")</f>
        <v>Идентификатор в РРГУ</v>
      </c>
      <c r="DL4" s="6" t="str">
        <f ca="1">IFERROR(__xludf.DUMMYFUNCTION("""COMPUTED_VALUE"""),"Реквизиты регламента")</f>
        <v>Реквизиты регламента</v>
      </c>
      <c r="DM4" s="6" t="str">
        <f ca="1">IFERROR(__xludf.DUMMYFUNCTION("""COMPUTED_VALUE"""),"Идентификатор в РРГУ")</f>
        <v>Идентификатор в РРГУ</v>
      </c>
      <c r="DN4" s="6" t="str">
        <f ca="1">IFERROR(__xludf.DUMMYFUNCTION("""COMPUTED_VALUE"""),"Реквизиты регламента")</f>
        <v>Реквизиты регламента</v>
      </c>
      <c r="DO4" s="6" t="str">
        <f ca="1">IFERROR(__xludf.DUMMYFUNCTION("""COMPUTED_VALUE"""),"Идентификатор в РРГУ")</f>
        <v>Идентификатор в РРГУ</v>
      </c>
      <c r="DP4" s="6"/>
      <c r="DQ4" s="6"/>
      <c r="DR4" s="6"/>
      <c r="DS4" s="6"/>
      <c r="DT4" s="6"/>
      <c r="DU4" s="6"/>
      <c r="DV4" s="6" t="str">
        <f ca="1">IFERROR(__xludf.DUMMYFUNCTION("""COMPUTED_VALUE"""),"Реквизиты регламента")</f>
        <v>Реквизиты регламента</v>
      </c>
      <c r="DW4" s="6" t="str">
        <f ca="1">IFERROR(__xludf.DUMMYFUNCTION("""COMPUTED_VALUE"""),"Идентификатор в РРГУ")</f>
        <v>Идентификатор в РРГУ</v>
      </c>
      <c r="DX4" s="6" t="str">
        <f ca="1">IFERROR(__xludf.DUMMYFUNCTION("""COMPUTED_VALUE"""),"Реквизиты регламента")</f>
        <v>Реквизиты регламента</v>
      </c>
      <c r="DY4" s="6" t="str">
        <f ca="1">IFERROR(__xludf.DUMMYFUNCTION("""COMPUTED_VALUE"""),"Идентификатор в РРГУ")</f>
        <v>Идентификатор в РРГУ</v>
      </c>
      <c r="DZ4" s="6" t="str">
        <f ca="1">IFERROR(__xludf.DUMMYFUNCTION("""COMPUTED_VALUE"""),"Реквизиты регламента")</f>
        <v>Реквизиты регламента</v>
      </c>
      <c r="EA4" s="6" t="str">
        <f ca="1">IFERROR(__xludf.DUMMYFUNCTION("""COMPUTED_VALUE"""),"Идентификатор в РРГУ")</f>
        <v>Идентификатор в РРГУ</v>
      </c>
      <c r="EB4" s="6" t="str">
        <f ca="1">IFERROR(__xludf.DUMMYFUNCTION("""COMPUTED_VALUE"""),"Реквизиты регламента")</f>
        <v>Реквизиты регламента</v>
      </c>
      <c r="EC4" s="6" t="str">
        <f ca="1">IFERROR(__xludf.DUMMYFUNCTION("""COMPUTED_VALUE"""),"Идентификатор в РРГУ")</f>
        <v>Идентификатор в РРГУ</v>
      </c>
      <c r="ED4" s="6" t="str">
        <f ca="1">IFERROR(__xludf.DUMMYFUNCTION("""COMPUTED_VALUE"""),"Реквизиты регламента")</f>
        <v>Реквизиты регламента</v>
      </c>
      <c r="EE4" s="6" t="str">
        <f ca="1">IFERROR(__xludf.DUMMYFUNCTION("""COMPUTED_VALUE"""),"Идентификатор в РРГУ")</f>
        <v>Идентификатор в РРГУ</v>
      </c>
      <c r="EF4" s="6" t="str">
        <f ca="1">IFERROR(__xludf.DUMMYFUNCTION("""COMPUTED_VALUE"""),"Реквизиты регламента")</f>
        <v>Реквизиты регламента</v>
      </c>
      <c r="EG4" s="6" t="str">
        <f ca="1">IFERROR(__xludf.DUMMYFUNCTION("""COMPUTED_VALUE"""),"Идентификатор в РРГУ")</f>
        <v>Идентификатор в РРГУ</v>
      </c>
      <c r="EH4" s="6" t="str">
        <f ca="1">IFERROR(__xludf.DUMMYFUNCTION("""COMPUTED_VALUE"""),"Реквизиты регламента")</f>
        <v>Реквизиты регламента</v>
      </c>
      <c r="EI4" s="6" t="str">
        <f ca="1">IFERROR(__xludf.DUMMYFUNCTION("""COMPUTED_VALUE"""),"Идентификатор в РРГУ")</f>
        <v>Идентификатор в РРГУ</v>
      </c>
      <c r="EJ4" s="6" t="str">
        <f ca="1">IFERROR(__xludf.DUMMYFUNCTION("""COMPUTED_VALUE"""),"Реквизиты регламента")</f>
        <v>Реквизиты регламента</v>
      </c>
      <c r="EK4" s="6" t="str">
        <f ca="1">IFERROR(__xludf.DUMMYFUNCTION("""COMPUTED_VALUE"""),"Идентификатор в РРГУ")</f>
        <v>Идентификатор в РРГУ</v>
      </c>
      <c r="EL4" s="6" t="str">
        <f ca="1">IFERROR(__xludf.DUMMYFUNCTION("""COMPUTED_VALUE"""),"Реквизиты регламента")</f>
        <v>Реквизиты регламента</v>
      </c>
      <c r="EM4" s="6" t="str">
        <f ca="1">IFERROR(__xludf.DUMMYFUNCTION("""COMPUTED_VALUE"""),"Идентификатор в РРГУ")</f>
        <v>Идентификатор в РРГУ</v>
      </c>
      <c r="EN4" s="6" t="str">
        <f ca="1">IFERROR(__xludf.DUMMYFUNCTION("""COMPUTED_VALUE"""),"Реквизиты регламента")</f>
        <v>Реквизиты регламента</v>
      </c>
      <c r="EO4" s="6" t="str">
        <f ca="1">IFERROR(__xludf.DUMMYFUNCTION("""COMPUTED_VALUE"""),"Идентификатор в РРГУ")</f>
        <v>Идентификатор в РРГУ</v>
      </c>
      <c r="EP4" s="6" t="str">
        <f ca="1">IFERROR(__xludf.DUMMYFUNCTION("""COMPUTED_VALUE"""),"Реквизиты регламента")</f>
        <v>Реквизиты регламента</v>
      </c>
      <c r="EQ4" s="6" t="str">
        <f ca="1">IFERROR(__xludf.DUMMYFUNCTION("""COMPUTED_VALUE"""),"Идентификатор в РРГУ")</f>
        <v>Идентификатор в РРГУ</v>
      </c>
      <c r="ER4" s="6" t="str">
        <f ca="1">IFERROR(__xludf.DUMMYFUNCTION("""COMPUTED_VALUE"""),"Реквизиты регламента")</f>
        <v>Реквизиты регламента</v>
      </c>
      <c r="ES4" s="6" t="str">
        <f ca="1">IFERROR(__xludf.DUMMYFUNCTION("""COMPUTED_VALUE"""),"Идентификатор в РРГУ")</f>
        <v>Идентификатор в РРГУ</v>
      </c>
      <c r="ET4" s="6" t="str">
        <f ca="1">IFERROR(__xludf.DUMMYFUNCTION("""COMPUTED_VALUE"""),"Реквизиты регламента")</f>
        <v>Реквизиты регламента</v>
      </c>
      <c r="EU4" s="6" t="str">
        <f ca="1">IFERROR(__xludf.DUMMYFUNCTION("""COMPUTED_VALUE"""),"Идентификатор в РРГУ")</f>
        <v>Идентификатор в РРГУ</v>
      </c>
      <c r="EV4" s="6"/>
      <c r="EW4" s="6"/>
      <c r="EX4" s="6"/>
      <c r="EY4" s="6"/>
      <c r="EZ4" s="6"/>
      <c r="FA4" s="6"/>
      <c r="FB4" s="6"/>
      <c r="FC4" s="6"/>
      <c r="FD4" s="6"/>
      <c r="FE4" s="6"/>
      <c r="FF4" s="6" t="str">
        <f ca="1">IFERROR(__xludf.DUMMYFUNCTION("""COMPUTED_VALUE"""),"Реквизиты регламента")</f>
        <v>Реквизиты регламента</v>
      </c>
      <c r="FG4" s="6" t="str">
        <f ca="1">IFERROR(__xludf.DUMMYFUNCTION("""COMPUTED_VALUE"""),"Идентификатор в РРГУ")</f>
        <v>Идентификатор в РРГУ</v>
      </c>
      <c r="FH4" s="241" t="str">
        <f ca="1">IFERROR(__xludf.DUMMYFUNCTION("""COMPUTED_VALUE"""),"Реквизиты регламента")</f>
        <v>Реквизиты регламента</v>
      </c>
      <c r="FI4" s="242"/>
      <c r="FJ4" s="6" t="str">
        <f ca="1">IFERROR(__xludf.DUMMYFUNCTION("""COMPUTED_VALUE"""),"Реквизиты регламента")</f>
        <v>Реквизиты регламента</v>
      </c>
      <c r="FK4" s="6" t="str">
        <f ca="1">IFERROR(__xludf.DUMMYFUNCTION("""COMPUTED_VALUE"""),"Идентификатор в РРГУ")</f>
        <v>Идентификатор в РРГУ</v>
      </c>
      <c r="FL4" s="6"/>
      <c r="FM4" s="6"/>
      <c r="FN4" s="6" t="str">
        <f ca="1">IFERROR(__xludf.DUMMYFUNCTION("""COMPUTED_VALUE"""),"Реквизиты регламента")</f>
        <v>Реквизиты регламента</v>
      </c>
      <c r="FO4" s="6" t="str">
        <f ca="1">IFERROR(__xludf.DUMMYFUNCTION("""COMPUTED_VALUE"""),"Идентификатор в РРГУ")</f>
        <v>Идентификатор в РРГУ</v>
      </c>
      <c r="FP4" s="6" t="str">
        <f ca="1">IFERROR(__xludf.DUMMYFUNCTION("""COMPUTED_VALUE"""),"Реквизиты регламента")</f>
        <v>Реквизиты регламента</v>
      </c>
      <c r="FQ4" s="6" t="str">
        <f ca="1">IFERROR(__xludf.DUMMYFUNCTION("""COMPUTED_VALUE"""),"Идентификатор в РРГУ")</f>
        <v>Идентификатор в РРГУ</v>
      </c>
      <c r="FR4" s="6" t="str">
        <f ca="1">IFERROR(__xludf.DUMMYFUNCTION("""COMPUTED_VALUE"""),"Реквизиты регламента")</f>
        <v>Реквизиты регламента</v>
      </c>
      <c r="FS4" s="6" t="str">
        <f ca="1">IFERROR(__xludf.DUMMYFUNCTION("""COMPUTED_VALUE"""),"Идентификатор в РРГУ")</f>
        <v>Идентификатор в РРГУ</v>
      </c>
      <c r="FT4" s="6"/>
      <c r="FU4" s="6"/>
      <c r="FV4" s="6"/>
      <c r="FW4" s="6"/>
      <c r="FX4" s="6" t="str">
        <f ca="1">IFERROR(__xludf.DUMMYFUNCTION("""COMPUTED_VALUE"""),"Реквизиты регламента")</f>
        <v>Реквизиты регламента</v>
      </c>
      <c r="FY4" s="6" t="str">
        <f ca="1">IFERROR(__xludf.DUMMYFUNCTION("""COMPUTED_VALUE"""),"Идентификатор в РРГУ")</f>
        <v>Идентификатор в РРГУ</v>
      </c>
      <c r="FZ4" s="6" t="str">
        <f ca="1">IFERROR(__xludf.DUMMYFUNCTION("""COMPUTED_VALUE"""),"Реквизиты регламента")</f>
        <v>Реквизиты регламента</v>
      </c>
      <c r="GA4" s="6" t="str">
        <f ca="1">IFERROR(__xludf.DUMMYFUNCTION("""COMPUTED_VALUE"""),"Идентификатор в РРГУ")</f>
        <v>Идентификатор в РРГУ</v>
      </c>
      <c r="GB4" s="6" t="str">
        <f ca="1">IFERROR(__xludf.DUMMYFUNCTION("""COMPUTED_VALUE"""),"Реквизиты регламента")</f>
        <v>Реквизиты регламента</v>
      </c>
      <c r="GC4" s="6" t="str">
        <f ca="1">IFERROR(__xludf.DUMMYFUNCTION("""COMPUTED_VALUE"""),"Идентификатор в РРГУ")</f>
        <v>Идентификатор в РРГУ</v>
      </c>
      <c r="GD4" s="6" t="str">
        <f ca="1">IFERROR(__xludf.DUMMYFUNCTION("""COMPUTED_VALUE"""),"Реквизиты регламента")</f>
        <v>Реквизиты регламента</v>
      </c>
      <c r="GE4" s="6" t="str">
        <f ca="1">IFERROR(__xludf.DUMMYFUNCTION("""COMPUTED_VALUE"""),"Идентификатор в РРГУ")</f>
        <v>Идентификатор в РРГУ</v>
      </c>
      <c r="GF4" s="6" t="str">
        <f ca="1">IFERROR(__xludf.DUMMYFUNCTION("""COMPUTED_VALUE"""),"Реквизиты регламента")</f>
        <v>Реквизиты регламента</v>
      </c>
      <c r="GG4" s="6" t="str">
        <f ca="1">IFERROR(__xludf.DUMMYFUNCTION("""COMPUTED_VALUE"""),"Идентификатор в РРГУ")</f>
        <v>Идентификатор в РРГУ</v>
      </c>
      <c r="GH4" s="6" t="str">
        <f ca="1">IFERROR(__xludf.DUMMYFUNCTION("""COMPUTED_VALUE"""),"Реквизиты регламента")</f>
        <v>Реквизиты регламента</v>
      </c>
      <c r="GI4" s="6" t="str">
        <f ca="1">IFERROR(__xludf.DUMMYFUNCTION("""COMPUTED_VALUE"""),"Идентификатор в РРГУ")</f>
        <v>Идентификатор в РРГУ</v>
      </c>
      <c r="GJ4" s="6" t="str">
        <f ca="1">IFERROR(__xludf.DUMMYFUNCTION("""COMPUTED_VALUE"""),"Реквизиты регламента")</f>
        <v>Реквизиты регламента</v>
      </c>
      <c r="GK4" s="6" t="str">
        <f ca="1">IFERROR(__xludf.DUMMYFUNCTION("""COMPUTED_VALUE"""),"Идентификатор в РРГУ")</f>
        <v>Идентификатор в РРГУ</v>
      </c>
      <c r="GL4" s="6" t="str">
        <f ca="1">IFERROR(__xludf.DUMMYFUNCTION("""COMPUTED_VALUE"""),"Реквизиты регламента")</f>
        <v>Реквизиты регламента</v>
      </c>
      <c r="GM4" s="6" t="str">
        <f ca="1">IFERROR(__xludf.DUMMYFUNCTION("""COMPUTED_VALUE"""),"Идентификатор в РРГУ")</f>
        <v>Идентификатор в РРГУ</v>
      </c>
      <c r="GN4" s="6" t="str">
        <f ca="1">IFERROR(__xludf.DUMMYFUNCTION("""COMPUTED_VALUE"""),"Реквизиты регламента")</f>
        <v>Реквизиты регламента</v>
      </c>
      <c r="GO4" s="6" t="str">
        <f ca="1">IFERROR(__xludf.DUMMYFUNCTION("""COMPUTED_VALUE"""),"Идентификатор в РРГУ")</f>
        <v>Идентификатор в РРГУ</v>
      </c>
      <c r="GP4" s="6" t="str">
        <f ca="1">IFERROR(__xludf.DUMMYFUNCTION("""COMPUTED_VALUE"""),"Реквизиты регламента")</f>
        <v>Реквизиты регламента</v>
      </c>
      <c r="GQ4" s="6" t="str">
        <f ca="1">IFERROR(__xludf.DUMMYFUNCTION("""COMPUTED_VALUE"""),"Идентификатор в РРГУ")</f>
        <v>Идентификатор в РРГУ</v>
      </c>
      <c r="GR4" s="6" t="str">
        <f ca="1">IFERROR(__xludf.DUMMYFUNCTION("""COMPUTED_VALUE"""),"Реквизиты регламента")</f>
        <v>Реквизиты регламента</v>
      </c>
      <c r="GS4" s="6" t="str">
        <f ca="1">IFERROR(__xludf.DUMMYFUNCTION("""COMPUTED_VALUE"""),"Идентификатор в РРГУ")</f>
        <v>Идентификатор в РРГУ</v>
      </c>
      <c r="GT4" s="6" t="str">
        <f ca="1">IFERROR(__xludf.DUMMYFUNCTION("""COMPUTED_VALUE"""),"Реквизиты регламента")</f>
        <v>Реквизиты регламента</v>
      </c>
      <c r="GU4" s="6" t="str">
        <f ca="1">IFERROR(__xludf.DUMMYFUNCTION("""COMPUTED_VALUE"""),"Идентификатор в РРГУ")</f>
        <v>Идентификатор в РРГУ</v>
      </c>
      <c r="GV4" s="6" t="str">
        <f ca="1">IFERROR(__xludf.DUMMYFUNCTION("""COMPUTED_VALUE"""),"Реквизиты регламента")</f>
        <v>Реквизиты регламента</v>
      </c>
      <c r="GW4" s="6" t="str">
        <f ca="1">IFERROR(__xludf.DUMMYFUNCTION("""COMPUTED_VALUE"""),"Идентификатор в РРГУ")</f>
        <v>Идентификатор в РРГУ</v>
      </c>
      <c r="GX4" s="6" t="str">
        <f ca="1">IFERROR(__xludf.DUMMYFUNCTION("""COMPUTED_VALUE"""),"Реквизиты регламента")</f>
        <v>Реквизиты регламента</v>
      </c>
      <c r="GY4" s="6" t="str">
        <f ca="1">IFERROR(__xludf.DUMMYFUNCTION("""COMPUTED_VALUE"""),"Идентификатор в РРГУ")</f>
        <v>Идентификатор в РРГУ</v>
      </c>
      <c r="GZ4" s="6" t="str">
        <f ca="1">IFERROR(__xludf.DUMMYFUNCTION("""COMPUTED_VALUE"""),"Реквизиты регламента")</f>
        <v>Реквизиты регламента</v>
      </c>
      <c r="HA4" s="6" t="str">
        <f ca="1">IFERROR(__xludf.DUMMYFUNCTION("""COMPUTED_VALUE"""),"Идентификатор в РРГУ")</f>
        <v>Идентификатор в РРГУ</v>
      </c>
      <c r="HB4" s="6" t="str">
        <f ca="1">IFERROR(__xludf.DUMMYFUNCTION("""COMPUTED_VALUE"""),"Реквизиты регламента")</f>
        <v>Реквизиты регламента</v>
      </c>
      <c r="HC4" s="6" t="str">
        <f ca="1">IFERROR(__xludf.DUMMYFUNCTION("""COMPUTED_VALUE"""),"Идентификатор в РРГУ")</f>
        <v>Идентификатор в РРГУ</v>
      </c>
      <c r="HD4" s="6" t="str">
        <f ca="1">IFERROR(__xludf.DUMMYFUNCTION("""COMPUTED_VALUE"""),"Реквизиты регламента")</f>
        <v>Реквизиты регламента</v>
      </c>
      <c r="HE4" s="6" t="str">
        <f ca="1">IFERROR(__xludf.DUMMYFUNCTION("""COMPUTED_VALUE"""),"Идентификатор в РРГУ")</f>
        <v>Идентификатор в РРГУ</v>
      </c>
      <c r="HF4" s="6" t="str">
        <f ca="1">IFERROR(__xludf.DUMMYFUNCTION("""COMPUTED_VALUE"""),"Реквизиты регламента")</f>
        <v>Реквизиты регламента</v>
      </c>
      <c r="HG4" s="6" t="str">
        <f ca="1">IFERROR(__xludf.DUMMYFUNCTION("""COMPUTED_VALUE"""),"Идентификатор в РРГУ")</f>
        <v>Идентификатор в РРГУ</v>
      </c>
      <c r="HH4" s="6" t="str">
        <f ca="1">IFERROR(__xludf.DUMMYFUNCTION("""COMPUTED_VALUE"""),"Реквизиты регламента")</f>
        <v>Реквизиты регламента</v>
      </c>
      <c r="HI4" s="6" t="str">
        <f ca="1">IFERROR(__xludf.DUMMYFUNCTION("""COMPUTED_VALUE"""),"Идентификатор в РРГУ")</f>
        <v>Идентификатор в РРГУ</v>
      </c>
      <c r="HJ4" s="6" t="str">
        <f ca="1">IFERROR(__xludf.DUMMYFUNCTION("""COMPUTED_VALUE"""),"Реквизиты регламента")</f>
        <v>Реквизиты регламента</v>
      </c>
      <c r="HK4" s="6" t="str">
        <f ca="1">IFERROR(__xludf.DUMMYFUNCTION("""COMPUTED_VALUE"""),"Идентификатор в РРГУ")</f>
        <v>Идентификатор в РРГУ</v>
      </c>
      <c r="HL4" s="6" t="str">
        <f ca="1">IFERROR(__xludf.DUMMYFUNCTION("""COMPUTED_VALUE"""),"Реквизиты регламента")</f>
        <v>Реквизиты регламента</v>
      </c>
      <c r="HM4" s="6" t="str">
        <f ca="1">IFERROR(__xludf.DUMMYFUNCTION("""COMPUTED_VALUE"""),"Идентификатор в РРГУ")</f>
        <v>Идентификатор в РРГУ</v>
      </c>
      <c r="HN4" s="6" t="str">
        <f ca="1">IFERROR(__xludf.DUMMYFUNCTION("""COMPUTED_VALUE"""),"Реквизиты регламента")</f>
        <v>Реквизиты регламента</v>
      </c>
      <c r="HO4" s="6" t="str">
        <f ca="1">IFERROR(__xludf.DUMMYFUNCTION("""COMPUTED_VALUE"""),"Идентификатор в РРГУ")</f>
        <v>Идентификатор в РРГУ</v>
      </c>
      <c r="HP4" s="6" t="str">
        <f ca="1">IFERROR(__xludf.DUMMYFUNCTION("""COMPUTED_VALUE"""),"Реквизиты регламента")</f>
        <v>Реквизиты регламента</v>
      </c>
      <c r="HQ4" s="6" t="str">
        <f ca="1">IFERROR(__xludf.DUMMYFUNCTION("""COMPUTED_VALUE"""),"Идентификатор в РРГУ")</f>
        <v>Идентификатор в РРГУ</v>
      </c>
    </row>
    <row r="5" spans="1:225" ht="16.5">
      <c r="A5" s="7" t="s">
        <v>3</v>
      </c>
      <c r="B5" s="8" t="s">
        <v>4</v>
      </c>
      <c r="C5" s="9" t="s">
        <v>5</v>
      </c>
      <c r="D5" s="10" t="s">
        <v>6</v>
      </c>
      <c r="E5" s="11" t="s">
        <v>7</v>
      </c>
      <c r="F5" s="12" t="s">
        <v>8</v>
      </c>
      <c r="G5" s="13" t="s">
        <v>9</v>
      </c>
      <c r="H5" s="12" t="s">
        <v>10</v>
      </c>
      <c r="I5" s="14" t="s">
        <v>11</v>
      </c>
      <c r="J5" s="15" t="s">
        <v>12</v>
      </c>
      <c r="K5" s="15" t="s">
        <v>12</v>
      </c>
      <c r="L5" s="10" t="s">
        <v>13</v>
      </c>
      <c r="M5" s="9" t="s">
        <v>14</v>
      </c>
      <c r="N5" s="16" t="s">
        <v>15</v>
      </c>
      <c r="O5" s="9" t="s">
        <v>16</v>
      </c>
      <c r="P5" s="17" t="s">
        <v>17</v>
      </c>
      <c r="Q5" s="9" t="s">
        <v>18</v>
      </c>
      <c r="R5" s="18" t="s">
        <v>19</v>
      </c>
      <c r="S5" s="9" t="s">
        <v>20</v>
      </c>
      <c r="T5" s="15"/>
      <c r="U5" s="15"/>
      <c r="V5" s="15"/>
      <c r="W5" s="15"/>
      <c r="X5" s="19" t="s">
        <v>21</v>
      </c>
      <c r="Y5" s="9" t="s">
        <v>22</v>
      </c>
      <c r="Z5" s="20" t="s">
        <v>23</v>
      </c>
      <c r="AA5" s="9" t="s">
        <v>24</v>
      </c>
      <c r="AB5" s="10" t="s">
        <v>25</v>
      </c>
      <c r="AC5" s="9" t="s">
        <v>26</v>
      </c>
      <c r="AD5" s="20" t="s">
        <v>27</v>
      </c>
      <c r="AE5" s="9" t="s">
        <v>28</v>
      </c>
      <c r="AF5" s="10" t="s">
        <v>29</v>
      </c>
      <c r="AG5" s="11"/>
      <c r="AH5" s="15"/>
      <c r="AI5" s="15"/>
      <c r="AJ5" s="10" t="s">
        <v>30</v>
      </c>
      <c r="AK5" s="9" t="s">
        <v>31</v>
      </c>
      <c r="AL5" s="21" t="s">
        <v>32</v>
      </c>
      <c r="AM5" s="9" t="s">
        <v>33</v>
      </c>
      <c r="AN5" s="22" t="s">
        <v>34</v>
      </c>
      <c r="AO5" s="23" t="s">
        <v>35</v>
      </c>
      <c r="AP5" s="18" t="s">
        <v>36</v>
      </c>
      <c r="AQ5" s="9" t="s">
        <v>37</v>
      </c>
      <c r="AR5" s="15"/>
      <c r="AS5" s="15"/>
      <c r="AT5" s="15"/>
      <c r="AU5" s="15"/>
      <c r="AV5" s="23" t="s">
        <v>38</v>
      </c>
      <c r="AW5" s="9" t="s">
        <v>39</v>
      </c>
      <c r="AX5" s="15"/>
      <c r="AY5" s="15"/>
      <c r="AZ5" s="10" t="s">
        <v>40</v>
      </c>
      <c r="BA5" s="9" t="s">
        <v>41</v>
      </c>
      <c r="BB5" s="10" t="s">
        <v>42</v>
      </c>
      <c r="BC5" s="9" t="s">
        <v>43</v>
      </c>
      <c r="BD5" s="15"/>
      <c r="BE5" s="15"/>
      <c r="BF5" s="24" t="s">
        <v>44</v>
      </c>
      <c r="BG5" s="15"/>
      <c r="BH5" s="25" t="s">
        <v>45</v>
      </c>
      <c r="BI5" s="9"/>
      <c r="BJ5" s="15"/>
      <c r="BK5" s="15"/>
      <c r="BL5" s="18" t="s">
        <v>46</v>
      </c>
      <c r="BM5" s="9"/>
      <c r="BN5" s="15"/>
      <c r="BO5" s="15"/>
      <c r="BP5" s="15"/>
      <c r="BQ5" s="15"/>
      <c r="BR5" s="15"/>
      <c r="BS5" s="15"/>
      <c r="BT5" s="15"/>
      <c r="BU5" s="15"/>
      <c r="BV5" s="10" t="s">
        <v>29</v>
      </c>
      <c r="BW5" s="15"/>
      <c r="BX5" s="19" t="s">
        <v>47</v>
      </c>
      <c r="BY5" s="13" t="s">
        <v>48</v>
      </c>
      <c r="BZ5" s="19" t="s">
        <v>49</v>
      </c>
      <c r="CA5" s="9"/>
      <c r="CB5" s="15"/>
      <c r="CC5" s="15"/>
      <c r="CD5" s="15"/>
      <c r="CE5" s="15"/>
      <c r="CF5" s="13" t="s">
        <v>50</v>
      </c>
      <c r="CG5" s="26" t="s">
        <v>51</v>
      </c>
      <c r="CH5" s="16" t="s">
        <v>52</v>
      </c>
      <c r="CI5" s="9" t="s">
        <v>53</v>
      </c>
      <c r="CJ5" s="19" t="s">
        <v>54</v>
      </c>
      <c r="CK5" s="27" t="s">
        <v>55</v>
      </c>
      <c r="CL5" s="15"/>
      <c r="CM5" s="15"/>
      <c r="CN5" s="15"/>
      <c r="CO5" s="15"/>
      <c r="CP5" s="15"/>
      <c r="CQ5" s="15"/>
      <c r="CR5" s="28" t="s">
        <v>56</v>
      </c>
      <c r="CS5" s="9" t="s">
        <v>57</v>
      </c>
      <c r="CT5" s="22" t="s">
        <v>58</v>
      </c>
      <c r="CU5" s="9" t="s">
        <v>59</v>
      </c>
      <c r="CV5" s="22" t="s">
        <v>60</v>
      </c>
      <c r="CW5" s="9" t="s">
        <v>61</v>
      </c>
      <c r="CX5" s="29" t="s">
        <v>62</v>
      </c>
      <c r="CY5" s="30" t="s">
        <v>63</v>
      </c>
      <c r="CZ5" s="16" t="s">
        <v>64</v>
      </c>
      <c r="DA5" s="9" t="s">
        <v>65</v>
      </c>
      <c r="DB5" s="15"/>
      <c r="DC5" s="15"/>
      <c r="DD5" s="16" t="s">
        <v>66</v>
      </c>
      <c r="DE5" s="9" t="s">
        <v>67</v>
      </c>
      <c r="DF5" s="31" t="s">
        <v>68</v>
      </c>
      <c r="DG5" s="32" t="s">
        <v>69</v>
      </c>
      <c r="DH5" s="16" t="s">
        <v>70</v>
      </c>
      <c r="DI5" s="15" t="s">
        <v>71</v>
      </c>
      <c r="DJ5" s="16" t="s">
        <v>72</v>
      </c>
      <c r="DK5" s="9" t="s">
        <v>73</v>
      </c>
      <c r="DL5" s="31" t="s">
        <v>74</v>
      </c>
      <c r="DM5" s="9" t="s">
        <v>75</v>
      </c>
      <c r="DN5" s="31" t="s">
        <v>74</v>
      </c>
      <c r="DO5" s="9" t="s">
        <v>76</v>
      </c>
      <c r="DP5" s="15"/>
      <c r="DQ5" s="15"/>
      <c r="DR5" s="15"/>
      <c r="DS5" s="15"/>
      <c r="DT5" s="15"/>
      <c r="DU5" s="15"/>
      <c r="DV5" s="10" t="s">
        <v>77</v>
      </c>
      <c r="DW5" s="9" t="s">
        <v>78</v>
      </c>
      <c r="DX5" s="13" t="s">
        <v>79</v>
      </c>
      <c r="DY5" s="13" t="s">
        <v>80</v>
      </c>
      <c r="DZ5" s="13" t="s">
        <v>81</v>
      </c>
      <c r="EA5" s="13" t="s">
        <v>82</v>
      </c>
      <c r="EB5" s="13" t="s">
        <v>83</v>
      </c>
      <c r="EC5" s="26" t="s">
        <v>84</v>
      </c>
      <c r="ED5" s="13" t="s">
        <v>85</v>
      </c>
      <c r="EE5" s="13" t="s">
        <v>86</v>
      </c>
      <c r="EF5" s="16" t="s">
        <v>87</v>
      </c>
      <c r="EG5" s="30" t="s">
        <v>63</v>
      </c>
      <c r="EH5" s="18" t="s">
        <v>88</v>
      </c>
      <c r="EI5" s="9" t="s">
        <v>89</v>
      </c>
      <c r="EJ5" s="16" t="s">
        <v>90</v>
      </c>
      <c r="EK5" s="30" t="s">
        <v>91</v>
      </c>
      <c r="EL5" s="16" t="s">
        <v>92</v>
      </c>
      <c r="EM5" s="32" t="s">
        <v>93</v>
      </c>
      <c r="EN5" s="33" t="s">
        <v>94</v>
      </c>
      <c r="EO5" s="34" t="s">
        <v>95</v>
      </c>
      <c r="EP5" s="16" t="s">
        <v>96</v>
      </c>
      <c r="EQ5" s="9" t="s">
        <v>97</v>
      </c>
      <c r="ER5" s="16" t="s">
        <v>98</v>
      </c>
      <c r="ES5" s="23" t="s">
        <v>99</v>
      </c>
      <c r="ET5" s="16" t="s">
        <v>100</v>
      </c>
      <c r="EU5" s="9" t="s">
        <v>101</v>
      </c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0" t="s">
        <v>102</v>
      </c>
      <c r="FG5" s="32" t="s">
        <v>103</v>
      </c>
      <c r="FH5" s="16"/>
      <c r="FI5" s="30"/>
      <c r="FJ5" s="35" t="s">
        <v>104</v>
      </c>
      <c r="FK5" s="36"/>
      <c r="FL5" s="15"/>
      <c r="FM5" s="15"/>
      <c r="FN5" s="18" t="s">
        <v>105</v>
      </c>
      <c r="FO5" s="32" t="s">
        <v>106</v>
      </c>
      <c r="FP5" s="24" t="s">
        <v>107</v>
      </c>
      <c r="FQ5" s="26" t="s">
        <v>108</v>
      </c>
      <c r="FR5" s="10" t="s">
        <v>109</v>
      </c>
      <c r="FS5" s="14" t="s">
        <v>110</v>
      </c>
      <c r="FT5" s="15"/>
      <c r="FU5" s="15"/>
      <c r="FV5" s="15"/>
      <c r="FW5" s="15"/>
      <c r="FX5" s="10" t="s">
        <v>111</v>
      </c>
      <c r="FY5" s="30" t="s">
        <v>112</v>
      </c>
      <c r="FZ5" s="37" t="s">
        <v>113</v>
      </c>
      <c r="GA5" s="30" t="s">
        <v>114</v>
      </c>
      <c r="GB5" s="10" t="s">
        <v>115</v>
      </c>
      <c r="GC5" s="26" t="s">
        <v>116</v>
      </c>
      <c r="GD5" s="18" t="s">
        <v>117</v>
      </c>
      <c r="GE5" s="14" t="s">
        <v>118</v>
      </c>
      <c r="GF5" s="21" t="s">
        <v>119</v>
      </c>
      <c r="GG5" s="9" t="s">
        <v>120</v>
      </c>
      <c r="GH5" s="18" t="s">
        <v>121</v>
      </c>
      <c r="GI5" s="30" t="s">
        <v>63</v>
      </c>
      <c r="GJ5" s="15" t="s">
        <v>122</v>
      </c>
      <c r="GK5" s="15"/>
      <c r="GL5" s="15" t="s">
        <v>122</v>
      </c>
      <c r="GM5" s="15"/>
      <c r="GN5" s="13" t="s">
        <v>123</v>
      </c>
      <c r="GO5" s="14" t="s">
        <v>124</v>
      </c>
      <c r="GP5" s="24" t="s">
        <v>125</v>
      </c>
      <c r="GQ5" s="26" t="s">
        <v>126</v>
      </c>
      <c r="GR5" s="33" t="s">
        <v>127</v>
      </c>
      <c r="GS5" s="26" t="s">
        <v>128</v>
      </c>
      <c r="GT5" s="33" t="s">
        <v>122</v>
      </c>
      <c r="GU5" s="26"/>
      <c r="GV5" s="36"/>
      <c r="GW5" s="36"/>
      <c r="GX5" s="33" t="s">
        <v>129</v>
      </c>
      <c r="GY5" s="26" t="s">
        <v>130</v>
      </c>
      <c r="GZ5" s="33" t="s">
        <v>131</v>
      </c>
      <c r="HA5" s="34" t="s">
        <v>132</v>
      </c>
      <c r="HB5" s="33" t="s">
        <v>133</v>
      </c>
      <c r="HC5" s="26" t="s">
        <v>134</v>
      </c>
      <c r="HD5" s="33" t="s">
        <v>135</v>
      </c>
      <c r="HE5" s="26" t="s">
        <v>136</v>
      </c>
      <c r="HF5" s="33" t="s">
        <v>137</v>
      </c>
      <c r="HG5" s="26" t="s">
        <v>138</v>
      </c>
      <c r="HH5" s="33" t="s">
        <v>122</v>
      </c>
      <c r="HI5" s="26"/>
      <c r="HJ5" s="33" t="s">
        <v>122</v>
      </c>
      <c r="HK5" s="26"/>
      <c r="HL5" s="33" t="s">
        <v>139</v>
      </c>
      <c r="HM5" s="38" t="s">
        <v>140</v>
      </c>
      <c r="HN5" s="33" t="s">
        <v>122</v>
      </c>
      <c r="HO5" s="38"/>
      <c r="HP5" s="33" t="s">
        <v>122</v>
      </c>
      <c r="HQ5" s="38"/>
    </row>
    <row r="6" spans="1:225" ht="56.25">
      <c r="A6" s="39" t="s">
        <v>141</v>
      </c>
      <c r="B6" s="40" t="s">
        <v>142</v>
      </c>
      <c r="C6" s="41" t="s">
        <v>142</v>
      </c>
      <c r="D6" s="41" t="s">
        <v>143</v>
      </c>
      <c r="E6" s="41" t="s">
        <v>144</v>
      </c>
      <c r="F6" s="41" t="s">
        <v>142</v>
      </c>
      <c r="G6" s="41" t="s">
        <v>142</v>
      </c>
      <c r="H6" s="41" t="s">
        <v>142</v>
      </c>
      <c r="I6" s="41" t="s">
        <v>142</v>
      </c>
      <c r="J6" s="42" t="s">
        <v>145</v>
      </c>
      <c r="K6" s="41" t="s">
        <v>146</v>
      </c>
      <c r="L6" s="42" t="s">
        <v>147</v>
      </c>
      <c r="M6" s="41" t="s">
        <v>148</v>
      </c>
      <c r="N6" s="42" t="s">
        <v>149</v>
      </c>
      <c r="O6" s="41" t="s">
        <v>150</v>
      </c>
      <c r="P6" s="42" t="s">
        <v>151</v>
      </c>
      <c r="Q6" s="41" t="s">
        <v>152</v>
      </c>
      <c r="R6" s="41" t="s">
        <v>153</v>
      </c>
      <c r="S6" s="41" t="s">
        <v>153</v>
      </c>
      <c r="T6" s="43"/>
      <c r="U6" s="43"/>
      <c r="V6" s="43"/>
      <c r="W6" s="43"/>
      <c r="X6" s="41" t="s">
        <v>154</v>
      </c>
      <c r="Y6" s="41" t="s">
        <v>155</v>
      </c>
      <c r="Z6" s="42" t="s">
        <v>156</v>
      </c>
      <c r="AA6" s="41" t="s">
        <v>157</v>
      </c>
      <c r="AB6" s="41" t="s">
        <v>158</v>
      </c>
      <c r="AC6" s="41" t="s">
        <v>159</v>
      </c>
      <c r="AD6" s="42" t="s">
        <v>160</v>
      </c>
      <c r="AE6" s="42" t="s">
        <v>161</v>
      </c>
      <c r="AF6" s="41" t="s">
        <v>153</v>
      </c>
      <c r="AG6" s="41" t="s">
        <v>153</v>
      </c>
      <c r="AH6" s="43"/>
      <c r="AI6" s="43"/>
      <c r="AJ6" s="41" t="s">
        <v>162</v>
      </c>
      <c r="AK6" s="41" t="s">
        <v>163</v>
      </c>
      <c r="AL6" s="42" t="s">
        <v>164</v>
      </c>
      <c r="AM6" s="42" t="s">
        <v>165</v>
      </c>
      <c r="AN6" s="41" t="s">
        <v>166</v>
      </c>
      <c r="AO6" s="41" t="s">
        <v>167</v>
      </c>
      <c r="AP6" s="41" t="s">
        <v>153</v>
      </c>
      <c r="AQ6" s="41" t="s">
        <v>153</v>
      </c>
      <c r="AR6" s="43"/>
      <c r="AS6" s="43"/>
      <c r="AT6" s="43"/>
      <c r="AU6" s="43"/>
      <c r="AV6" s="41" t="s">
        <v>168</v>
      </c>
      <c r="AW6" s="41" t="s">
        <v>169</v>
      </c>
      <c r="AX6" s="43"/>
      <c r="AY6" s="43"/>
      <c r="AZ6" s="41" t="s">
        <v>153</v>
      </c>
      <c r="BA6" s="41" t="s">
        <v>153</v>
      </c>
      <c r="BB6" s="41" t="s">
        <v>153</v>
      </c>
      <c r="BC6" s="41" t="s">
        <v>153</v>
      </c>
      <c r="BD6" s="43"/>
      <c r="BE6" s="43"/>
      <c r="BF6" s="41" t="s">
        <v>153</v>
      </c>
      <c r="BG6" s="41" t="s">
        <v>153</v>
      </c>
      <c r="BH6" s="41" t="s">
        <v>153</v>
      </c>
      <c r="BI6" s="41" t="s">
        <v>153</v>
      </c>
      <c r="BJ6" s="43"/>
      <c r="BK6" s="43"/>
      <c r="BL6" s="41" t="s">
        <v>153</v>
      </c>
      <c r="BM6" s="41" t="s">
        <v>153</v>
      </c>
      <c r="BN6" s="43"/>
      <c r="BO6" s="43"/>
      <c r="BP6" s="43"/>
      <c r="BQ6" s="43"/>
      <c r="BR6" s="43"/>
      <c r="BS6" s="43"/>
      <c r="BT6" s="43"/>
      <c r="BU6" s="43"/>
      <c r="BV6" s="41" t="s">
        <v>153</v>
      </c>
      <c r="BW6" s="41" t="s">
        <v>153</v>
      </c>
      <c r="BX6" s="41" t="s">
        <v>153</v>
      </c>
      <c r="BY6" s="42" t="s">
        <v>153</v>
      </c>
      <c r="BZ6" s="41" t="s">
        <v>153</v>
      </c>
      <c r="CA6" s="41" t="s">
        <v>153</v>
      </c>
      <c r="CB6" s="43"/>
      <c r="CC6" s="43"/>
      <c r="CD6" s="43"/>
      <c r="CE6" s="43"/>
      <c r="CF6" s="41" t="s">
        <v>153</v>
      </c>
      <c r="CG6" s="41" t="s">
        <v>153</v>
      </c>
      <c r="CH6" s="41" t="s">
        <v>170</v>
      </c>
      <c r="CI6" s="41" t="s">
        <v>171</v>
      </c>
      <c r="CJ6" s="42" t="s">
        <v>172</v>
      </c>
      <c r="CK6" s="41" t="s">
        <v>173</v>
      </c>
      <c r="CL6" s="43"/>
      <c r="CM6" s="43"/>
      <c r="CN6" s="43"/>
      <c r="CO6" s="43"/>
      <c r="CP6" s="43"/>
      <c r="CQ6" s="43"/>
      <c r="CR6" s="41" t="s">
        <v>46</v>
      </c>
      <c r="CS6" s="41" t="s">
        <v>46</v>
      </c>
      <c r="CT6" s="41" t="s">
        <v>174</v>
      </c>
      <c r="CU6" s="41" t="s">
        <v>175</v>
      </c>
      <c r="CV6" s="41" t="s">
        <v>176</v>
      </c>
      <c r="CW6" s="41" t="s">
        <v>177</v>
      </c>
      <c r="CX6" s="41" t="s">
        <v>142</v>
      </c>
      <c r="CY6" s="41" t="s">
        <v>142</v>
      </c>
      <c r="CZ6" s="41" t="s">
        <v>178</v>
      </c>
      <c r="DA6" s="41" t="s">
        <v>179</v>
      </c>
      <c r="DB6" s="43"/>
      <c r="DC6" s="43"/>
      <c r="DD6" s="42" t="s">
        <v>180</v>
      </c>
      <c r="DE6" s="42" t="s">
        <v>181</v>
      </c>
      <c r="DF6" s="41" t="s">
        <v>182</v>
      </c>
      <c r="DG6" s="41" t="s">
        <v>183</v>
      </c>
      <c r="DH6" s="41" t="s">
        <v>153</v>
      </c>
      <c r="DI6" s="41" t="s">
        <v>153</v>
      </c>
      <c r="DJ6" s="41" t="s">
        <v>184</v>
      </c>
      <c r="DK6" s="41" t="s">
        <v>12</v>
      </c>
      <c r="DL6" s="41" t="s">
        <v>185</v>
      </c>
      <c r="DM6" s="41" t="s">
        <v>122</v>
      </c>
      <c r="DN6" s="41" t="s">
        <v>186</v>
      </c>
      <c r="DO6" s="41" t="s">
        <v>187</v>
      </c>
      <c r="DP6" s="43"/>
      <c r="DQ6" s="43"/>
      <c r="DR6" s="43"/>
      <c r="DS6" s="43"/>
      <c r="DT6" s="43"/>
      <c r="DU6" s="43"/>
      <c r="DV6" s="41" t="s">
        <v>188</v>
      </c>
      <c r="DW6" s="41" t="s">
        <v>153</v>
      </c>
      <c r="DX6" s="43" t="s">
        <v>189</v>
      </c>
      <c r="DY6" s="43" t="s">
        <v>189</v>
      </c>
      <c r="DZ6" s="43" t="s">
        <v>189</v>
      </c>
      <c r="EA6" s="43" t="s">
        <v>189</v>
      </c>
      <c r="EB6" s="43" t="s">
        <v>189</v>
      </c>
      <c r="EC6" s="43" t="s">
        <v>189</v>
      </c>
      <c r="ED6" s="43" t="s">
        <v>189</v>
      </c>
      <c r="EE6" s="43" t="s">
        <v>189</v>
      </c>
      <c r="EF6" s="41" t="s">
        <v>153</v>
      </c>
      <c r="EG6" s="41" t="s">
        <v>153</v>
      </c>
      <c r="EH6" s="42" t="s">
        <v>190</v>
      </c>
      <c r="EI6" s="44" t="s">
        <v>191</v>
      </c>
      <c r="EJ6" s="41" t="s">
        <v>153</v>
      </c>
      <c r="EK6" s="41" t="s">
        <v>153</v>
      </c>
      <c r="EL6" s="45" t="s">
        <v>192</v>
      </c>
      <c r="EM6" s="41" t="s">
        <v>193</v>
      </c>
      <c r="EN6" s="42" t="s">
        <v>194</v>
      </c>
      <c r="EO6" s="41" t="s">
        <v>195</v>
      </c>
      <c r="EP6" s="42" t="s">
        <v>196</v>
      </c>
      <c r="EQ6" s="41" t="s">
        <v>197</v>
      </c>
      <c r="ER6" s="42" t="s">
        <v>198</v>
      </c>
      <c r="ES6" s="41" t="s">
        <v>199</v>
      </c>
      <c r="ET6" s="42" t="s">
        <v>200</v>
      </c>
      <c r="EU6" s="41" t="s">
        <v>201</v>
      </c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1" t="s">
        <v>202</v>
      </c>
      <c r="FG6" s="41" t="s">
        <v>203</v>
      </c>
      <c r="FH6" s="41" t="s">
        <v>153</v>
      </c>
      <c r="FI6" s="41" t="s">
        <v>153</v>
      </c>
      <c r="FJ6" s="41" t="s">
        <v>153</v>
      </c>
      <c r="FK6" s="41" t="s">
        <v>153</v>
      </c>
      <c r="FL6" s="43"/>
      <c r="FM6" s="43"/>
      <c r="FN6" s="42" t="s">
        <v>204</v>
      </c>
      <c r="FO6" s="41" t="s">
        <v>205</v>
      </c>
      <c r="FP6" s="41" t="s">
        <v>153</v>
      </c>
      <c r="FQ6" s="41" t="s">
        <v>153</v>
      </c>
      <c r="FR6" s="42" t="s">
        <v>206</v>
      </c>
      <c r="FS6" s="42" t="s">
        <v>207</v>
      </c>
      <c r="FT6" s="43"/>
      <c r="FU6" s="43"/>
      <c r="FV6" s="43"/>
      <c r="FW6" s="43"/>
      <c r="FX6" s="41" t="s">
        <v>153</v>
      </c>
      <c r="FY6" s="41" t="s">
        <v>153</v>
      </c>
      <c r="FZ6" s="41" t="s">
        <v>153</v>
      </c>
      <c r="GA6" s="41" t="s">
        <v>153</v>
      </c>
      <c r="GB6" s="42" t="s">
        <v>208</v>
      </c>
      <c r="GC6" s="42" t="s">
        <v>209</v>
      </c>
      <c r="GD6" s="42" t="s">
        <v>210</v>
      </c>
      <c r="GE6" s="42" t="s">
        <v>211</v>
      </c>
      <c r="GF6" s="41" t="s">
        <v>153</v>
      </c>
      <c r="GG6" s="41" t="s">
        <v>153</v>
      </c>
      <c r="GH6" s="41" t="s">
        <v>153</v>
      </c>
      <c r="GI6" s="41" t="s">
        <v>153</v>
      </c>
      <c r="GJ6" s="41" t="s">
        <v>153</v>
      </c>
      <c r="GK6" s="41" t="s">
        <v>153</v>
      </c>
      <c r="GL6" s="41" t="s">
        <v>153</v>
      </c>
      <c r="GM6" s="41" t="s">
        <v>153</v>
      </c>
      <c r="GN6" s="41" t="s">
        <v>212</v>
      </c>
      <c r="GO6" s="41" t="s">
        <v>213</v>
      </c>
      <c r="GP6" s="41" t="s">
        <v>153</v>
      </c>
      <c r="GQ6" s="44" t="s">
        <v>214</v>
      </c>
      <c r="GR6" s="41" t="s">
        <v>153</v>
      </c>
      <c r="GS6" s="44" t="s">
        <v>214</v>
      </c>
      <c r="GT6" s="44" t="s">
        <v>215</v>
      </c>
      <c r="GU6" s="41" t="s">
        <v>216</v>
      </c>
      <c r="GV6" s="43"/>
      <c r="GW6" s="43"/>
      <c r="GX6" s="41" t="s">
        <v>217</v>
      </c>
      <c r="GY6" s="41" t="s">
        <v>218</v>
      </c>
      <c r="GZ6" s="44" t="s">
        <v>214</v>
      </c>
      <c r="HA6" s="44" t="s">
        <v>214</v>
      </c>
      <c r="HB6" s="44" t="s">
        <v>219</v>
      </c>
      <c r="HC6" s="44" t="s">
        <v>220</v>
      </c>
      <c r="HD6" s="44" t="s">
        <v>221</v>
      </c>
      <c r="HE6" s="44" t="s">
        <v>222</v>
      </c>
      <c r="HF6" s="41" t="s">
        <v>153</v>
      </c>
      <c r="HG6" s="41" t="s">
        <v>153</v>
      </c>
      <c r="HH6" s="41" t="s">
        <v>153</v>
      </c>
      <c r="HI6" s="41" t="s">
        <v>153</v>
      </c>
      <c r="HJ6" s="41" t="s">
        <v>153</v>
      </c>
      <c r="HK6" s="41" t="s">
        <v>153</v>
      </c>
      <c r="HL6" s="44" t="s">
        <v>223</v>
      </c>
      <c r="HM6" s="44" t="s">
        <v>224</v>
      </c>
      <c r="HN6" s="41" t="s">
        <v>153</v>
      </c>
      <c r="HO6" s="41" t="s">
        <v>153</v>
      </c>
      <c r="HP6" s="41" t="s">
        <v>153</v>
      </c>
      <c r="HQ6" s="41" t="s">
        <v>153</v>
      </c>
    </row>
    <row r="7" spans="1:225" ht="48">
      <c r="A7" s="7" t="s">
        <v>225</v>
      </c>
      <c r="B7" s="40" t="s">
        <v>142</v>
      </c>
      <c r="C7" s="41" t="s">
        <v>142</v>
      </c>
      <c r="D7" s="44" t="s">
        <v>226</v>
      </c>
      <c r="E7" s="46" t="s">
        <v>227</v>
      </c>
      <c r="F7" s="47" t="s">
        <v>142</v>
      </c>
      <c r="G7" s="47" t="s">
        <v>142</v>
      </c>
      <c r="H7" s="47" t="s">
        <v>142</v>
      </c>
      <c r="I7" s="47" t="s">
        <v>142</v>
      </c>
      <c r="J7" s="42" t="s">
        <v>228</v>
      </c>
      <c r="K7" s="44" t="s">
        <v>229</v>
      </c>
      <c r="L7" s="44" t="s">
        <v>230</v>
      </c>
      <c r="M7" s="48" t="s">
        <v>231</v>
      </c>
      <c r="N7" s="42" t="s">
        <v>232</v>
      </c>
      <c r="O7" s="48" t="s">
        <v>233</v>
      </c>
      <c r="P7" s="47" t="s">
        <v>142</v>
      </c>
      <c r="Q7" s="47" t="s">
        <v>142</v>
      </c>
      <c r="R7" s="47" t="s">
        <v>142</v>
      </c>
      <c r="S7" s="47" t="s">
        <v>142</v>
      </c>
      <c r="T7" s="47" t="s">
        <v>142</v>
      </c>
      <c r="U7" s="47" t="s">
        <v>142</v>
      </c>
      <c r="V7" s="47" t="s">
        <v>142</v>
      </c>
      <c r="W7" s="47" t="s">
        <v>142</v>
      </c>
      <c r="X7" s="44" t="s">
        <v>234</v>
      </c>
      <c r="Y7" s="44" t="s">
        <v>235</v>
      </c>
      <c r="Z7" s="44" t="s">
        <v>236</v>
      </c>
      <c r="AA7" s="48" t="s">
        <v>237</v>
      </c>
      <c r="AB7" s="44" t="s">
        <v>238</v>
      </c>
      <c r="AC7" s="44" t="s">
        <v>239</v>
      </c>
      <c r="AD7" s="44" t="s">
        <v>240</v>
      </c>
      <c r="AE7" s="44" t="s">
        <v>241</v>
      </c>
      <c r="AF7" s="47" t="s">
        <v>142</v>
      </c>
      <c r="AG7" s="47" t="s">
        <v>142</v>
      </c>
      <c r="AH7" s="43"/>
      <c r="AI7" s="43"/>
      <c r="AJ7" s="44" t="s">
        <v>242</v>
      </c>
      <c r="AK7" s="49" t="s">
        <v>243</v>
      </c>
      <c r="AL7" s="48" t="s">
        <v>244</v>
      </c>
      <c r="AM7" s="44" t="s">
        <v>245</v>
      </c>
      <c r="AN7" s="44" t="s">
        <v>246</v>
      </c>
      <c r="AO7" s="44" t="s">
        <v>247</v>
      </c>
      <c r="AP7" s="47" t="s">
        <v>142</v>
      </c>
      <c r="AQ7" s="47" t="s">
        <v>142</v>
      </c>
      <c r="AR7" s="43"/>
      <c r="AS7" s="43"/>
      <c r="AT7" s="43"/>
      <c r="AU7" s="43"/>
      <c r="AV7" s="44" t="s">
        <v>248</v>
      </c>
      <c r="AW7" s="44" t="s">
        <v>249</v>
      </c>
      <c r="AX7" s="43"/>
      <c r="AY7" s="43"/>
      <c r="AZ7" s="47" t="s">
        <v>142</v>
      </c>
      <c r="BA7" s="47" t="s">
        <v>142</v>
      </c>
      <c r="BB7" s="47" t="s">
        <v>142</v>
      </c>
      <c r="BC7" s="47" t="s">
        <v>142</v>
      </c>
      <c r="BD7" s="43"/>
      <c r="BE7" s="43"/>
      <c r="BF7" s="47" t="s">
        <v>142</v>
      </c>
      <c r="BG7" s="47" t="s">
        <v>142</v>
      </c>
      <c r="BH7" s="47" t="s">
        <v>142</v>
      </c>
      <c r="BI7" s="47" t="s">
        <v>142</v>
      </c>
      <c r="BJ7" s="43"/>
      <c r="BK7" s="43"/>
      <c r="BL7" s="50" t="s">
        <v>250</v>
      </c>
      <c r="BM7" s="51" t="s">
        <v>251</v>
      </c>
      <c r="BN7" s="43"/>
      <c r="BO7" s="43"/>
      <c r="BP7" s="43"/>
      <c r="BQ7" s="43"/>
      <c r="BR7" s="43"/>
      <c r="BS7" s="43"/>
      <c r="BT7" s="43"/>
      <c r="BU7" s="43"/>
      <c r="BV7" s="47" t="s">
        <v>142</v>
      </c>
      <c r="BW7" s="47" t="s">
        <v>142</v>
      </c>
      <c r="BX7" s="47" t="s">
        <v>142</v>
      </c>
      <c r="BY7" s="47" t="s">
        <v>142</v>
      </c>
      <c r="BZ7" s="47" t="s">
        <v>142</v>
      </c>
      <c r="CA7" s="47" t="s">
        <v>142</v>
      </c>
      <c r="CB7" s="43"/>
      <c r="CC7" s="43"/>
      <c r="CD7" s="43"/>
      <c r="CE7" s="43"/>
      <c r="CF7" s="44" t="s">
        <v>252</v>
      </c>
      <c r="CG7" s="44" t="s">
        <v>253</v>
      </c>
      <c r="CH7" s="44" t="s">
        <v>254</v>
      </c>
      <c r="CI7" s="44" t="s">
        <v>255</v>
      </c>
      <c r="CJ7" s="48" t="s">
        <v>256</v>
      </c>
      <c r="CK7" s="48" t="s">
        <v>257</v>
      </c>
      <c r="CL7" s="43"/>
      <c r="CM7" s="43"/>
      <c r="CN7" s="43"/>
      <c r="CO7" s="43"/>
      <c r="CP7" s="43"/>
      <c r="CQ7" s="43"/>
      <c r="CR7" s="48" t="s">
        <v>258</v>
      </c>
      <c r="CS7" s="49" t="s">
        <v>259</v>
      </c>
      <c r="CT7" s="44" t="s">
        <v>260</v>
      </c>
      <c r="CU7" s="44" t="s">
        <v>261</v>
      </c>
      <c r="CV7" s="44" t="s">
        <v>262</v>
      </c>
      <c r="CW7" s="44" t="s">
        <v>263</v>
      </c>
      <c r="CX7" s="48" t="s">
        <v>264</v>
      </c>
      <c r="CY7" s="44" t="s">
        <v>265</v>
      </c>
      <c r="CZ7" s="48" t="s">
        <v>266</v>
      </c>
      <c r="DA7" s="44" t="s">
        <v>267</v>
      </c>
      <c r="DB7" s="43"/>
      <c r="DC7" s="43"/>
      <c r="DD7" s="44" t="s">
        <v>268</v>
      </c>
      <c r="DE7" s="44" t="s">
        <v>269</v>
      </c>
      <c r="DF7" s="44" t="s">
        <v>270</v>
      </c>
      <c r="DG7" s="46" t="s">
        <v>271</v>
      </c>
      <c r="DH7" s="47" t="s">
        <v>142</v>
      </c>
      <c r="DI7" s="47" t="s">
        <v>142</v>
      </c>
      <c r="DJ7" s="47" t="s">
        <v>153</v>
      </c>
      <c r="DK7" s="47" t="s">
        <v>214</v>
      </c>
      <c r="DL7" s="52" t="s">
        <v>272</v>
      </c>
      <c r="DM7" s="44" t="s">
        <v>273</v>
      </c>
      <c r="DN7" s="47" t="s">
        <v>214</v>
      </c>
      <c r="DO7" s="47" t="s">
        <v>214</v>
      </c>
      <c r="DP7" s="43"/>
      <c r="DQ7" s="43"/>
      <c r="DR7" s="43"/>
      <c r="DS7" s="43"/>
      <c r="DT7" s="43"/>
      <c r="DU7" s="43"/>
      <c r="DV7" s="41" t="s">
        <v>188</v>
      </c>
      <c r="DW7" s="47" t="s">
        <v>142</v>
      </c>
      <c r="DX7" s="43" t="s">
        <v>189</v>
      </c>
      <c r="DY7" s="43" t="s">
        <v>189</v>
      </c>
      <c r="DZ7" s="43" t="s">
        <v>189</v>
      </c>
      <c r="EA7" s="43" t="s">
        <v>189</v>
      </c>
      <c r="EB7" s="43" t="s">
        <v>189</v>
      </c>
      <c r="EC7" s="43" t="s">
        <v>189</v>
      </c>
      <c r="ED7" s="47" t="s">
        <v>153</v>
      </c>
      <c r="EE7" s="47" t="s">
        <v>153</v>
      </c>
      <c r="EF7" s="47" t="s">
        <v>153</v>
      </c>
      <c r="EG7" s="47" t="s">
        <v>153</v>
      </c>
      <c r="EH7" s="48" t="s">
        <v>274</v>
      </c>
      <c r="EI7" s="44" t="s">
        <v>275</v>
      </c>
      <c r="EJ7" s="47" t="s">
        <v>153</v>
      </c>
      <c r="EK7" s="47" t="s">
        <v>153</v>
      </c>
      <c r="EL7" s="44" t="s">
        <v>276</v>
      </c>
      <c r="EM7" s="48" t="s">
        <v>277</v>
      </c>
      <c r="EN7" s="48" t="s">
        <v>278</v>
      </c>
      <c r="EO7" s="44" t="s">
        <v>279</v>
      </c>
      <c r="EP7" s="44" t="s">
        <v>280</v>
      </c>
      <c r="EQ7" s="44" t="s">
        <v>281</v>
      </c>
      <c r="ER7" s="48" t="s">
        <v>282</v>
      </c>
      <c r="ES7" s="44" t="s">
        <v>283</v>
      </c>
      <c r="ET7" s="48" t="s">
        <v>284</v>
      </c>
      <c r="EU7" s="48" t="s">
        <v>285</v>
      </c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4" t="s">
        <v>286</v>
      </c>
      <c r="FG7" s="44" t="s">
        <v>287</v>
      </c>
      <c r="FH7" s="47" t="s">
        <v>153</v>
      </c>
      <c r="FI7" s="47" t="s">
        <v>153</v>
      </c>
      <c r="FJ7" s="47" t="s">
        <v>153</v>
      </c>
      <c r="FK7" s="47" t="s">
        <v>153</v>
      </c>
      <c r="FL7" s="43"/>
      <c r="FM7" s="43"/>
      <c r="FN7" s="44" t="s">
        <v>288</v>
      </c>
      <c r="FO7" s="44" t="s">
        <v>289</v>
      </c>
      <c r="FP7" s="47" t="s">
        <v>153</v>
      </c>
      <c r="FQ7" s="47" t="s">
        <v>153</v>
      </c>
      <c r="FR7" s="47" t="s">
        <v>290</v>
      </c>
      <c r="FS7" s="44" t="s">
        <v>291</v>
      </c>
      <c r="FT7" s="43"/>
      <c r="FU7" s="43"/>
      <c r="FV7" s="43"/>
      <c r="FW7" s="43"/>
      <c r="FX7" s="47" t="s">
        <v>153</v>
      </c>
      <c r="FY7" s="47" t="s">
        <v>153</v>
      </c>
      <c r="FZ7" s="47" t="s">
        <v>153</v>
      </c>
      <c r="GA7" s="47" t="s">
        <v>153</v>
      </c>
      <c r="GB7" s="48" t="s">
        <v>292</v>
      </c>
      <c r="GC7" s="48" t="s">
        <v>293</v>
      </c>
      <c r="GD7" s="48" t="s">
        <v>294</v>
      </c>
      <c r="GE7" s="48" t="s">
        <v>295</v>
      </c>
      <c r="GF7" s="53" t="s">
        <v>153</v>
      </c>
      <c r="GG7" s="47" t="s">
        <v>153</v>
      </c>
      <c r="GH7" s="47" t="s">
        <v>153</v>
      </c>
      <c r="GI7" s="47" t="s">
        <v>153</v>
      </c>
      <c r="GJ7" s="43"/>
      <c r="GK7" s="43"/>
      <c r="GL7" s="43"/>
      <c r="GM7" s="43"/>
      <c r="GN7" s="44" t="s">
        <v>296</v>
      </c>
      <c r="GO7" s="44" t="s">
        <v>297</v>
      </c>
      <c r="GP7" s="44" t="s">
        <v>298</v>
      </c>
      <c r="GQ7" s="44" t="s">
        <v>299</v>
      </c>
      <c r="GR7" s="44" t="s">
        <v>300</v>
      </c>
      <c r="GS7" s="44" t="s">
        <v>301</v>
      </c>
      <c r="GT7" s="44"/>
      <c r="GU7" s="44"/>
      <c r="GV7" s="43"/>
      <c r="GW7" s="43"/>
      <c r="GX7" s="44"/>
      <c r="GY7" s="44"/>
      <c r="GZ7" s="44"/>
      <c r="HA7" s="44"/>
      <c r="HB7" s="44" t="s">
        <v>302</v>
      </c>
      <c r="HC7" s="44" t="s">
        <v>303</v>
      </c>
      <c r="HD7" s="44" t="s">
        <v>304</v>
      </c>
      <c r="HE7" s="54" t="s">
        <v>305</v>
      </c>
      <c r="HF7" s="44" t="s">
        <v>153</v>
      </c>
      <c r="HG7" s="44" t="s">
        <v>153</v>
      </c>
      <c r="HH7" s="44"/>
      <c r="HI7" s="54"/>
      <c r="HJ7" s="44"/>
      <c r="HK7" s="54"/>
      <c r="HL7" s="44" t="s">
        <v>306</v>
      </c>
      <c r="HM7" s="46" t="s">
        <v>307</v>
      </c>
      <c r="HN7" s="44"/>
      <c r="HO7" s="46"/>
      <c r="HP7" s="44"/>
      <c r="HQ7" s="46"/>
    </row>
    <row r="8" spans="1:225" ht="123.75">
      <c r="A8" s="55" t="s">
        <v>308</v>
      </c>
      <c r="B8" s="42" t="s">
        <v>309</v>
      </c>
      <c r="C8" s="42" t="s">
        <v>309</v>
      </c>
      <c r="D8" s="42" t="s">
        <v>310</v>
      </c>
      <c r="E8" s="48" t="s">
        <v>311</v>
      </c>
      <c r="F8" s="41" t="s">
        <v>312</v>
      </c>
      <c r="G8" s="44" t="s">
        <v>313</v>
      </c>
      <c r="H8" s="41" t="s">
        <v>314</v>
      </c>
      <c r="I8" s="44" t="s">
        <v>315</v>
      </c>
      <c r="J8" s="42" t="s">
        <v>316</v>
      </c>
      <c r="K8" s="44" t="s">
        <v>317</v>
      </c>
      <c r="L8" s="42" t="s">
        <v>318</v>
      </c>
      <c r="M8" s="48" t="s">
        <v>319</v>
      </c>
      <c r="N8" s="42" t="s">
        <v>320</v>
      </c>
      <c r="O8" s="44" t="s">
        <v>321</v>
      </c>
      <c r="P8" s="48" t="s">
        <v>322</v>
      </c>
      <c r="Q8" s="48" t="s">
        <v>322</v>
      </c>
      <c r="R8" s="48" t="s">
        <v>309</v>
      </c>
      <c r="S8" s="48" t="s">
        <v>309</v>
      </c>
      <c r="T8" s="41" t="s">
        <v>323</v>
      </c>
      <c r="U8" s="44" t="s">
        <v>324</v>
      </c>
      <c r="V8" s="41" t="s">
        <v>325</v>
      </c>
      <c r="W8" s="44" t="s">
        <v>326</v>
      </c>
      <c r="X8" s="42" t="s">
        <v>327</v>
      </c>
      <c r="Y8" s="48" t="s">
        <v>328</v>
      </c>
      <c r="Z8" s="42" t="s">
        <v>329</v>
      </c>
      <c r="AA8" s="44" t="s">
        <v>330</v>
      </c>
      <c r="AB8" s="42" t="s">
        <v>331</v>
      </c>
      <c r="AC8" s="48" t="s">
        <v>328</v>
      </c>
      <c r="AD8" s="56" t="s">
        <v>332</v>
      </c>
      <c r="AE8" s="57" t="s">
        <v>333</v>
      </c>
      <c r="AF8" s="48" t="s">
        <v>309</v>
      </c>
      <c r="AG8" s="48" t="s">
        <v>309</v>
      </c>
      <c r="AH8" s="41" t="s">
        <v>334</v>
      </c>
      <c r="AI8" s="44" t="s">
        <v>335</v>
      </c>
      <c r="AJ8" s="41" t="s">
        <v>336</v>
      </c>
      <c r="AK8" s="44" t="s">
        <v>333</v>
      </c>
      <c r="AL8" s="42" t="s">
        <v>337</v>
      </c>
      <c r="AM8" s="44" t="s">
        <v>338</v>
      </c>
      <c r="AN8" s="41" t="s">
        <v>339</v>
      </c>
      <c r="AO8" s="44" t="s">
        <v>340</v>
      </c>
      <c r="AP8" s="41" t="s">
        <v>341</v>
      </c>
      <c r="AQ8" s="44" t="s">
        <v>342</v>
      </c>
      <c r="AR8" s="58" t="s">
        <v>343</v>
      </c>
      <c r="AS8" s="58" t="s">
        <v>343</v>
      </c>
      <c r="AT8" s="58" t="s">
        <v>343</v>
      </c>
      <c r="AU8" s="58" t="s">
        <v>343</v>
      </c>
      <c r="AV8" s="42" t="s">
        <v>344</v>
      </c>
      <c r="AW8" s="48" t="s">
        <v>345</v>
      </c>
      <c r="AX8" s="58" t="s">
        <v>343</v>
      </c>
      <c r="AY8" s="58" t="s">
        <v>343</v>
      </c>
      <c r="AZ8" s="48" t="s">
        <v>309</v>
      </c>
      <c r="BA8" s="48" t="s">
        <v>309</v>
      </c>
      <c r="BB8" s="48" t="s">
        <v>309</v>
      </c>
      <c r="BC8" s="48" t="s">
        <v>309</v>
      </c>
      <c r="BD8" s="48" t="s">
        <v>309</v>
      </c>
      <c r="BE8" s="48" t="s">
        <v>309</v>
      </c>
      <c r="BF8" s="48" t="s">
        <v>309</v>
      </c>
      <c r="BG8" s="48" t="s">
        <v>309</v>
      </c>
      <c r="BH8" s="50" t="s">
        <v>142</v>
      </c>
      <c r="BI8" s="44" t="s">
        <v>142</v>
      </c>
      <c r="BJ8" s="50" t="s">
        <v>153</v>
      </c>
      <c r="BK8" s="50" t="s">
        <v>153</v>
      </c>
      <c r="BL8" s="50" t="s">
        <v>153</v>
      </c>
      <c r="BM8" s="50" t="s">
        <v>153</v>
      </c>
      <c r="BN8" s="50" t="s">
        <v>153</v>
      </c>
      <c r="BO8" s="50" t="s">
        <v>153</v>
      </c>
      <c r="BP8" s="50" t="s">
        <v>153</v>
      </c>
      <c r="BQ8" s="50" t="s">
        <v>153</v>
      </c>
      <c r="BR8" s="50" t="s">
        <v>153</v>
      </c>
      <c r="BS8" s="50" t="s">
        <v>153</v>
      </c>
      <c r="BT8" s="50" t="s">
        <v>153</v>
      </c>
      <c r="BU8" s="50" t="s">
        <v>153</v>
      </c>
      <c r="BV8" s="50" t="s">
        <v>153</v>
      </c>
      <c r="BW8" s="50" t="s">
        <v>153</v>
      </c>
      <c r="BX8" s="48" t="s">
        <v>309</v>
      </c>
      <c r="BY8" s="48" t="s">
        <v>309</v>
      </c>
      <c r="BZ8" s="48" t="s">
        <v>153</v>
      </c>
      <c r="CA8" s="48" t="s">
        <v>153</v>
      </c>
      <c r="CB8" s="58" t="s">
        <v>343</v>
      </c>
      <c r="CC8" s="58" t="s">
        <v>343</v>
      </c>
      <c r="CD8" s="58" t="s">
        <v>343</v>
      </c>
      <c r="CE8" s="58" t="s">
        <v>343</v>
      </c>
      <c r="CF8" s="41" t="s">
        <v>346</v>
      </c>
      <c r="CG8" s="44" t="s">
        <v>347</v>
      </c>
      <c r="CH8" s="42" t="s">
        <v>348</v>
      </c>
      <c r="CI8" s="48" t="s">
        <v>349</v>
      </c>
      <c r="CJ8" s="42" t="s">
        <v>350</v>
      </c>
      <c r="CK8" s="44" t="s">
        <v>351</v>
      </c>
      <c r="CL8" s="58" t="s">
        <v>343</v>
      </c>
      <c r="CM8" s="58" t="s">
        <v>343</v>
      </c>
      <c r="CN8" s="58" t="s">
        <v>343</v>
      </c>
      <c r="CO8" s="58" t="s">
        <v>343</v>
      </c>
      <c r="CP8" s="58" t="s">
        <v>343</v>
      </c>
      <c r="CQ8" s="58" t="s">
        <v>343</v>
      </c>
      <c r="CR8" s="42" t="s">
        <v>46</v>
      </c>
      <c r="CS8" s="48" t="s">
        <v>46</v>
      </c>
      <c r="CT8" s="59" t="s">
        <v>352</v>
      </c>
      <c r="CU8" s="60" t="s">
        <v>353</v>
      </c>
      <c r="CV8" s="41" t="s">
        <v>354</v>
      </c>
      <c r="CW8" s="44" t="s">
        <v>355</v>
      </c>
      <c r="CX8" s="42" t="s">
        <v>356</v>
      </c>
      <c r="CY8" s="44" t="s">
        <v>357</v>
      </c>
      <c r="CZ8" s="42" t="s">
        <v>358</v>
      </c>
      <c r="DA8" s="44" t="s">
        <v>359</v>
      </c>
      <c r="DB8" s="41" t="s">
        <v>360</v>
      </c>
      <c r="DC8" s="44" t="s">
        <v>361</v>
      </c>
      <c r="DD8" s="42" t="s">
        <v>362</v>
      </c>
      <c r="DE8" s="44" t="s">
        <v>363</v>
      </c>
      <c r="DF8" s="42" t="s">
        <v>364</v>
      </c>
      <c r="DG8" s="48" t="s">
        <v>363</v>
      </c>
      <c r="DH8" s="44" t="s">
        <v>142</v>
      </c>
      <c r="DI8" s="44" t="s">
        <v>142</v>
      </c>
      <c r="DJ8" s="42" t="s">
        <v>365</v>
      </c>
      <c r="DK8" s="44" t="s">
        <v>366</v>
      </c>
      <c r="DL8" s="42" t="s">
        <v>367</v>
      </c>
      <c r="DM8" s="44" t="s">
        <v>368</v>
      </c>
      <c r="DN8" s="41" t="s">
        <v>369</v>
      </c>
      <c r="DO8" s="44" t="s">
        <v>370</v>
      </c>
      <c r="DP8" s="61" t="s">
        <v>343</v>
      </c>
      <c r="DQ8" s="61" t="s">
        <v>343</v>
      </c>
      <c r="DR8" s="61" t="s">
        <v>343</v>
      </c>
      <c r="DS8" s="61" t="s">
        <v>343</v>
      </c>
      <c r="DT8" s="61" t="s">
        <v>343</v>
      </c>
      <c r="DU8" s="61" t="s">
        <v>343</v>
      </c>
      <c r="DV8" s="48" t="s">
        <v>309</v>
      </c>
      <c r="DW8" s="48" t="s">
        <v>309</v>
      </c>
      <c r="DX8" s="48" t="s">
        <v>371</v>
      </c>
      <c r="DY8" s="48" t="s">
        <v>371</v>
      </c>
      <c r="DZ8" s="48" t="s">
        <v>371</v>
      </c>
      <c r="EA8" s="48" t="s">
        <v>371</v>
      </c>
      <c r="EB8" s="48" t="s">
        <v>371</v>
      </c>
      <c r="EC8" s="48" t="s">
        <v>371</v>
      </c>
      <c r="ED8" s="48" t="s">
        <v>371</v>
      </c>
      <c r="EE8" s="48" t="s">
        <v>371</v>
      </c>
      <c r="EF8" s="44" t="s">
        <v>309</v>
      </c>
      <c r="EG8" s="44" t="s">
        <v>309</v>
      </c>
      <c r="EH8" s="48" t="s">
        <v>372</v>
      </c>
      <c r="EI8" s="48" t="s">
        <v>373</v>
      </c>
      <c r="EJ8" s="53" t="s">
        <v>153</v>
      </c>
      <c r="EK8" s="53" t="s">
        <v>153</v>
      </c>
      <c r="EL8" s="44" t="s">
        <v>374</v>
      </c>
      <c r="EM8" s="44" t="s">
        <v>375</v>
      </c>
      <c r="EN8" s="42" t="s">
        <v>376</v>
      </c>
      <c r="EO8" s="48" t="s">
        <v>377</v>
      </c>
      <c r="EP8" s="42" t="s">
        <v>378</v>
      </c>
      <c r="EQ8" s="44" t="s">
        <v>379</v>
      </c>
      <c r="ER8" s="42" t="s">
        <v>380</v>
      </c>
      <c r="ES8" s="44" t="s">
        <v>381</v>
      </c>
      <c r="ET8" s="42" t="s">
        <v>382</v>
      </c>
      <c r="EU8" s="44" t="s">
        <v>383</v>
      </c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2" t="s">
        <v>384</v>
      </c>
      <c r="FG8" s="48" t="s">
        <v>385</v>
      </c>
      <c r="FH8" s="48" t="s">
        <v>153</v>
      </c>
      <c r="FI8" s="48" t="s">
        <v>153</v>
      </c>
      <c r="FJ8" s="48" t="s">
        <v>153</v>
      </c>
      <c r="FK8" s="48" t="s">
        <v>153</v>
      </c>
      <c r="FL8" s="43"/>
      <c r="FM8" s="43"/>
      <c r="FN8" s="42" t="s">
        <v>386</v>
      </c>
      <c r="FO8" s="48" t="s">
        <v>387</v>
      </c>
      <c r="FP8" s="42" t="s">
        <v>309</v>
      </c>
      <c r="FQ8" s="42" t="s">
        <v>309</v>
      </c>
      <c r="FR8" s="42" t="s">
        <v>310</v>
      </c>
      <c r="FS8" s="48" t="s">
        <v>388</v>
      </c>
      <c r="FT8" s="41" t="s">
        <v>312</v>
      </c>
      <c r="FU8" s="44" t="s">
        <v>389</v>
      </c>
      <c r="FV8" s="41" t="s">
        <v>314</v>
      </c>
      <c r="FW8" s="44" t="s">
        <v>390</v>
      </c>
      <c r="FX8" s="42" t="s">
        <v>316</v>
      </c>
      <c r="FY8" s="44" t="s">
        <v>391</v>
      </c>
      <c r="FZ8" s="42" t="s">
        <v>318</v>
      </c>
      <c r="GA8" s="48" t="s">
        <v>392</v>
      </c>
      <c r="GB8" s="42" t="s">
        <v>320</v>
      </c>
      <c r="GC8" s="44" t="s">
        <v>393</v>
      </c>
      <c r="GD8" s="48" t="s">
        <v>394</v>
      </c>
      <c r="GE8" s="48" t="s">
        <v>395</v>
      </c>
      <c r="GF8" s="48" t="s">
        <v>396</v>
      </c>
      <c r="GG8" s="48" t="s">
        <v>397</v>
      </c>
      <c r="GH8" s="48" t="s">
        <v>309</v>
      </c>
      <c r="GI8" s="48" t="s">
        <v>309</v>
      </c>
      <c r="GJ8" s="41" t="s">
        <v>398</v>
      </c>
      <c r="GK8" s="44" t="s">
        <v>399</v>
      </c>
      <c r="GL8" s="42" t="s">
        <v>400</v>
      </c>
      <c r="GM8" s="48" t="s">
        <v>401</v>
      </c>
      <c r="GN8" s="42" t="s">
        <v>1</v>
      </c>
      <c r="GO8" s="44" t="s">
        <v>402</v>
      </c>
      <c r="GP8" s="42" t="s">
        <v>403</v>
      </c>
      <c r="GQ8" s="48" t="s">
        <v>404</v>
      </c>
      <c r="GR8" s="59" t="s">
        <v>405</v>
      </c>
      <c r="GS8" s="60" t="s">
        <v>406</v>
      </c>
      <c r="GT8" s="48" t="s">
        <v>407</v>
      </c>
      <c r="GU8" s="48" t="s">
        <v>408</v>
      </c>
      <c r="GV8" s="41" t="s">
        <v>409</v>
      </c>
      <c r="GW8" s="44" t="s">
        <v>410</v>
      </c>
      <c r="GX8" s="41" t="s">
        <v>411</v>
      </c>
      <c r="GY8" s="44" t="s">
        <v>412</v>
      </c>
      <c r="GZ8" s="42" t="s">
        <v>413</v>
      </c>
      <c r="HA8" s="44" t="s">
        <v>414</v>
      </c>
      <c r="HB8" s="41" t="s">
        <v>339</v>
      </c>
      <c r="HC8" s="44" t="s">
        <v>415</v>
      </c>
      <c r="HD8" s="41" t="s">
        <v>416</v>
      </c>
      <c r="HE8" s="44" t="s">
        <v>417</v>
      </c>
      <c r="HF8" s="59" t="s">
        <v>309</v>
      </c>
      <c r="HG8" s="59" t="s">
        <v>309</v>
      </c>
      <c r="HH8" s="59" t="s">
        <v>418</v>
      </c>
      <c r="HI8" s="59" t="s">
        <v>419</v>
      </c>
      <c r="HJ8" s="59" t="s">
        <v>420</v>
      </c>
      <c r="HK8" s="48" t="s">
        <v>421</v>
      </c>
      <c r="HL8" s="42" t="s">
        <v>422</v>
      </c>
      <c r="HM8" s="48" t="s">
        <v>423</v>
      </c>
      <c r="HN8" s="42" t="s">
        <v>309</v>
      </c>
      <c r="HO8" s="42" t="s">
        <v>309</v>
      </c>
      <c r="HP8" s="42" t="s">
        <v>309</v>
      </c>
      <c r="HQ8" s="42" t="s">
        <v>309</v>
      </c>
    </row>
    <row r="9" spans="1:225" ht="84">
      <c r="A9" s="62" t="s">
        <v>424</v>
      </c>
      <c r="B9" s="40" t="s">
        <v>142</v>
      </c>
      <c r="C9" s="41" t="s">
        <v>142</v>
      </c>
      <c r="D9" s="50" t="s">
        <v>425</v>
      </c>
      <c r="E9" s="50" t="s">
        <v>426</v>
      </c>
      <c r="F9" s="50" t="s">
        <v>427</v>
      </c>
      <c r="G9" s="50" t="s">
        <v>428</v>
      </c>
      <c r="H9" s="50" t="s">
        <v>429</v>
      </c>
      <c r="I9" s="50" t="s">
        <v>430</v>
      </c>
      <c r="J9" s="42" t="s">
        <v>431</v>
      </c>
      <c r="K9" s="50" t="s">
        <v>432</v>
      </c>
      <c r="L9" s="63" t="s">
        <v>433</v>
      </c>
      <c r="M9" s="50" t="s">
        <v>434</v>
      </c>
      <c r="N9" s="63" t="s">
        <v>435</v>
      </c>
      <c r="O9" s="50" t="s">
        <v>436</v>
      </c>
      <c r="P9" s="50" t="s">
        <v>189</v>
      </c>
      <c r="Q9" s="50" t="s">
        <v>189</v>
      </c>
      <c r="R9" s="50" t="s">
        <v>153</v>
      </c>
      <c r="S9" s="50" t="s">
        <v>153</v>
      </c>
      <c r="T9" s="43"/>
      <c r="U9" s="43"/>
      <c r="V9" s="43"/>
      <c r="W9" s="43"/>
      <c r="X9" s="63" t="s">
        <v>437</v>
      </c>
      <c r="Y9" s="63" t="s">
        <v>438</v>
      </c>
      <c r="Z9" s="63" t="s">
        <v>439</v>
      </c>
      <c r="AA9" s="50" t="s">
        <v>440</v>
      </c>
      <c r="AB9" s="50" t="s">
        <v>441</v>
      </c>
      <c r="AC9" s="50" t="s">
        <v>442</v>
      </c>
      <c r="AD9" s="63" t="s">
        <v>443</v>
      </c>
      <c r="AE9" s="50" t="s">
        <v>444</v>
      </c>
      <c r="AF9" s="50" t="s">
        <v>445</v>
      </c>
      <c r="AG9" s="50" t="s">
        <v>445</v>
      </c>
      <c r="AH9" s="43"/>
      <c r="AI9" s="43"/>
      <c r="AJ9" s="50" t="s">
        <v>446</v>
      </c>
      <c r="AK9" s="50" t="s">
        <v>447</v>
      </c>
      <c r="AL9" s="63" t="s">
        <v>448</v>
      </c>
      <c r="AM9" s="64" t="s">
        <v>449</v>
      </c>
      <c r="AN9" s="50" t="s">
        <v>450</v>
      </c>
      <c r="AO9" s="50" t="s">
        <v>451</v>
      </c>
      <c r="AP9" s="50" t="s">
        <v>452</v>
      </c>
      <c r="AQ9" s="50" t="s">
        <v>453</v>
      </c>
      <c r="AR9" s="43"/>
      <c r="AS9" s="43"/>
      <c r="AT9" s="43"/>
      <c r="AU9" s="43"/>
      <c r="AV9" s="50" t="s">
        <v>454</v>
      </c>
      <c r="AW9" s="50" t="s">
        <v>455</v>
      </c>
      <c r="AX9" s="43"/>
      <c r="AY9" s="43"/>
      <c r="AZ9" s="50" t="s">
        <v>153</v>
      </c>
      <c r="BA9" s="50" t="s">
        <v>153</v>
      </c>
      <c r="BB9" s="50" t="s">
        <v>153</v>
      </c>
      <c r="BC9" s="50" t="s">
        <v>153</v>
      </c>
      <c r="BD9" s="43"/>
      <c r="BE9" s="43"/>
      <c r="BF9" s="50" t="s">
        <v>153</v>
      </c>
      <c r="BG9" s="50" t="s">
        <v>153</v>
      </c>
      <c r="BH9" s="50" t="s">
        <v>153</v>
      </c>
      <c r="BI9" s="50" t="s">
        <v>153</v>
      </c>
      <c r="BJ9" s="50" t="s">
        <v>153</v>
      </c>
      <c r="BK9" s="50" t="s">
        <v>153</v>
      </c>
      <c r="BL9" s="50" t="s">
        <v>456</v>
      </c>
      <c r="BM9" s="50" t="s">
        <v>457</v>
      </c>
      <c r="BN9" s="50"/>
      <c r="BO9" s="50"/>
      <c r="BP9" s="50"/>
      <c r="BQ9" s="50"/>
      <c r="BR9" s="50"/>
      <c r="BS9" s="50"/>
      <c r="BT9" s="50"/>
      <c r="BU9" s="50"/>
      <c r="BV9" s="50" t="s">
        <v>153</v>
      </c>
      <c r="BW9" s="50" t="s">
        <v>153</v>
      </c>
      <c r="BX9" s="50" t="s">
        <v>153</v>
      </c>
      <c r="BY9" s="50" t="s">
        <v>153</v>
      </c>
      <c r="BZ9" s="50" t="s">
        <v>153</v>
      </c>
      <c r="CA9" s="50" t="s">
        <v>153</v>
      </c>
      <c r="CB9" s="43"/>
      <c r="CC9" s="43"/>
      <c r="CD9" s="43"/>
      <c r="CE9" s="43"/>
      <c r="CF9" s="50" t="s">
        <v>458</v>
      </c>
      <c r="CG9" s="50" t="s">
        <v>459</v>
      </c>
      <c r="CH9" s="50" t="s">
        <v>460</v>
      </c>
      <c r="CI9" s="50" t="s">
        <v>461</v>
      </c>
      <c r="CJ9" s="63" t="s">
        <v>462</v>
      </c>
      <c r="CK9" s="50" t="s">
        <v>463</v>
      </c>
      <c r="CL9" s="43"/>
      <c r="CM9" s="43"/>
      <c r="CN9" s="43"/>
      <c r="CO9" s="43"/>
      <c r="CP9" s="43"/>
      <c r="CQ9" s="43"/>
      <c r="CR9" s="63" t="s">
        <v>464</v>
      </c>
      <c r="CS9" s="50" t="s">
        <v>465</v>
      </c>
      <c r="CT9" s="50" t="s">
        <v>466</v>
      </c>
      <c r="CU9" s="50" t="s">
        <v>467</v>
      </c>
      <c r="CV9" s="50" t="s">
        <v>468</v>
      </c>
      <c r="CW9" s="50" t="s">
        <v>469</v>
      </c>
      <c r="CX9" s="63" t="s">
        <v>470</v>
      </c>
      <c r="CY9" s="50" t="s">
        <v>471</v>
      </c>
      <c r="CZ9" s="63" t="s">
        <v>472</v>
      </c>
      <c r="DA9" s="50" t="s">
        <v>473</v>
      </c>
      <c r="DB9" s="43"/>
      <c r="DC9" s="43"/>
      <c r="DD9" s="63" t="s">
        <v>474</v>
      </c>
      <c r="DE9" s="50" t="s">
        <v>475</v>
      </c>
      <c r="DF9" s="50" t="s">
        <v>476</v>
      </c>
      <c r="DG9" s="50" t="s">
        <v>477</v>
      </c>
      <c r="DH9" s="50" t="s">
        <v>478</v>
      </c>
      <c r="DI9" s="50" t="s">
        <v>479</v>
      </c>
      <c r="DJ9" s="63" t="s">
        <v>480</v>
      </c>
      <c r="DK9" s="50" t="s">
        <v>481</v>
      </c>
      <c r="DL9" s="63" t="s">
        <v>482</v>
      </c>
      <c r="DM9" s="50" t="s">
        <v>483</v>
      </c>
      <c r="DN9" s="50" t="s">
        <v>484</v>
      </c>
      <c r="DO9" s="50" t="s">
        <v>485</v>
      </c>
      <c r="DP9" s="43"/>
      <c r="DQ9" s="43"/>
      <c r="DR9" s="43"/>
      <c r="DS9" s="43"/>
      <c r="DT9" s="43"/>
      <c r="DU9" s="43"/>
      <c r="DV9" s="41" t="s">
        <v>188</v>
      </c>
      <c r="DW9" s="47" t="s">
        <v>142</v>
      </c>
      <c r="DX9" s="43" t="s">
        <v>189</v>
      </c>
      <c r="DY9" s="43" t="s">
        <v>189</v>
      </c>
      <c r="DZ9" s="43" t="s">
        <v>189</v>
      </c>
      <c r="EA9" s="43" t="s">
        <v>189</v>
      </c>
      <c r="EB9" s="43" t="s">
        <v>189</v>
      </c>
      <c r="EC9" s="43" t="s">
        <v>189</v>
      </c>
      <c r="ED9" s="43" t="s">
        <v>189</v>
      </c>
      <c r="EE9" s="43" t="s">
        <v>189</v>
      </c>
      <c r="EF9" s="63" t="s">
        <v>486</v>
      </c>
      <c r="EG9" s="50" t="s">
        <v>487</v>
      </c>
      <c r="EH9" s="63" t="s">
        <v>488</v>
      </c>
      <c r="EI9" s="50" t="s">
        <v>489</v>
      </c>
      <c r="EJ9" s="47" t="s">
        <v>153</v>
      </c>
      <c r="EK9" s="47" t="s">
        <v>153</v>
      </c>
      <c r="EL9" s="47" t="s">
        <v>490</v>
      </c>
      <c r="EM9" s="50" t="s">
        <v>491</v>
      </c>
      <c r="EN9" s="63" t="s">
        <v>492</v>
      </c>
      <c r="EO9" s="50" t="s">
        <v>493</v>
      </c>
      <c r="EP9" s="63" t="s">
        <v>494</v>
      </c>
      <c r="EQ9" s="50" t="s">
        <v>495</v>
      </c>
      <c r="ER9" s="63" t="s">
        <v>496</v>
      </c>
      <c r="ES9" s="50" t="s">
        <v>497</v>
      </c>
      <c r="ET9" s="63" t="s">
        <v>498</v>
      </c>
      <c r="EU9" s="50" t="s">
        <v>499</v>
      </c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50" t="s">
        <v>500</v>
      </c>
      <c r="FG9" s="50" t="s">
        <v>501</v>
      </c>
      <c r="FH9" s="63" t="s">
        <v>502</v>
      </c>
      <c r="FI9" s="50" t="s">
        <v>503</v>
      </c>
      <c r="FJ9" s="63" t="s">
        <v>504</v>
      </c>
      <c r="FK9" s="50" t="s">
        <v>505</v>
      </c>
      <c r="FL9" s="43"/>
      <c r="FM9" s="43"/>
      <c r="FN9" s="63" t="s">
        <v>506</v>
      </c>
      <c r="FO9" s="50" t="s">
        <v>507</v>
      </c>
      <c r="FP9" s="47" t="s">
        <v>153</v>
      </c>
      <c r="FQ9" s="47" t="s">
        <v>153</v>
      </c>
      <c r="FR9" s="47" t="s">
        <v>508</v>
      </c>
      <c r="FS9" s="65" t="s">
        <v>509</v>
      </c>
      <c r="FT9" s="43"/>
      <c r="FU9" s="43"/>
      <c r="FV9" s="43"/>
      <c r="FW9" s="43"/>
      <c r="FX9" s="50" t="s">
        <v>510</v>
      </c>
      <c r="FY9" s="50" t="s">
        <v>511</v>
      </c>
      <c r="FZ9" s="50" t="s">
        <v>512</v>
      </c>
      <c r="GA9" s="50" t="s">
        <v>513</v>
      </c>
      <c r="GB9" s="63" t="s">
        <v>514</v>
      </c>
      <c r="GC9" s="50" t="s">
        <v>515</v>
      </c>
      <c r="GD9" s="63" t="s">
        <v>516</v>
      </c>
      <c r="GE9" s="50" t="s">
        <v>517</v>
      </c>
      <c r="GF9" s="63" t="s">
        <v>518</v>
      </c>
      <c r="GG9" s="50" t="s">
        <v>519</v>
      </c>
      <c r="GH9" s="50" t="s">
        <v>153</v>
      </c>
      <c r="GI9" s="50" t="s">
        <v>153</v>
      </c>
      <c r="GJ9" s="50" t="s">
        <v>520</v>
      </c>
      <c r="GK9" s="50" t="s">
        <v>521</v>
      </c>
      <c r="GL9" s="50" t="s">
        <v>522</v>
      </c>
      <c r="GM9" s="50" t="s">
        <v>523</v>
      </c>
      <c r="GN9" s="63" t="s">
        <v>524</v>
      </c>
      <c r="GO9" s="63" t="s">
        <v>525</v>
      </c>
      <c r="GP9" s="63" t="s">
        <v>526</v>
      </c>
      <c r="GQ9" s="63" t="s">
        <v>527</v>
      </c>
      <c r="GR9" s="63" t="s">
        <v>528</v>
      </c>
      <c r="GS9" s="63" t="s">
        <v>529</v>
      </c>
      <c r="GT9" s="63" t="s">
        <v>530</v>
      </c>
      <c r="GU9" s="63" t="s">
        <v>531</v>
      </c>
      <c r="GV9" s="66"/>
      <c r="GW9" s="66"/>
      <c r="GX9" s="43"/>
      <c r="GY9" s="63"/>
      <c r="GZ9" s="63" t="s">
        <v>532</v>
      </c>
      <c r="HA9" s="63" t="s">
        <v>533</v>
      </c>
      <c r="HB9" s="63"/>
      <c r="HC9" s="63"/>
      <c r="HD9" s="63" t="s">
        <v>534</v>
      </c>
      <c r="HE9" s="63" t="s">
        <v>535</v>
      </c>
      <c r="HF9" s="42" t="s">
        <v>214</v>
      </c>
      <c r="HG9" s="42" t="s">
        <v>214</v>
      </c>
      <c r="HH9" s="63"/>
      <c r="HI9" s="63"/>
      <c r="HJ9" s="63"/>
      <c r="HK9" s="63"/>
      <c r="HL9" s="63" t="s">
        <v>536</v>
      </c>
      <c r="HM9" s="63" t="s">
        <v>537</v>
      </c>
      <c r="HN9" s="63"/>
      <c r="HO9" s="63"/>
      <c r="HP9" s="63"/>
      <c r="HQ9" s="63"/>
    </row>
    <row r="10" spans="1:225" ht="63.75">
      <c r="A10" s="67" t="s">
        <v>538</v>
      </c>
      <c r="B10" s="40" t="s">
        <v>142</v>
      </c>
      <c r="C10" s="41" t="s">
        <v>142</v>
      </c>
      <c r="D10" s="47" t="s">
        <v>539</v>
      </c>
      <c r="E10" s="47" t="s">
        <v>540</v>
      </c>
      <c r="F10" s="68" t="s">
        <v>153</v>
      </c>
      <c r="G10" s="68" t="s">
        <v>153</v>
      </c>
      <c r="H10" s="68" t="s">
        <v>153</v>
      </c>
      <c r="I10" s="68" t="s">
        <v>153</v>
      </c>
      <c r="J10" s="68" t="s">
        <v>153</v>
      </c>
      <c r="K10" s="68" t="s">
        <v>153</v>
      </c>
      <c r="L10" s="69" t="s">
        <v>541</v>
      </c>
      <c r="M10" s="70" t="s">
        <v>542</v>
      </c>
      <c r="N10" s="71" t="s">
        <v>543</v>
      </c>
      <c r="O10" s="53" t="s">
        <v>544</v>
      </c>
      <c r="P10" s="68" t="s">
        <v>153</v>
      </c>
      <c r="Q10" s="68" t="s">
        <v>153</v>
      </c>
      <c r="R10" s="68" t="s">
        <v>153</v>
      </c>
      <c r="S10" s="68" t="s">
        <v>153</v>
      </c>
      <c r="T10" s="43"/>
      <c r="U10" s="43"/>
      <c r="V10" s="43"/>
      <c r="W10" s="43"/>
      <c r="X10" s="71" t="s">
        <v>545</v>
      </c>
      <c r="Y10" s="47" t="s">
        <v>546</v>
      </c>
      <c r="Z10" s="69" t="s">
        <v>547</v>
      </c>
      <c r="AA10" s="72" t="s">
        <v>548</v>
      </c>
      <c r="AB10" s="73" t="s">
        <v>549</v>
      </c>
      <c r="AC10" s="72" t="s">
        <v>550</v>
      </c>
      <c r="AD10" s="69" t="s">
        <v>551</v>
      </c>
      <c r="AE10" s="72" t="s">
        <v>552</v>
      </c>
      <c r="AF10" s="68" t="s">
        <v>153</v>
      </c>
      <c r="AG10" s="68" t="s">
        <v>153</v>
      </c>
      <c r="AH10" s="43"/>
      <c r="AI10" s="43"/>
      <c r="AJ10" s="71" t="s">
        <v>553</v>
      </c>
      <c r="AK10" s="47" t="s">
        <v>554</v>
      </c>
      <c r="AL10" s="71" t="s">
        <v>555</v>
      </c>
      <c r="AM10" s="53" t="s">
        <v>556</v>
      </c>
      <c r="AN10" s="71" t="s">
        <v>557</v>
      </c>
      <c r="AO10" s="53" t="s">
        <v>558</v>
      </c>
      <c r="AP10" s="68" t="s">
        <v>153</v>
      </c>
      <c r="AQ10" s="68" t="s">
        <v>153</v>
      </c>
      <c r="AR10" s="43"/>
      <c r="AS10" s="43"/>
      <c r="AT10" s="43"/>
      <c r="AU10" s="43"/>
      <c r="AV10" s="69" t="s">
        <v>559</v>
      </c>
      <c r="AW10" s="72" t="s">
        <v>560</v>
      </c>
      <c r="AX10" s="43"/>
      <c r="AY10" s="43"/>
      <c r="AZ10" s="68" t="s">
        <v>153</v>
      </c>
      <c r="BA10" s="68" t="s">
        <v>153</v>
      </c>
      <c r="BB10" s="68" t="s">
        <v>153</v>
      </c>
      <c r="BC10" s="68" t="s">
        <v>153</v>
      </c>
      <c r="BD10" s="43"/>
      <c r="BE10" s="43"/>
      <c r="BF10" s="68" t="s">
        <v>153</v>
      </c>
      <c r="BG10" s="68" t="s">
        <v>153</v>
      </c>
      <c r="BH10" s="68" t="s">
        <v>153</v>
      </c>
      <c r="BI10" s="68" t="s">
        <v>153</v>
      </c>
      <c r="BJ10" s="43"/>
      <c r="BK10" s="43"/>
      <c r="BL10" s="68" t="s">
        <v>561</v>
      </c>
      <c r="BM10" s="47" t="s">
        <v>562</v>
      </c>
      <c r="BN10" s="43"/>
      <c r="BO10" s="43"/>
      <c r="BP10" s="43"/>
      <c r="BQ10" s="43"/>
      <c r="BR10" s="43"/>
      <c r="BS10" s="43"/>
      <c r="BT10" s="43"/>
      <c r="BU10" s="43"/>
      <c r="BV10" s="68" t="s">
        <v>153</v>
      </c>
      <c r="BW10" s="68" t="s">
        <v>153</v>
      </c>
      <c r="BX10" s="68" t="s">
        <v>153</v>
      </c>
      <c r="BY10" s="68" t="s">
        <v>153</v>
      </c>
      <c r="BZ10" s="68" t="s">
        <v>153</v>
      </c>
      <c r="CA10" s="68" t="s">
        <v>153</v>
      </c>
      <c r="CB10" s="43"/>
      <c r="CC10" s="43"/>
      <c r="CD10" s="43"/>
      <c r="CE10" s="43"/>
      <c r="CF10" s="69" t="s">
        <v>563</v>
      </c>
      <c r="CG10" s="72" t="s">
        <v>564</v>
      </c>
      <c r="CH10" s="69" t="s">
        <v>565</v>
      </c>
      <c r="CI10" s="53" t="s">
        <v>566</v>
      </c>
      <c r="CJ10" s="74" t="s">
        <v>567</v>
      </c>
      <c r="CK10" s="75" t="s">
        <v>568</v>
      </c>
      <c r="CL10" s="43"/>
      <c r="CM10" s="43"/>
      <c r="CN10" s="43"/>
      <c r="CO10" s="43"/>
      <c r="CP10" s="43"/>
      <c r="CQ10" s="43"/>
      <c r="CR10" s="73" t="s">
        <v>562</v>
      </c>
      <c r="CS10" s="53" t="s">
        <v>562</v>
      </c>
      <c r="CT10" s="69" t="s">
        <v>569</v>
      </c>
      <c r="CU10" s="53" t="s">
        <v>570</v>
      </c>
      <c r="CV10" s="69" t="s">
        <v>571</v>
      </c>
      <c r="CW10" s="53" t="s">
        <v>572</v>
      </c>
      <c r="CX10" s="71" t="s">
        <v>573</v>
      </c>
      <c r="CY10" s="72" t="s">
        <v>574</v>
      </c>
      <c r="CZ10" s="71" t="s">
        <v>575</v>
      </c>
      <c r="DA10" s="47" t="s">
        <v>576</v>
      </c>
      <c r="DB10" s="43"/>
      <c r="DC10" s="43"/>
      <c r="DD10" s="69" t="s">
        <v>577</v>
      </c>
      <c r="DE10" s="53" t="s">
        <v>578</v>
      </c>
      <c r="DF10" s="69" t="s">
        <v>579</v>
      </c>
      <c r="DG10" s="53" t="s">
        <v>580</v>
      </c>
      <c r="DH10" s="68" t="s">
        <v>153</v>
      </c>
      <c r="DI10" s="68" t="s">
        <v>153</v>
      </c>
      <c r="DJ10" s="68" t="s">
        <v>581</v>
      </c>
      <c r="DK10" s="76" t="s">
        <v>582</v>
      </c>
      <c r="DL10" s="69" t="s">
        <v>583</v>
      </c>
      <c r="DM10" s="53" t="s">
        <v>584</v>
      </c>
      <c r="DN10" s="69" t="s">
        <v>585</v>
      </c>
      <c r="DO10" s="53" t="s">
        <v>586</v>
      </c>
      <c r="DP10" s="43"/>
      <c r="DQ10" s="43"/>
      <c r="DR10" s="43"/>
      <c r="DS10" s="43"/>
      <c r="DT10" s="43"/>
      <c r="DU10" s="43"/>
      <c r="DV10" s="41" t="s">
        <v>188</v>
      </c>
      <c r="DW10" s="68" t="s">
        <v>153</v>
      </c>
      <c r="DX10" s="69" t="s">
        <v>587</v>
      </c>
      <c r="DY10" s="72" t="s">
        <v>588</v>
      </c>
      <c r="DZ10" s="69" t="s">
        <v>589</v>
      </c>
      <c r="EA10" s="71" t="s">
        <v>590</v>
      </c>
      <c r="EB10" s="69" t="s">
        <v>591</v>
      </c>
      <c r="EC10" s="72" t="s">
        <v>592</v>
      </c>
      <c r="ED10" s="68" t="s">
        <v>153</v>
      </c>
      <c r="EE10" s="68" t="s">
        <v>153</v>
      </c>
      <c r="EF10" s="68" t="s">
        <v>153</v>
      </c>
      <c r="EG10" s="68" t="s">
        <v>153</v>
      </c>
      <c r="EH10" s="71" t="s">
        <v>593</v>
      </c>
      <c r="EI10" s="71" t="s">
        <v>594</v>
      </c>
      <c r="EJ10" s="47" t="s">
        <v>153</v>
      </c>
      <c r="EK10" s="47" t="s">
        <v>153</v>
      </c>
      <c r="EL10" s="47" t="s">
        <v>595</v>
      </c>
      <c r="EM10" s="72" t="s">
        <v>596</v>
      </c>
      <c r="EN10" s="71" t="s">
        <v>597</v>
      </c>
      <c r="EO10" s="72" t="s">
        <v>598</v>
      </c>
      <c r="EP10" s="71" t="s">
        <v>599</v>
      </c>
      <c r="EQ10" s="72" t="s">
        <v>600</v>
      </c>
      <c r="ER10" s="71" t="s">
        <v>601</v>
      </c>
      <c r="ES10" s="72" t="s">
        <v>602</v>
      </c>
      <c r="ET10" s="71" t="s">
        <v>603</v>
      </c>
      <c r="EU10" s="72" t="s">
        <v>604</v>
      </c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71" t="s">
        <v>605</v>
      </c>
      <c r="FG10" s="72" t="s">
        <v>606</v>
      </c>
      <c r="FH10" s="68" t="s">
        <v>153</v>
      </c>
      <c r="FI10" s="68" t="s">
        <v>153</v>
      </c>
      <c r="FJ10" s="68" t="s">
        <v>153</v>
      </c>
      <c r="FK10" s="68" t="s">
        <v>153</v>
      </c>
      <c r="FL10" s="43"/>
      <c r="FM10" s="43"/>
      <c r="FN10" s="71" t="s">
        <v>607</v>
      </c>
      <c r="FO10" s="72" t="s">
        <v>608</v>
      </c>
      <c r="FP10" s="68" t="s">
        <v>153</v>
      </c>
      <c r="FQ10" s="68" t="s">
        <v>153</v>
      </c>
      <c r="FR10" s="71" t="s">
        <v>609</v>
      </c>
      <c r="FS10" s="54" t="s">
        <v>610</v>
      </c>
      <c r="FT10" s="43"/>
      <c r="FU10" s="43"/>
      <c r="FV10" s="43"/>
      <c r="FW10" s="43"/>
      <c r="FX10" s="68" t="s">
        <v>153</v>
      </c>
      <c r="FY10" s="68" t="s">
        <v>153</v>
      </c>
      <c r="FZ10" s="68" t="s">
        <v>153</v>
      </c>
      <c r="GA10" s="68" t="s">
        <v>153</v>
      </c>
      <c r="GB10" s="71" t="s">
        <v>611</v>
      </c>
      <c r="GC10" s="54" t="s">
        <v>612</v>
      </c>
      <c r="GD10" s="71" t="s">
        <v>613</v>
      </c>
      <c r="GE10" s="54" t="s">
        <v>614</v>
      </c>
      <c r="GF10" s="68" t="s">
        <v>153</v>
      </c>
      <c r="GG10" s="68" t="s">
        <v>153</v>
      </c>
      <c r="GH10" s="68" t="s">
        <v>153</v>
      </c>
      <c r="GI10" s="68" t="s">
        <v>153</v>
      </c>
      <c r="GJ10" s="43"/>
      <c r="GK10" s="43"/>
      <c r="GL10" s="43"/>
      <c r="GM10" s="43"/>
      <c r="GN10" s="77" t="s">
        <v>615</v>
      </c>
      <c r="GO10" s="76" t="s">
        <v>616</v>
      </c>
      <c r="GP10" s="68" t="s">
        <v>617</v>
      </c>
      <c r="GQ10" s="76" t="s">
        <v>618</v>
      </c>
      <c r="GR10" s="68" t="s">
        <v>619</v>
      </c>
      <c r="GS10" s="78" t="s">
        <v>620</v>
      </c>
      <c r="GT10" s="68"/>
      <c r="GU10" s="68"/>
      <c r="GV10" s="66"/>
      <c r="GW10" s="66"/>
      <c r="GX10" s="68"/>
      <c r="GY10" s="68"/>
      <c r="GZ10" s="68"/>
      <c r="HA10" s="68"/>
      <c r="HB10" s="68" t="s">
        <v>621</v>
      </c>
      <c r="HC10" s="64" t="s">
        <v>622</v>
      </c>
      <c r="HD10" s="68" t="s">
        <v>623</v>
      </c>
      <c r="HE10" s="79" t="s">
        <v>624</v>
      </c>
      <c r="HF10" s="68"/>
      <c r="HG10" s="68"/>
      <c r="HH10" s="68"/>
      <c r="HI10" s="66"/>
      <c r="HJ10" s="68"/>
      <c r="HK10" s="66"/>
      <c r="HL10" s="68" t="s">
        <v>625</v>
      </c>
      <c r="HM10" s="78" t="s">
        <v>626</v>
      </c>
      <c r="HN10" s="68"/>
      <c r="HO10" s="78"/>
      <c r="HP10" s="68"/>
      <c r="HQ10" s="78"/>
    </row>
    <row r="11" spans="1:225" ht="71.25">
      <c r="A11" s="39" t="s">
        <v>627</v>
      </c>
      <c r="B11" s="80" t="s">
        <v>142</v>
      </c>
      <c r="C11" s="81" t="s">
        <v>12</v>
      </c>
      <c r="D11" s="68" t="s">
        <v>628</v>
      </c>
      <c r="E11" s="68" t="s">
        <v>629</v>
      </c>
      <c r="F11" s="68" t="s">
        <v>628</v>
      </c>
      <c r="G11" s="68" t="s">
        <v>630</v>
      </c>
      <c r="H11" s="68" t="s">
        <v>631</v>
      </c>
      <c r="I11" s="68" t="s">
        <v>632</v>
      </c>
      <c r="J11" s="68" t="s">
        <v>153</v>
      </c>
      <c r="K11" s="68"/>
      <c r="L11" s="82" t="s">
        <v>633</v>
      </c>
      <c r="M11" s="68" t="s">
        <v>634</v>
      </c>
      <c r="N11" s="68" t="s">
        <v>635</v>
      </c>
      <c r="O11" s="68" t="s">
        <v>636</v>
      </c>
      <c r="P11" s="83" t="s">
        <v>637</v>
      </c>
      <c r="Q11" s="68" t="s">
        <v>12</v>
      </c>
      <c r="R11" s="68" t="s">
        <v>153</v>
      </c>
      <c r="S11" s="68" t="s">
        <v>12</v>
      </c>
      <c r="T11" s="66"/>
      <c r="U11" s="66"/>
      <c r="V11" s="66"/>
      <c r="W11" s="66"/>
      <c r="X11" s="68" t="s">
        <v>635</v>
      </c>
      <c r="Y11" s="68" t="s">
        <v>636</v>
      </c>
      <c r="Z11" s="84" t="s">
        <v>638</v>
      </c>
      <c r="AA11" s="68" t="s">
        <v>639</v>
      </c>
      <c r="AB11" s="85" t="s">
        <v>640</v>
      </c>
      <c r="AC11" s="68" t="s">
        <v>641</v>
      </c>
      <c r="AD11" s="86" t="s">
        <v>633</v>
      </c>
      <c r="AE11" s="68" t="s">
        <v>642</v>
      </c>
      <c r="AF11" s="68" t="s">
        <v>153</v>
      </c>
      <c r="AG11" s="68" t="s">
        <v>12</v>
      </c>
      <c r="AH11" s="87"/>
      <c r="AI11" s="87"/>
      <c r="AJ11" s="68" t="s">
        <v>631</v>
      </c>
      <c r="AK11" s="68" t="s">
        <v>643</v>
      </c>
      <c r="AL11" s="82" t="s">
        <v>633</v>
      </c>
      <c r="AM11" s="68" t="s">
        <v>644</v>
      </c>
      <c r="AN11" s="68" t="s">
        <v>645</v>
      </c>
      <c r="AO11" s="68" t="s">
        <v>646</v>
      </c>
      <c r="AP11" s="68" t="s">
        <v>631</v>
      </c>
      <c r="AQ11" s="68" t="s">
        <v>647</v>
      </c>
      <c r="AR11" s="87"/>
      <c r="AS11" s="87"/>
      <c r="AT11" s="87"/>
      <c r="AU11" s="87"/>
      <c r="AV11" s="68" t="s">
        <v>645</v>
      </c>
      <c r="AW11" s="68" t="s">
        <v>636</v>
      </c>
      <c r="AX11" s="87"/>
      <c r="AY11" s="87"/>
      <c r="AZ11" s="68" t="s">
        <v>153</v>
      </c>
      <c r="BA11" s="68" t="s">
        <v>12</v>
      </c>
      <c r="BB11" s="68" t="s">
        <v>153</v>
      </c>
      <c r="BC11" s="68" t="s">
        <v>12</v>
      </c>
      <c r="BD11" s="87"/>
      <c r="BE11" s="87"/>
      <c r="BF11" s="68" t="s">
        <v>153</v>
      </c>
      <c r="BG11" s="68" t="s">
        <v>12</v>
      </c>
      <c r="BH11" s="68" t="s">
        <v>29</v>
      </c>
      <c r="BI11" s="68" t="s">
        <v>12</v>
      </c>
      <c r="BJ11" s="66"/>
      <c r="BK11" s="66"/>
      <c r="BL11" s="68" t="s">
        <v>29</v>
      </c>
      <c r="BM11" s="68" t="s">
        <v>12</v>
      </c>
      <c r="BN11" s="66"/>
      <c r="BO11" s="66"/>
      <c r="BP11" s="66"/>
      <c r="BQ11" s="66"/>
      <c r="BR11" s="66"/>
      <c r="BS11" s="66"/>
      <c r="BT11" s="66"/>
      <c r="BU11" s="66"/>
      <c r="BV11" s="68" t="s">
        <v>29</v>
      </c>
      <c r="BW11" s="68" t="s">
        <v>12</v>
      </c>
      <c r="BX11" s="68" t="s">
        <v>153</v>
      </c>
      <c r="BY11" s="68" t="s">
        <v>12</v>
      </c>
      <c r="BZ11" s="68" t="s">
        <v>29</v>
      </c>
      <c r="CA11" s="68" t="s">
        <v>12</v>
      </c>
      <c r="CB11" s="66"/>
      <c r="CC11" s="66"/>
      <c r="CD11" s="66"/>
      <c r="CE11" s="66"/>
      <c r="CF11" s="68" t="s">
        <v>153</v>
      </c>
      <c r="CG11" s="68" t="s">
        <v>12</v>
      </c>
      <c r="CH11" s="53" t="s">
        <v>645</v>
      </c>
      <c r="CI11" s="68" t="s">
        <v>648</v>
      </c>
      <c r="CJ11" s="82" t="s">
        <v>633</v>
      </c>
      <c r="CK11" s="68" t="s">
        <v>649</v>
      </c>
      <c r="CL11" s="87"/>
      <c r="CM11" s="87"/>
      <c r="CN11" s="87"/>
      <c r="CO11" s="87"/>
      <c r="CP11" s="87"/>
      <c r="CQ11" s="87"/>
      <c r="CR11" s="68" t="s">
        <v>29</v>
      </c>
      <c r="CS11" s="68" t="s">
        <v>12</v>
      </c>
      <c r="CT11" s="68" t="s">
        <v>650</v>
      </c>
      <c r="CU11" s="68" t="s">
        <v>651</v>
      </c>
      <c r="CV11" s="68" t="s">
        <v>650</v>
      </c>
      <c r="CW11" s="68" t="s">
        <v>652</v>
      </c>
      <c r="CX11" s="82" t="s">
        <v>633</v>
      </c>
      <c r="CY11" s="68" t="s">
        <v>653</v>
      </c>
      <c r="CZ11" s="86" t="s">
        <v>631</v>
      </c>
      <c r="DA11" s="68" t="s">
        <v>654</v>
      </c>
      <c r="DB11" s="66"/>
      <c r="DC11" s="66"/>
      <c r="DD11" s="82" t="s">
        <v>633</v>
      </c>
      <c r="DE11" s="68" t="s">
        <v>655</v>
      </c>
      <c r="DF11" s="68" t="s">
        <v>628</v>
      </c>
      <c r="DG11" s="68" t="s">
        <v>656</v>
      </c>
      <c r="DH11" s="68" t="s">
        <v>153</v>
      </c>
      <c r="DI11" s="68" t="s">
        <v>12</v>
      </c>
      <c r="DJ11" s="68" t="s">
        <v>635</v>
      </c>
      <c r="DK11" s="68" t="s">
        <v>12</v>
      </c>
      <c r="DL11" s="86" t="s">
        <v>631</v>
      </c>
      <c r="DM11" s="68" t="s">
        <v>657</v>
      </c>
      <c r="DN11" s="68" t="s">
        <v>645</v>
      </c>
      <c r="DO11" s="68" t="s">
        <v>636</v>
      </c>
      <c r="DP11" s="87"/>
      <c r="DQ11" s="87"/>
      <c r="DR11" s="87"/>
      <c r="DS11" s="87"/>
      <c r="DT11" s="87"/>
      <c r="DU11" s="87"/>
      <c r="DV11" s="81" t="s">
        <v>153</v>
      </c>
      <c r="DW11" s="68" t="s">
        <v>12</v>
      </c>
      <c r="DX11" s="68" t="s">
        <v>153</v>
      </c>
      <c r="DY11" s="68" t="s">
        <v>12</v>
      </c>
      <c r="DZ11" s="68" t="s">
        <v>153</v>
      </c>
      <c r="EA11" s="68" t="s">
        <v>12</v>
      </c>
      <c r="EB11" s="68" t="s">
        <v>142</v>
      </c>
      <c r="EC11" s="68" t="s">
        <v>12</v>
      </c>
      <c r="ED11" s="68" t="s">
        <v>153</v>
      </c>
      <c r="EE11" s="68" t="s">
        <v>12</v>
      </c>
      <c r="EF11" s="68" t="s">
        <v>153</v>
      </c>
      <c r="EG11" s="68" t="s">
        <v>12</v>
      </c>
      <c r="EH11" s="82" t="s">
        <v>633</v>
      </c>
      <c r="EI11" s="88" t="s">
        <v>658</v>
      </c>
      <c r="EJ11" s="68" t="s">
        <v>153</v>
      </c>
      <c r="EK11" s="68" t="s">
        <v>12</v>
      </c>
      <c r="EL11" s="82" t="s">
        <v>633</v>
      </c>
      <c r="EM11" s="68" t="s">
        <v>659</v>
      </c>
      <c r="EN11" s="82" t="s">
        <v>633</v>
      </c>
      <c r="EO11" s="68" t="s">
        <v>660</v>
      </c>
      <c r="EP11" s="82" t="s">
        <v>633</v>
      </c>
      <c r="EQ11" s="68" t="s">
        <v>661</v>
      </c>
      <c r="ER11" s="82" t="s">
        <v>633</v>
      </c>
      <c r="ES11" s="68" t="s">
        <v>662</v>
      </c>
      <c r="ET11" s="82" t="s">
        <v>633</v>
      </c>
      <c r="EU11" s="53" t="s">
        <v>662</v>
      </c>
      <c r="EV11" s="66"/>
      <c r="EW11" s="66"/>
      <c r="EX11" s="66"/>
      <c r="EY11" s="66"/>
      <c r="EZ11" s="66"/>
      <c r="FA11" s="66"/>
      <c r="FB11" s="66"/>
      <c r="FC11" s="66"/>
      <c r="FD11" s="66"/>
      <c r="FE11" s="66"/>
      <c r="FF11" s="68" t="s">
        <v>633</v>
      </c>
      <c r="FG11" s="68" t="s">
        <v>663</v>
      </c>
      <c r="FH11" s="68" t="s">
        <v>635</v>
      </c>
      <c r="FI11" s="68" t="s">
        <v>636</v>
      </c>
      <c r="FJ11" s="68" t="s">
        <v>29</v>
      </c>
      <c r="FK11" s="68" t="s">
        <v>12</v>
      </c>
      <c r="FL11" s="87"/>
      <c r="FM11" s="87"/>
      <c r="FN11" s="68" t="s">
        <v>633</v>
      </c>
      <c r="FO11" s="68" t="s">
        <v>664</v>
      </c>
      <c r="FP11" s="68" t="s">
        <v>153</v>
      </c>
      <c r="FQ11" s="68" t="s">
        <v>12</v>
      </c>
      <c r="FR11" s="68" t="s">
        <v>635</v>
      </c>
      <c r="FS11" s="68" t="s">
        <v>12</v>
      </c>
      <c r="FT11" s="87"/>
      <c r="FU11" s="87"/>
      <c r="FV11" s="87"/>
      <c r="FW11" s="87"/>
      <c r="FX11" s="68" t="s">
        <v>645</v>
      </c>
      <c r="FY11" s="68" t="s">
        <v>665</v>
      </c>
      <c r="FZ11" s="68" t="s">
        <v>645</v>
      </c>
      <c r="GA11" s="68" t="s">
        <v>666</v>
      </c>
      <c r="GB11" s="68" t="s">
        <v>635</v>
      </c>
      <c r="GC11" s="68" t="s">
        <v>636</v>
      </c>
      <c r="GD11" s="82" t="s">
        <v>667</v>
      </c>
      <c r="GE11" s="68" t="s">
        <v>668</v>
      </c>
      <c r="GF11" s="68" t="s">
        <v>635</v>
      </c>
      <c r="GG11" s="68" t="s">
        <v>12</v>
      </c>
      <c r="GH11" s="68" t="s">
        <v>153</v>
      </c>
      <c r="GI11" s="68" t="s">
        <v>12</v>
      </c>
      <c r="GJ11" s="68" t="s">
        <v>633</v>
      </c>
      <c r="GK11" s="68" t="s">
        <v>669</v>
      </c>
      <c r="GL11" s="68" t="s">
        <v>633</v>
      </c>
      <c r="GM11" s="68" t="s">
        <v>670</v>
      </c>
      <c r="GN11" s="68" t="s">
        <v>671</v>
      </c>
      <c r="GO11" s="68"/>
      <c r="GP11" s="68" t="s">
        <v>672</v>
      </c>
      <c r="GQ11" s="68" t="s">
        <v>636</v>
      </c>
      <c r="GR11" s="68" t="s">
        <v>673</v>
      </c>
      <c r="GS11" s="68" t="s">
        <v>674</v>
      </c>
      <c r="GT11" s="68" t="s">
        <v>675</v>
      </c>
      <c r="GU11" s="68" t="s">
        <v>674</v>
      </c>
      <c r="GV11" s="66"/>
      <c r="GW11" s="66"/>
      <c r="GX11" s="68" t="s">
        <v>633</v>
      </c>
      <c r="GY11" s="68" t="s">
        <v>676</v>
      </c>
      <c r="GZ11" s="68" t="s">
        <v>635</v>
      </c>
      <c r="HA11" s="68" t="s">
        <v>677</v>
      </c>
      <c r="HB11" s="68" t="s">
        <v>633</v>
      </c>
      <c r="HC11" s="68" t="s">
        <v>678</v>
      </c>
      <c r="HD11" s="68" t="s">
        <v>679</v>
      </c>
      <c r="HE11" s="68" t="s">
        <v>636</v>
      </c>
      <c r="HF11" s="68" t="s">
        <v>153</v>
      </c>
      <c r="HG11" s="68" t="s">
        <v>12</v>
      </c>
      <c r="HH11" s="68" t="s">
        <v>628</v>
      </c>
      <c r="HI11" s="68" t="s">
        <v>636</v>
      </c>
      <c r="HJ11" s="68" t="s">
        <v>628</v>
      </c>
      <c r="HK11" s="68" t="s">
        <v>636</v>
      </c>
      <c r="HL11" s="68" t="s">
        <v>633</v>
      </c>
      <c r="HM11" s="68" t="s">
        <v>680</v>
      </c>
      <c r="HN11" s="68" t="s">
        <v>153</v>
      </c>
      <c r="HO11" s="68" t="s">
        <v>12</v>
      </c>
      <c r="HP11" s="68" t="s">
        <v>153</v>
      </c>
      <c r="HQ11" s="68" t="s">
        <v>12</v>
      </c>
    </row>
    <row r="12" spans="1:225" ht="45">
      <c r="A12" s="39" t="s">
        <v>681</v>
      </c>
      <c r="B12" s="40" t="s">
        <v>142</v>
      </c>
      <c r="C12" s="41" t="s">
        <v>142</v>
      </c>
      <c r="D12" s="53" t="s">
        <v>682</v>
      </c>
      <c r="E12" s="53" t="s">
        <v>683</v>
      </c>
      <c r="F12" s="53" t="s">
        <v>12</v>
      </c>
      <c r="G12" s="53" t="s">
        <v>12</v>
      </c>
      <c r="H12" s="53" t="s">
        <v>12</v>
      </c>
      <c r="I12" s="53" t="s">
        <v>12</v>
      </c>
      <c r="J12" s="68" t="s">
        <v>684</v>
      </c>
      <c r="K12" s="68" t="s">
        <v>685</v>
      </c>
      <c r="L12" s="53" t="s">
        <v>686</v>
      </c>
      <c r="M12" s="53" t="s">
        <v>687</v>
      </c>
      <c r="N12" s="68" t="s">
        <v>688</v>
      </c>
      <c r="O12" s="68" t="s">
        <v>689</v>
      </c>
      <c r="P12" s="68" t="s">
        <v>690</v>
      </c>
      <c r="Q12" s="68" t="s">
        <v>691</v>
      </c>
      <c r="R12" s="68" t="s">
        <v>12</v>
      </c>
      <c r="S12" s="68" t="s">
        <v>12</v>
      </c>
      <c r="T12" s="66"/>
      <c r="U12" s="66"/>
      <c r="V12" s="66"/>
      <c r="W12" s="66"/>
      <c r="X12" s="68" t="s">
        <v>692</v>
      </c>
      <c r="Y12" s="68" t="s">
        <v>693</v>
      </c>
      <c r="Z12" s="53" t="s">
        <v>694</v>
      </c>
      <c r="AA12" s="53" t="s">
        <v>695</v>
      </c>
      <c r="AB12" s="53" t="s">
        <v>696</v>
      </c>
      <c r="AC12" s="53" t="s">
        <v>697</v>
      </c>
      <c r="AD12" s="53" t="s">
        <v>698</v>
      </c>
      <c r="AE12" s="53" t="s">
        <v>699</v>
      </c>
      <c r="AF12" s="68" t="s">
        <v>12</v>
      </c>
      <c r="AG12" s="68" t="s">
        <v>12</v>
      </c>
      <c r="AH12" s="66"/>
      <c r="AI12" s="66"/>
      <c r="AJ12" s="53" t="s">
        <v>700</v>
      </c>
      <c r="AK12" s="53" t="s">
        <v>701</v>
      </c>
      <c r="AL12" s="53" t="s">
        <v>702</v>
      </c>
      <c r="AM12" s="53" t="s">
        <v>703</v>
      </c>
      <c r="AN12" s="53" t="s">
        <v>704</v>
      </c>
      <c r="AO12" s="53" t="s">
        <v>705</v>
      </c>
      <c r="AP12" s="53" t="s">
        <v>12</v>
      </c>
      <c r="AQ12" s="53" t="s">
        <v>12</v>
      </c>
      <c r="AR12" s="66" t="s">
        <v>12</v>
      </c>
      <c r="AS12" s="66" t="s">
        <v>12</v>
      </c>
      <c r="AT12" s="66" t="s">
        <v>12</v>
      </c>
      <c r="AU12" s="66" t="s">
        <v>12</v>
      </c>
      <c r="AV12" s="53" t="s">
        <v>706</v>
      </c>
      <c r="AW12" s="53" t="s">
        <v>707</v>
      </c>
      <c r="AX12" s="66" t="s">
        <v>12</v>
      </c>
      <c r="AY12" s="66" t="s">
        <v>12</v>
      </c>
      <c r="AZ12" s="68" t="s">
        <v>12</v>
      </c>
      <c r="BA12" s="68" t="s">
        <v>12</v>
      </c>
      <c r="BB12" s="68" t="s">
        <v>12</v>
      </c>
      <c r="BC12" s="68" t="s">
        <v>12</v>
      </c>
      <c r="BD12" s="66" t="s">
        <v>12</v>
      </c>
      <c r="BE12" s="66" t="s">
        <v>12</v>
      </c>
      <c r="BF12" s="68" t="s">
        <v>12</v>
      </c>
      <c r="BG12" s="68" t="s">
        <v>12</v>
      </c>
      <c r="BH12" s="68" t="s">
        <v>12</v>
      </c>
      <c r="BI12" s="68" t="s">
        <v>12</v>
      </c>
      <c r="BJ12" s="66" t="s">
        <v>12</v>
      </c>
      <c r="BK12" s="66" t="s">
        <v>12</v>
      </c>
      <c r="BL12" s="68" t="s">
        <v>708</v>
      </c>
      <c r="BM12" s="68" t="s">
        <v>46</v>
      </c>
      <c r="BN12" s="66" t="s">
        <v>12</v>
      </c>
      <c r="BO12" s="66" t="s">
        <v>12</v>
      </c>
      <c r="BP12" s="66" t="s">
        <v>12</v>
      </c>
      <c r="BQ12" s="66" t="s">
        <v>12</v>
      </c>
      <c r="BR12" s="66" t="s">
        <v>12</v>
      </c>
      <c r="BS12" s="66" t="s">
        <v>12</v>
      </c>
      <c r="BT12" s="66" t="s">
        <v>12</v>
      </c>
      <c r="BU12" s="66" t="s">
        <v>12</v>
      </c>
      <c r="BV12" s="68" t="s">
        <v>12</v>
      </c>
      <c r="BW12" s="68" t="s">
        <v>12</v>
      </c>
      <c r="BX12" s="68" t="s">
        <v>12</v>
      </c>
      <c r="BY12" s="68" t="s">
        <v>12</v>
      </c>
      <c r="BZ12" s="68" t="s">
        <v>12</v>
      </c>
      <c r="CA12" s="68" t="s">
        <v>12</v>
      </c>
      <c r="CB12" s="66" t="s">
        <v>12</v>
      </c>
      <c r="CC12" s="66" t="s">
        <v>12</v>
      </c>
      <c r="CD12" s="66" t="s">
        <v>12</v>
      </c>
      <c r="CE12" s="66" t="s">
        <v>12</v>
      </c>
      <c r="CF12" s="68" t="s">
        <v>12</v>
      </c>
      <c r="CG12" s="68" t="s">
        <v>12</v>
      </c>
      <c r="CH12" s="53" t="s">
        <v>709</v>
      </c>
      <c r="CI12" s="53" t="s">
        <v>710</v>
      </c>
      <c r="CJ12" s="53" t="s">
        <v>711</v>
      </c>
      <c r="CK12" s="53" t="s">
        <v>712</v>
      </c>
      <c r="CL12" s="66"/>
      <c r="CM12" s="66"/>
      <c r="CN12" s="66"/>
      <c r="CO12" s="66"/>
      <c r="CP12" s="66"/>
      <c r="CQ12" s="66"/>
      <c r="CR12" s="53" t="s">
        <v>713</v>
      </c>
      <c r="CS12" s="68" t="s">
        <v>46</v>
      </c>
      <c r="CT12" s="53" t="s">
        <v>714</v>
      </c>
      <c r="CU12" s="53" t="s">
        <v>715</v>
      </c>
      <c r="CV12" s="53" t="s">
        <v>716</v>
      </c>
      <c r="CW12" s="53" t="s">
        <v>717</v>
      </c>
      <c r="CX12" s="53" t="s">
        <v>718</v>
      </c>
      <c r="CY12" s="53" t="s">
        <v>719</v>
      </c>
      <c r="CZ12" s="86" t="s">
        <v>720</v>
      </c>
      <c r="DA12" s="53" t="s">
        <v>721</v>
      </c>
      <c r="DB12" s="66"/>
      <c r="DC12" s="66"/>
      <c r="DD12" s="53" t="s">
        <v>722</v>
      </c>
      <c r="DE12" s="53" t="s">
        <v>723</v>
      </c>
      <c r="DF12" s="53" t="s">
        <v>724</v>
      </c>
      <c r="DG12" s="53" t="s">
        <v>725</v>
      </c>
      <c r="DH12" s="68" t="s">
        <v>12</v>
      </c>
      <c r="DI12" s="68" t="s">
        <v>12</v>
      </c>
      <c r="DJ12" s="68" t="s">
        <v>726</v>
      </c>
      <c r="DK12" s="68" t="s">
        <v>727</v>
      </c>
      <c r="DL12" s="53" t="s">
        <v>728</v>
      </c>
      <c r="DM12" s="53" t="s">
        <v>729</v>
      </c>
      <c r="DN12" s="53" t="s">
        <v>730</v>
      </c>
      <c r="DO12" s="53" t="s">
        <v>731</v>
      </c>
      <c r="DP12" s="66" t="s">
        <v>12</v>
      </c>
      <c r="DQ12" s="66" t="s">
        <v>12</v>
      </c>
      <c r="DR12" s="66" t="s">
        <v>12</v>
      </c>
      <c r="DS12" s="66" t="s">
        <v>12</v>
      </c>
      <c r="DT12" s="66" t="s">
        <v>12</v>
      </c>
      <c r="DU12" s="66" t="s">
        <v>12</v>
      </c>
      <c r="DV12" s="41" t="s">
        <v>188</v>
      </c>
      <c r="DW12" s="68" t="s">
        <v>12</v>
      </c>
      <c r="DX12" s="68" t="s">
        <v>732</v>
      </c>
      <c r="DY12" s="68" t="s">
        <v>733</v>
      </c>
      <c r="DZ12" s="68" t="s">
        <v>734</v>
      </c>
      <c r="EA12" s="68" t="s">
        <v>735</v>
      </c>
      <c r="EB12" s="68" t="s">
        <v>736</v>
      </c>
      <c r="EC12" s="68" t="s">
        <v>737</v>
      </c>
      <c r="ED12" s="68" t="s">
        <v>738</v>
      </c>
      <c r="EE12" s="68" t="s">
        <v>739</v>
      </c>
      <c r="EF12" s="68" t="s">
        <v>12</v>
      </c>
      <c r="EG12" s="68" t="s">
        <v>12</v>
      </c>
      <c r="EH12" s="53" t="s">
        <v>740</v>
      </c>
      <c r="EI12" s="89" t="s">
        <v>741</v>
      </c>
      <c r="EJ12" s="68" t="s">
        <v>12</v>
      </c>
      <c r="EK12" s="68" t="s">
        <v>12</v>
      </c>
      <c r="EL12" s="53" t="s">
        <v>742</v>
      </c>
      <c r="EM12" s="53" t="s">
        <v>743</v>
      </c>
      <c r="EN12" s="53" t="s">
        <v>744</v>
      </c>
      <c r="EO12" s="53" t="s">
        <v>745</v>
      </c>
      <c r="EP12" s="53" t="s">
        <v>746</v>
      </c>
      <c r="EQ12" s="53" t="s">
        <v>747</v>
      </c>
      <c r="ER12" s="53" t="s">
        <v>748</v>
      </c>
      <c r="ES12" s="53" t="s">
        <v>749</v>
      </c>
      <c r="ET12" s="53" t="s">
        <v>750</v>
      </c>
      <c r="EU12" s="53" t="s">
        <v>751</v>
      </c>
      <c r="EV12" s="66"/>
      <c r="EW12" s="66"/>
      <c r="EX12" s="66"/>
      <c r="EY12" s="66"/>
      <c r="EZ12" s="66"/>
      <c r="FA12" s="66"/>
      <c r="FB12" s="66"/>
      <c r="FC12" s="66"/>
      <c r="FD12" s="66"/>
      <c r="FE12" s="66"/>
      <c r="FF12" s="53" t="s">
        <v>752</v>
      </c>
      <c r="FG12" s="53" t="s">
        <v>753</v>
      </c>
      <c r="FH12" s="68" t="s">
        <v>12</v>
      </c>
      <c r="FI12" s="68" t="s">
        <v>12</v>
      </c>
      <c r="FJ12" s="68" t="s">
        <v>12</v>
      </c>
      <c r="FK12" s="68" t="s">
        <v>12</v>
      </c>
      <c r="FL12" s="66"/>
      <c r="FM12" s="66"/>
      <c r="FN12" s="53" t="s">
        <v>754</v>
      </c>
      <c r="FO12" s="53" t="s">
        <v>755</v>
      </c>
      <c r="FP12" s="68" t="s">
        <v>12</v>
      </c>
      <c r="FQ12" s="68" t="s">
        <v>12</v>
      </c>
      <c r="FR12" s="68" t="s">
        <v>756</v>
      </c>
      <c r="FS12" s="68" t="s">
        <v>757</v>
      </c>
      <c r="FT12" s="66"/>
      <c r="FU12" s="66"/>
      <c r="FV12" s="66"/>
      <c r="FW12" s="66"/>
      <c r="FX12" s="53" t="s">
        <v>12</v>
      </c>
      <c r="FY12" s="53" t="s">
        <v>12</v>
      </c>
      <c r="FZ12" s="53" t="s">
        <v>12</v>
      </c>
      <c r="GA12" s="53" t="s">
        <v>12</v>
      </c>
      <c r="GB12" s="68" t="s">
        <v>758</v>
      </c>
      <c r="GC12" s="68" t="s">
        <v>759</v>
      </c>
      <c r="GD12" s="53" t="s">
        <v>760</v>
      </c>
      <c r="GE12" s="53" t="s">
        <v>761</v>
      </c>
      <c r="GF12" s="68" t="s">
        <v>762</v>
      </c>
      <c r="GG12" s="68" t="s">
        <v>763</v>
      </c>
      <c r="GH12" s="68" t="s">
        <v>12</v>
      </c>
      <c r="GI12" s="68" t="s">
        <v>12</v>
      </c>
      <c r="GJ12" s="53" t="s">
        <v>12</v>
      </c>
      <c r="GK12" s="53" t="s">
        <v>12</v>
      </c>
      <c r="GL12" s="53" t="s">
        <v>12</v>
      </c>
      <c r="GM12" s="53" t="s">
        <v>12</v>
      </c>
      <c r="GN12" s="68" t="s">
        <v>764</v>
      </c>
      <c r="GO12" s="68" t="s">
        <v>765</v>
      </c>
      <c r="GP12" s="68"/>
      <c r="GQ12" s="68"/>
      <c r="GR12" s="68"/>
      <c r="GS12" s="68"/>
      <c r="GT12" s="68"/>
      <c r="GU12" s="68"/>
      <c r="GV12" s="66"/>
      <c r="GW12" s="66"/>
      <c r="GX12" s="68" t="s">
        <v>766</v>
      </c>
      <c r="GY12" s="68" t="s">
        <v>767</v>
      </c>
      <c r="GZ12" s="68" t="s">
        <v>768</v>
      </c>
      <c r="HA12" s="68"/>
      <c r="HB12" s="68" t="s">
        <v>769</v>
      </c>
      <c r="HC12" s="68" t="s">
        <v>770</v>
      </c>
      <c r="HD12" s="68" t="s">
        <v>771</v>
      </c>
      <c r="HE12" s="68" t="s">
        <v>772</v>
      </c>
      <c r="HF12" s="68"/>
      <c r="HG12" s="68"/>
      <c r="HH12" s="68"/>
      <c r="HI12" s="68"/>
      <c r="HJ12" s="68"/>
      <c r="HK12" s="68"/>
      <c r="HL12" s="68" t="s">
        <v>773</v>
      </c>
      <c r="HM12" s="68"/>
      <c r="HN12" s="68"/>
      <c r="HO12" s="68"/>
      <c r="HP12" s="68"/>
      <c r="HQ12" s="68"/>
    </row>
    <row r="13" spans="1:225" ht="45">
      <c r="A13" s="39" t="s">
        <v>774</v>
      </c>
      <c r="B13" s="40" t="s">
        <v>142</v>
      </c>
      <c r="C13" s="41" t="s">
        <v>142</v>
      </c>
      <c r="D13" s="53" t="s">
        <v>775</v>
      </c>
      <c r="E13" s="53" t="s">
        <v>776</v>
      </c>
      <c r="F13" s="53" t="s">
        <v>12</v>
      </c>
      <c r="G13" s="53" t="s">
        <v>12</v>
      </c>
      <c r="H13" s="53" t="s">
        <v>12</v>
      </c>
      <c r="I13" s="53" t="s">
        <v>12</v>
      </c>
      <c r="J13" s="90" t="s">
        <v>777</v>
      </c>
      <c r="K13" s="68"/>
      <c r="L13" s="91" t="s">
        <v>778</v>
      </c>
      <c r="M13" s="68"/>
      <c r="N13" s="92" t="s">
        <v>779</v>
      </c>
      <c r="O13" s="68"/>
      <c r="P13" s="92" t="s">
        <v>780</v>
      </c>
      <c r="Q13" s="93" t="s">
        <v>12</v>
      </c>
      <c r="R13" s="68" t="s">
        <v>12</v>
      </c>
      <c r="S13" s="68" t="s">
        <v>12</v>
      </c>
      <c r="T13" s="66"/>
      <c r="U13" s="66"/>
      <c r="V13" s="66"/>
      <c r="W13" s="66"/>
      <c r="X13" s="92" t="s">
        <v>781</v>
      </c>
      <c r="Y13" s="68"/>
      <c r="Z13" s="94" t="s">
        <v>782</v>
      </c>
      <c r="AA13" s="53"/>
      <c r="AB13" s="53" t="s">
        <v>783</v>
      </c>
      <c r="AC13" s="53"/>
      <c r="AD13" s="91" t="s">
        <v>784</v>
      </c>
      <c r="AE13" s="53"/>
      <c r="AF13" s="68" t="s">
        <v>12</v>
      </c>
      <c r="AG13" s="68" t="s">
        <v>12</v>
      </c>
      <c r="AH13" s="66"/>
      <c r="AI13" s="66"/>
      <c r="AJ13" s="91" t="s">
        <v>785</v>
      </c>
      <c r="AK13" s="53"/>
      <c r="AL13" s="91" t="s">
        <v>786</v>
      </c>
      <c r="AM13" s="53"/>
      <c r="AN13" s="53" t="s">
        <v>787</v>
      </c>
      <c r="AO13" s="95"/>
      <c r="AP13" s="53" t="s">
        <v>12</v>
      </c>
      <c r="AQ13" s="53" t="s">
        <v>12</v>
      </c>
      <c r="AR13" s="66"/>
      <c r="AS13" s="66"/>
      <c r="AT13" s="66"/>
      <c r="AU13" s="66"/>
      <c r="AV13" s="91" t="s">
        <v>788</v>
      </c>
      <c r="AW13" s="53" t="s">
        <v>789</v>
      </c>
      <c r="AX13" s="66"/>
      <c r="AY13" s="66"/>
      <c r="AZ13" s="68" t="s">
        <v>12</v>
      </c>
      <c r="BA13" s="68" t="s">
        <v>12</v>
      </c>
      <c r="BB13" s="68" t="s">
        <v>12</v>
      </c>
      <c r="BC13" s="68" t="s">
        <v>12</v>
      </c>
      <c r="BD13" s="66"/>
      <c r="BE13" s="66"/>
      <c r="BF13" s="68" t="s">
        <v>12</v>
      </c>
      <c r="BG13" s="68" t="s">
        <v>12</v>
      </c>
      <c r="BH13" s="68" t="s">
        <v>12</v>
      </c>
      <c r="BI13" s="68" t="s">
        <v>12</v>
      </c>
      <c r="BJ13" s="66"/>
      <c r="BK13" s="66"/>
      <c r="BL13" s="68" t="s">
        <v>12</v>
      </c>
      <c r="BM13" s="68" t="s">
        <v>12</v>
      </c>
      <c r="BN13" s="66"/>
      <c r="BO13" s="66"/>
      <c r="BP13" s="66"/>
      <c r="BQ13" s="66"/>
      <c r="BR13" s="66"/>
      <c r="BS13" s="66"/>
      <c r="BT13" s="66"/>
      <c r="BU13" s="66"/>
      <c r="BV13" s="68" t="s">
        <v>12</v>
      </c>
      <c r="BW13" s="68" t="s">
        <v>12</v>
      </c>
      <c r="BX13" s="68" t="s">
        <v>12</v>
      </c>
      <c r="BY13" s="68" t="s">
        <v>12</v>
      </c>
      <c r="BZ13" s="68" t="s">
        <v>12</v>
      </c>
      <c r="CA13" s="68" t="s">
        <v>12</v>
      </c>
      <c r="CB13" s="66"/>
      <c r="CC13" s="66"/>
      <c r="CD13" s="66"/>
      <c r="CE13" s="66"/>
      <c r="CF13" s="68" t="s">
        <v>12</v>
      </c>
      <c r="CG13" s="68" t="s">
        <v>12</v>
      </c>
      <c r="CH13" s="53" t="s">
        <v>790</v>
      </c>
      <c r="CI13" s="95"/>
      <c r="CJ13" s="91" t="s">
        <v>791</v>
      </c>
      <c r="CK13" s="53"/>
      <c r="CL13" s="66"/>
      <c r="CM13" s="66"/>
      <c r="CN13" s="66"/>
      <c r="CO13" s="66"/>
      <c r="CP13" s="66"/>
      <c r="CQ13" s="66"/>
      <c r="CR13" s="91" t="s">
        <v>792</v>
      </c>
      <c r="CS13" s="95"/>
      <c r="CT13" s="53" t="s">
        <v>793</v>
      </c>
      <c r="CU13" s="95" t="s">
        <v>12</v>
      </c>
      <c r="CV13" s="53" t="s">
        <v>794</v>
      </c>
      <c r="CW13" s="95"/>
      <c r="CX13" s="91" t="s">
        <v>795</v>
      </c>
      <c r="CY13" s="95"/>
      <c r="CZ13" s="96" t="s">
        <v>796</v>
      </c>
      <c r="DA13" s="95" t="s">
        <v>12</v>
      </c>
      <c r="DB13" s="66"/>
      <c r="DC13" s="66"/>
      <c r="DD13" s="53" t="s">
        <v>797</v>
      </c>
      <c r="DE13" s="53" t="s">
        <v>12</v>
      </c>
      <c r="DF13" s="53" t="s">
        <v>798</v>
      </c>
      <c r="DG13" s="95"/>
      <c r="DH13" s="68" t="s">
        <v>12</v>
      </c>
      <c r="DI13" s="68" t="s">
        <v>12</v>
      </c>
      <c r="DJ13" s="68" t="s">
        <v>12</v>
      </c>
      <c r="DK13" s="68" t="s">
        <v>12</v>
      </c>
      <c r="DL13" s="53" t="s">
        <v>799</v>
      </c>
      <c r="DM13" s="95"/>
      <c r="DN13" s="53" t="s">
        <v>12</v>
      </c>
      <c r="DO13" s="53" t="s">
        <v>12</v>
      </c>
      <c r="DP13" s="66"/>
      <c r="DQ13" s="66"/>
      <c r="DR13" s="66"/>
      <c r="DS13" s="66"/>
      <c r="DT13" s="66"/>
      <c r="DU13" s="66"/>
      <c r="DV13" s="41" t="s">
        <v>188</v>
      </c>
      <c r="DW13" s="68" t="s">
        <v>12</v>
      </c>
      <c r="DX13" s="68" t="s">
        <v>12</v>
      </c>
      <c r="DY13" s="68" t="s">
        <v>12</v>
      </c>
      <c r="DZ13" s="68" t="s">
        <v>12</v>
      </c>
      <c r="EA13" s="68" t="s">
        <v>12</v>
      </c>
      <c r="EB13" s="68" t="s">
        <v>12</v>
      </c>
      <c r="EC13" s="68" t="s">
        <v>12</v>
      </c>
      <c r="ED13" s="68" t="s">
        <v>12</v>
      </c>
      <c r="EE13" s="68" t="s">
        <v>12</v>
      </c>
      <c r="EF13" s="68" t="s">
        <v>12</v>
      </c>
      <c r="EG13" s="68" t="s">
        <v>12</v>
      </c>
      <c r="EH13" s="53" t="s">
        <v>12</v>
      </c>
      <c r="EI13" s="97" t="s">
        <v>12</v>
      </c>
      <c r="EJ13" s="68" t="s">
        <v>12</v>
      </c>
      <c r="EK13" s="68" t="s">
        <v>12</v>
      </c>
      <c r="EL13" s="91" t="s">
        <v>800</v>
      </c>
      <c r="EM13" s="95"/>
      <c r="EN13" s="53" t="s">
        <v>12</v>
      </c>
      <c r="EO13" s="53" t="s">
        <v>12</v>
      </c>
      <c r="EP13" s="53" t="s">
        <v>12</v>
      </c>
      <c r="EQ13" s="53" t="s">
        <v>12</v>
      </c>
      <c r="ER13" s="91" t="s">
        <v>801</v>
      </c>
      <c r="ES13" s="95"/>
      <c r="ET13" s="91" t="s">
        <v>802</v>
      </c>
      <c r="EU13" s="95"/>
      <c r="EV13" s="66"/>
      <c r="EW13" s="66"/>
      <c r="EX13" s="66"/>
      <c r="EY13" s="66"/>
      <c r="EZ13" s="66"/>
      <c r="FA13" s="66"/>
      <c r="FB13" s="66"/>
      <c r="FC13" s="66"/>
      <c r="FD13" s="66"/>
      <c r="FE13" s="66"/>
      <c r="FF13" s="53" t="s">
        <v>803</v>
      </c>
      <c r="FG13" s="95"/>
      <c r="FH13" s="68" t="s">
        <v>12</v>
      </c>
      <c r="FI13" s="68" t="s">
        <v>12</v>
      </c>
      <c r="FJ13" s="68" t="s">
        <v>12</v>
      </c>
      <c r="FK13" s="68" t="s">
        <v>12</v>
      </c>
      <c r="FL13" s="66"/>
      <c r="FM13" s="66"/>
      <c r="FN13" s="91" t="s">
        <v>804</v>
      </c>
      <c r="FO13" s="95"/>
      <c r="FP13" s="68" t="s">
        <v>12</v>
      </c>
      <c r="FQ13" s="68" t="s">
        <v>12</v>
      </c>
      <c r="FR13" s="92" t="s">
        <v>805</v>
      </c>
      <c r="FS13" s="95"/>
      <c r="FT13" s="66"/>
      <c r="FU13" s="66"/>
      <c r="FV13" s="66"/>
      <c r="FW13" s="66"/>
      <c r="FX13" s="53" t="s">
        <v>12</v>
      </c>
      <c r="FY13" s="53" t="s">
        <v>12</v>
      </c>
      <c r="FZ13" s="53" t="s">
        <v>12</v>
      </c>
      <c r="GA13" s="53" t="s">
        <v>12</v>
      </c>
      <c r="GB13" s="92" t="s">
        <v>806</v>
      </c>
      <c r="GC13" s="93"/>
      <c r="GD13" s="53" t="s">
        <v>12</v>
      </c>
      <c r="GE13" s="53" t="s">
        <v>12</v>
      </c>
      <c r="GF13" s="68" t="s">
        <v>12</v>
      </c>
      <c r="GG13" s="68" t="s">
        <v>12</v>
      </c>
      <c r="GH13" s="68" t="s">
        <v>12</v>
      </c>
      <c r="GI13" s="68" t="s">
        <v>12</v>
      </c>
      <c r="GJ13" s="53"/>
      <c r="GK13" s="53"/>
      <c r="GL13" s="53"/>
      <c r="GM13" s="53"/>
      <c r="GN13" s="68" t="s">
        <v>807</v>
      </c>
      <c r="GO13" s="68" t="s">
        <v>12</v>
      </c>
      <c r="GP13" s="68"/>
      <c r="GQ13" s="68"/>
      <c r="GR13" s="68"/>
      <c r="GS13" s="68"/>
      <c r="GT13" s="68"/>
      <c r="GU13" s="68"/>
      <c r="GV13" s="66"/>
      <c r="GW13" s="66"/>
      <c r="GX13" s="68"/>
      <c r="GY13" s="68"/>
      <c r="GZ13" s="68"/>
      <c r="HA13" s="68"/>
      <c r="HB13" s="68" t="s">
        <v>808</v>
      </c>
      <c r="HC13" s="68" t="s">
        <v>12</v>
      </c>
      <c r="HD13" s="68"/>
      <c r="HE13" s="68"/>
      <c r="HF13" s="68"/>
      <c r="HG13" s="68"/>
      <c r="HH13" s="68"/>
      <c r="HI13" s="68"/>
      <c r="HJ13" s="68"/>
      <c r="HK13" s="68"/>
      <c r="HL13" s="68" t="s">
        <v>809</v>
      </c>
      <c r="HM13" s="68"/>
      <c r="HN13" s="68"/>
      <c r="HO13" s="68"/>
      <c r="HP13" s="68"/>
      <c r="HQ13" s="68"/>
    </row>
    <row r="14" spans="1:225" ht="45">
      <c r="A14" s="39" t="s">
        <v>810</v>
      </c>
      <c r="B14" s="40" t="s">
        <v>142</v>
      </c>
      <c r="C14" s="41" t="s">
        <v>142</v>
      </c>
      <c r="D14" s="53" t="s">
        <v>811</v>
      </c>
      <c r="E14" s="53" t="s">
        <v>812</v>
      </c>
      <c r="F14" s="53" t="s">
        <v>813</v>
      </c>
      <c r="G14" s="53" t="s">
        <v>814</v>
      </c>
      <c r="H14" s="53" t="s">
        <v>815</v>
      </c>
      <c r="I14" s="53" t="s">
        <v>816</v>
      </c>
      <c r="J14" s="68" t="s">
        <v>12</v>
      </c>
      <c r="K14" s="68" t="s">
        <v>12</v>
      </c>
      <c r="L14" s="53" t="s">
        <v>817</v>
      </c>
      <c r="M14" s="68" t="s">
        <v>818</v>
      </c>
      <c r="N14" s="68" t="s">
        <v>819</v>
      </c>
      <c r="O14" s="68" t="s">
        <v>820</v>
      </c>
      <c r="P14" s="68" t="s">
        <v>821</v>
      </c>
      <c r="Q14" s="68" t="s">
        <v>822</v>
      </c>
      <c r="R14" s="68" t="s">
        <v>12</v>
      </c>
      <c r="S14" s="68" t="s">
        <v>12</v>
      </c>
      <c r="T14" s="66" t="s">
        <v>823</v>
      </c>
      <c r="U14" s="66"/>
      <c r="V14" s="66" t="s">
        <v>824</v>
      </c>
      <c r="W14" s="66" t="s">
        <v>825</v>
      </c>
      <c r="X14" s="68" t="s">
        <v>826</v>
      </c>
      <c r="Y14" s="53" t="s">
        <v>827</v>
      </c>
      <c r="Z14" s="68" t="s">
        <v>828</v>
      </c>
      <c r="AA14" s="53" t="s">
        <v>829</v>
      </c>
      <c r="AB14" s="53" t="s">
        <v>830</v>
      </c>
      <c r="AC14" s="53" t="s">
        <v>831</v>
      </c>
      <c r="AD14" s="53" t="s">
        <v>832</v>
      </c>
      <c r="AE14" s="53" t="s">
        <v>833</v>
      </c>
      <c r="AF14" s="68" t="s">
        <v>12</v>
      </c>
      <c r="AG14" s="68" t="s">
        <v>12</v>
      </c>
      <c r="AH14" s="66" t="s">
        <v>834</v>
      </c>
      <c r="AI14" s="66" t="s">
        <v>835</v>
      </c>
      <c r="AJ14" s="53" t="s">
        <v>836</v>
      </c>
      <c r="AK14" s="53" t="s">
        <v>837</v>
      </c>
      <c r="AL14" s="53" t="s">
        <v>838</v>
      </c>
      <c r="AM14" s="53" t="s">
        <v>839</v>
      </c>
      <c r="AN14" s="53" t="s">
        <v>840</v>
      </c>
      <c r="AO14" s="53" t="s">
        <v>835</v>
      </c>
      <c r="AP14" s="53" t="s">
        <v>841</v>
      </c>
      <c r="AQ14" s="53" t="s">
        <v>842</v>
      </c>
      <c r="AR14" s="66" t="s">
        <v>12</v>
      </c>
      <c r="AS14" s="66" t="s">
        <v>12</v>
      </c>
      <c r="AT14" s="66" t="s">
        <v>12</v>
      </c>
      <c r="AU14" s="66" t="s">
        <v>12</v>
      </c>
      <c r="AV14" s="53" t="s">
        <v>843</v>
      </c>
      <c r="AW14" s="53" t="s">
        <v>844</v>
      </c>
      <c r="AX14" s="66" t="s">
        <v>12</v>
      </c>
      <c r="AY14" s="66" t="s">
        <v>12</v>
      </c>
      <c r="AZ14" s="68" t="s">
        <v>12</v>
      </c>
      <c r="BA14" s="68" t="s">
        <v>12</v>
      </c>
      <c r="BB14" s="68" t="s">
        <v>12</v>
      </c>
      <c r="BC14" s="68" t="s">
        <v>12</v>
      </c>
      <c r="BD14" s="66" t="s">
        <v>845</v>
      </c>
      <c r="BE14" s="66" t="s">
        <v>846</v>
      </c>
      <c r="BF14" s="68" t="s">
        <v>12</v>
      </c>
      <c r="BG14" s="68" t="s">
        <v>12</v>
      </c>
      <c r="BH14" s="68" t="s">
        <v>12</v>
      </c>
      <c r="BI14" s="68" t="s">
        <v>12</v>
      </c>
      <c r="BJ14" s="66" t="s">
        <v>847</v>
      </c>
      <c r="BK14" s="66" t="s">
        <v>848</v>
      </c>
      <c r="BL14" s="68" t="s">
        <v>12</v>
      </c>
      <c r="BM14" s="68" t="s">
        <v>12</v>
      </c>
      <c r="BN14" s="66" t="s">
        <v>849</v>
      </c>
      <c r="BO14" s="66" t="s">
        <v>850</v>
      </c>
      <c r="BP14" s="66" t="s">
        <v>12</v>
      </c>
      <c r="BQ14" s="66" t="s">
        <v>12</v>
      </c>
      <c r="BR14" s="66" t="s">
        <v>851</v>
      </c>
      <c r="BS14" s="66" t="s">
        <v>852</v>
      </c>
      <c r="BT14" s="66" t="s">
        <v>853</v>
      </c>
      <c r="BU14" s="66" t="s">
        <v>854</v>
      </c>
      <c r="BV14" s="68" t="s">
        <v>12</v>
      </c>
      <c r="BW14" s="68" t="s">
        <v>12</v>
      </c>
      <c r="BX14" s="68" t="s">
        <v>12</v>
      </c>
      <c r="BY14" s="68" t="s">
        <v>12</v>
      </c>
      <c r="BZ14" s="68" t="s">
        <v>12</v>
      </c>
      <c r="CA14" s="68" t="s">
        <v>12</v>
      </c>
      <c r="CB14" s="66" t="s">
        <v>12</v>
      </c>
      <c r="CC14" s="66" t="s">
        <v>12</v>
      </c>
      <c r="CD14" s="66" t="s">
        <v>12</v>
      </c>
      <c r="CE14" s="66" t="s">
        <v>12</v>
      </c>
      <c r="CF14" s="68" t="s">
        <v>855</v>
      </c>
      <c r="CG14" s="68" t="s">
        <v>856</v>
      </c>
      <c r="CH14" s="53" t="s">
        <v>857</v>
      </c>
      <c r="CI14" s="53" t="s">
        <v>858</v>
      </c>
      <c r="CJ14" s="53" t="s">
        <v>859</v>
      </c>
      <c r="CK14" s="53" t="s">
        <v>860</v>
      </c>
      <c r="CL14" s="66" t="s">
        <v>12</v>
      </c>
      <c r="CM14" s="66" t="s">
        <v>12</v>
      </c>
      <c r="CN14" s="66" t="s">
        <v>12</v>
      </c>
      <c r="CO14" s="66" t="s">
        <v>12</v>
      </c>
      <c r="CP14" s="66" t="s">
        <v>12</v>
      </c>
      <c r="CQ14" s="66" t="s">
        <v>12</v>
      </c>
      <c r="CR14" s="53" t="s">
        <v>861</v>
      </c>
      <c r="CS14" s="53" t="s">
        <v>848</v>
      </c>
      <c r="CT14" s="53" t="s">
        <v>862</v>
      </c>
      <c r="CU14" s="53" t="s">
        <v>863</v>
      </c>
      <c r="CV14" s="53" t="s">
        <v>864</v>
      </c>
      <c r="CW14" s="53" t="s">
        <v>850</v>
      </c>
      <c r="CX14" s="53" t="s">
        <v>12</v>
      </c>
      <c r="CY14" s="53" t="s">
        <v>12</v>
      </c>
      <c r="CZ14" s="53" t="s">
        <v>865</v>
      </c>
      <c r="DA14" s="53" t="s">
        <v>852</v>
      </c>
      <c r="DB14" s="66" t="s">
        <v>853</v>
      </c>
      <c r="DC14" s="66" t="s">
        <v>866</v>
      </c>
      <c r="DD14" s="53" t="s">
        <v>867</v>
      </c>
      <c r="DE14" s="53" t="s">
        <v>854</v>
      </c>
      <c r="DF14" s="53" t="s">
        <v>868</v>
      </c>
      <c r="DG14" s="53" t="s">
        <v>869</v>
      </c>
      <c r="DH14" s="68" t="s">
        <v>12</v>
      </c>
      <c r="DI14" s="68" t="s">
        <v>12</v>
      </c>
      <c r="DJ14" s="68" t="s">
        <v>870</v>
      </c>
      <c r="DK14" s="68" t="s">
        <v>871</v>
      </c>
      <c r="DL14" s="53" t="s">
        <v>12</v>
      </c>
      <c r="DM14" s="53" t="s">
        <v>12</v>
      </c>
      <c r="DN14" s="53" t="s">
        <v>872</v>
      </c>
      <c r="DO14" s="64" t="s">
        <v>873</v>
      </c>
      <c r="DP14" s="66" t="s">
        <v>12</v>
      </c>
      <c r="DQ14" s="66" t="s">
        <v>12</v>
      </c>
      <c r="DR14" s="66" t="s">
        <v>874</v>
      </c>
      <c r="DS14" s="66" t="s">
        <v>875</v>
      </c>
      <c r="DT14" s="66" t="s">
        <v>876</v>
      </c>
      <c r="DU14" s="66" t="s">
        <v>877</v>
      </c>
      <c r="DV14" s="41" t="s">
        <v>188</v>
      </c>
      <c r="DW14" s="68" t="s">
        <v>12</v>
      </c>
      <c r="DX14" s="68" t="s">
        <v>12</v>
      </c>
      <c r="DY14" s="68" t="s">
        <v>12</v>
      </c>
      <c r="DZ14" s="68" t="s">
        <v>12</v>
      </c>
      <c r="EA14" s="68" t="s">
        <v>12</v>
      </c>
      <c r="EB14" s="68" t="s">
        <v>12</v>
      </c>
      <c r="EC14" s="68" t="s">
        <v>12</v>
      </c>
      <c r="ED14" s="68" t="s">
        <v>12</v>
      </c>
      <c r="EE14" s="68" t="s">
        <v>12</v>
      </c>
      <c r="EF14" s="68" t="s">
        <v>12</v>
      </c>
      <c r="EG14" s="68" t="s">
        <v>12</v>
      </c>
      <c r="EH14" s="53" t="s">
        <v>878</v>
      </c>
      <c r="EI14" s="97" t="s">
        <v>879</v>
      </c>
      <c r="EJ14" s="68" t="s">
        <v>880</v>
      </c>
      <c r="EK14" s="68" t="s">
        <v>12</v>
      </c>
      <c r="EL14" s="53" t="s">
        <v>881</v>
      </c>
      <c r="EM14" s="53" t="s">
        <v>882</v>
      </c>
      <c r="EN14" s="53" t="s">
        <v>883</v>
      </c>
      <c r="EO14" s="53" t="s">
        <v>884</v>
      </c>
      <c r="EP14" s="53" t="s">
        <v>12</v>
      </c>
      <c r="EQ14" s="53" t="s">
        <v>12</v>
      </c>
      <c r="ER14" s="53" t="s">
        <v>885</v>
      </c>
      <c r="ES14" s="53" t="s">
        <v>866</v>
      </c>
      <c r="ET14" s="53" t="s">
        <v>886</v>
      </c>
      <c r="EU14" s="53" t="s">
        <v>887</v>
      </c>
      <c r="EV14" s="66"/>
      <c r="EW14" s="66"/>
      <c r="EX14" s="66"/>
      <c r="EY14" s="66"/>
      <c r="EZ14" s="66"/>
      <c r="FA14" s="66"/>
      <c r="FB14" s="66"/>
      <c r="FC14" s="66"/>
      <c r="FD14" s="66"/>
      <c r="FE14" s="66"/>
      <c r="FF14" s="53" t="s">
        <v>888</v>
      </c>
      <c r="FG14" s="53" t="s">
        <v>889</v>
      </c>
      <c r="FH14" s="68" t="s">
        <v>12</v>
      </c>
      <c r="FI14" s="68" t="s">
        <v>12</v>
      </c>
      <c r="FJ14" s="68" t="s">
        <v>890</v>
      </c>
      <c r="FK14" s="68" t="s">
        <v>12</v>
      </c>
      <c r="FL14" s="66"/>
      <c r="FM14" s="66"/>
      <c r="FN14" s="53" t="s">
        <v>891</v>
      </c>
      <c r="FO14" s="53" t="s">
        <v>892</v>
      </c>
      <c r="FP14" s="68" t="s">
        <v>12</v>
      </c>
      <c r="FQ14" s="68" t="s">
        <v>12</v>
      </c>
      <c r="FR14" s="68" t="s">
        <v>12</v>
      </c>
      <c r="FS14" s="68" t="s">
        <v>12</v>
      </c>
      <c r="FT14" s="66"/>
      <c r="FU14" s="66"/>
      <c r="FV14" s="66"/>
      <c r="FW14" s="66"/>
      <c r="FX14" s="53" t="s">
        <v>893</v>
      </c>
      <c r="FY14" s="53" t="s">
        <v>875</v>
      </c>
      <c r="FZ14" s="53" t="s">
        <v>894</v>
      </c>
      <c r="GA14" s="53" t="s">
        <v>877</v>
      </c>
      <c r="GB14" s="68" t="s">
        <v>895</v>
      </c>
      <c r="GC14" s="68" t="s">
        <v>12</v>
      </c>
      <c r="GD14" s="53" t="s">
        <v>896</v>
      </c>
      <c r="GE14" s="53" t="s">
        <v>897</v>
      </c>
      <c r="GF14" s="68" t="s">
        <v>898</v>
      </c>
      <c r="GG14" s="82" t="s">
        <v>899</v>
      </c>
      <c r="GH14" s="68" t="s">
        <v>12</v>
      </c>
      <c r="GI14" s="68" t="s">
        <v>12</v>
      </c>
      <c r="GJ14" s="53"/>
      <c r="GK14" s="53"/>
      <c r="GL14" s="53"/>
      <c r="GM14" s="53"/>
      <c r="GN14" s="68" t="s">
        <v>12</v>
      </c>
      <c r="GO14" s="68" t="s">
        <v>12</v>
      </c>
      <c r="GP14" s="68" t="s">
        <v>900</v>
      </c>
      <c r="GQ14" s="82" t="s">
        <v>901</v>
      </c>
      <c r="GR14" s="68" t="s">
        <v>902</v>
      </c>
      <c r="GS14" s="82" t="s">
        <v>903</v>
      </c>
      <c r="GT14" s="68"/>
      <c r="GU14" s="68"/>
      <c r="GV14" s="66"/>
      <c r="GW14" s="66"/>
      <c r="GX14" s="68" t="s">
        <v>12</v>
      </c>
      <c r="GY14" s="68" t="s">
        <v>12</v>
      </c>
      <c r="GZ14" s="68" t="s">
        <v>904</v>
      </c>
      <c r="HA14" s="82" t="s">
        <v>905</v>
      </c>
      <c r="HB14" s="68" t="s">
        <v>906</v>
      </c>
      <c r="HC14" s="82" t="s">
        <v>907</v>
      </c>
      <c r="HD14" s="68" t="s">
        <v>908</v>
      </c>
      <c r="HE14" s="82" t="s">
        <v>909</v>
      </c>
      <c r="HF14" s="68" t="s">
        <v>142</v>
      </c>
      <c r="HG14" s="68" t="s">
        <v>910</v>
      </c>
      <c r="HH14" s="68"/>
      <c r="HI14" s="98"/>
      <c r="HJ14" s="68"/>
      <c r="HK14" s="99"/>
      <c r="HL14" s="100" t="s">
        <v>911</v>
      </c>
      <c r="HM14" s="101" t="s">
        <v>912</v>
      </c>
      <c r="HN14" s="100"/>
      <c r="HO14" s="101"/>
      <c r="HP14" s="100"/>
      <c r="HQ14" s="101"/>
    </row>
    <row r="15" spans="1:225" ht="63.75">
      <c r="A15" s="102" t="s">
        <v>913</v>
      </c>
      <c r="B15" s="40" t="s">
        <v>142</v>
      </c>
      <c r="C15" s="41" t="s">
        <v>142</v>
      </c>
      <c r="D15" s="47" t="s">
        <v>914</v>
      </c>
      <c r="E15" s="47" t="s">
        <v>915</v>
      </c>
      <c r="F15" s="47" t="s">
        <v>916</v>
      </c>
      <c r="G15" s="47" t="s">
        <v>917</v>
      </c>
      <c r="H15" s="47" t="s">
        <v>918</v>
      </c>
      <c r="I15" s="47" t="s">
        <v>919</v>
      </c>
      <c r="J15" s="47" t="s">
        <v>920</v>
      </c>
      <c r="K15" s="47" t="s">
        <v>921</v>
      </c>
      <c r="L15" s="47" t="s">
        <v>922</v>
      </c>
      <c r="M15" s="47" t="s">
        <v>923</v>
      </c>
      <c r="N15" s="47" t="s">
        <v>924</v>
      </c>
      <c r="O15" s="47" t="s">
        <v>925</v>
      </c>
      <c r="P15" s="47" t="s">
        <v>926</v>
      </c>
      <c r="Q15" s="53" t="s">
        <v>927</v>
      </c>
      <c r="R15" s="41" t="s">
        <v>142</v>
      </c>
      <c r="S15" s="41" t="s">
        <v>142</v>
      </c>
      <c r="T15" s="43"/>
      <c r="U15" s="43"/>
      <c r="V15" s="43"/>
      <c r="W15" s="43"/>
      <c r="X15" s="47" t="s">
        <v>928</v>
      </c>
      <c r="Y15" s="47" t="s">
        <v>929</v>
      </c>
      <c r="Z15" s="47" t="s">
        <v>930</v>
      </c>
      <c r="AA15" s="47" t="s">
        <v>931</v>
      </c>
      <c r="AB15" s="47" t="s">
        <v>932</v>
      </c>
      <c r="AC15" s="47" t="s">
        <v>933</v>
      </c>
      <c r="AD15" s="47" t="s">
        <v>930</v>
      </c>
      <c r="AE15" s="47" t="s">
        <v>934</v>
      </c>
      <c r="AF15" s="41" t="s">
        <v>142</v>
      </c>
      <c r="AG15" s="41" t="s">
        <v>142</v>
      </c>
      <c r="AH15" s="43"/>
      <c r="AI15" s="43"/>
      <c r="AJ15" s="47" t="s">
        <v>935</v>
      </c>
      <c r="AK15" s="47" t="s">
        <v>936</v>
      </c>
      <c r="AL15" s="47" t="s">
        <v>937</v>
      </c>
      <c r="AM15" s="47" t="s">
        <v>938</v>
      </c>
      <c r="AN15" s="47" t="s">
        <v>939</v>
      </c>
      <c r="AO15" s="47" t="s">
        <v>940</v>
      </c>
      <c r="AP15" s="47" t="s">
        <v>941</v>
      </c>
      <c r="AQ15" s="47" t="s">
        <v>942</v>
      </c>
      <c r="AR15" s="43"/>
      <c r="AS15" s="43"/>
      <c r="AT15" s="43"/>
      <c r="AU15" s="43"/>
      <c r="AV15" s="47" t="s">
        <v>943</v>
      </c>
      <c r="AW15" s="47" t="s">
        <v>944</v>
      </c>
      <c r="AX15" s="43"/>
      <c r="AY15" s="43"/>
      <c r="AZ15" s="41" t="s">
        <v>142</v>
      </c>
      <c r="BA15" s="41" t="s">
        <v>142</v>
      </c>
      <c r="BB15" s="41" t="s">
        <v>142</v>
      </c>
      <c r="BC15" s="41" t="s">
        <v>142</v>
      </c>
      <c r="BD15" s="103" t="s">
        <v>12</v>
      </c>
      <c r="BE15" s="103" t="s">
        <v>12</v>
      </c>
      <c r="BF15" s="41" t="s">
        <v>142</v>
      </c>
      <c r="BG15" s="41" t="s">
        <v>142</v>
      </c>
      <c r="BH15" s="41" t="s">
        <v>142</v>
      </c>
      <c r="BI15" s="41" t="s">
        <v>142</v>
      </c>
      <c r="BJ15" s="43"/>
      <c r="BK15" s="43"/>
      <c r="BL15" s="41" t="s">
        <v>142</v>
      </c>
      <c r="BM15" s="41" t="s">
        <v>142</v>
      </c>
      <c r="BN15" s="43"/>
      <c r="BO15" s="43"/>
      <c r="BP15" s="43"/>
      <c r="BQ15" s="43"/>
      <c r="BR15" s="43"/>
      <c r="BS15" s="43"/>
      <c r="BT15" s="43"/>
      <c r="BU15" s="43"/>
      <c r="BV15" s="41" t="s">
        <v>142</v>
      </c>
      <c r="BW15" s="41" t="s">
        <v>142</v>
      </c>
      <c r="BX15" s="41" t="s">
        <v>142</v>
      </c>
      <c r="BY15" s="41" t="s">
        <v>142</v>
      </c>
      <c r="BZ15" s="41" t="s">
        <v>142</v>
      </c>
      <c r="CA15" s="41" t="s">
        <v>142</v>
      </c>
      <c r="CB15" s="43"/>
      <c r="CC15" s="43"/>
      <c r="CD15" s="43"/>
      <c r="CE15" s="43"/>
      <c r="CF15" s="47" t="s">
        <v>945</v>
      </c>
      <c r="CG15" s="47" t="s">
        <v>946</v>
      </c>
      <c r="CH15" s="47" t="s">
        <v>930</v>
      </c>
      <c r="CI15" s="47" t="s">
        <v>947</v>
      </c>
      <c r="CJ15" s="47" t="s">
        <v>948</v>
      </c>
      <c r="CK15" s="47" t="s">
        <v>949</v>
      </c>
      <c r="CL15" s="43"/>
      <c r="CM15" s="43"/>
      <c r="CN15" s="43"/>
      <c r="CO15" s="43"/>
      <c r="CP15" s="43"/>
      <c r="CQ15" s="43"/>
      <c r="CR15" s="47" t="s">
        <v>950</v>
      </c>
      <c r="CS15" s="47" t="s">
        <v>951</v>
      </c>
      <c r="CT15" s="47" t="s">
        <v>952</v>
      </c>
      <c r="CU15" s="47" t="s">
        <v>953</v>
      </c>
      <c r="CV15" s="47" t="s">
        <v>930</v>
      </c>
      <c r="CW15" s="47" t="s">
        <v>954</v>
      </c>
      <c r="CX15" s="47" t="s">
        <v>955</v>
      </c>
      <c r="CY15" s="47" t="s">
        <v>956</v>
      </c>
      <c r="CZ15" s="47" t="s">
        <v>957</v>
      </c>
      <c r="DA15" s="47" t="s">
        <v>958</v>
      </c>
      <c r="DB15" s="43"/>
      <c r="DC15" s="43"/>
      <c r="DD15" s="47" t="s">
        <v>959</v>
      </c>
      <c r="DE15" s="47" t="s">
        <v>960</v>
      </c>
      <c r="DF15" s="47" t="s">
        <v>961</v>
      </c>
      <c r="DG15" s="47" t="s">
        <v>962</v>
      </c>
      <c r="DH15" s="47" t="s">
        <v>963</v>
      </c>
      <c r="DI15" s="47" t="s">
        <v>964</v>
      </c>
      <c r="DJ15" s="41" t="s">
        <v>142</v>
      </c>
      <c r="DK15" s="41" t="s">
        <v>142</v>
      </c>
      <c r="DL15" s="47" t="s">
        <v>965</v>
      </c>
      <c r="DM15" s="47" t="s">
        <v>966</v>
      </c>
      <c r="DN15" s="47" t="s">
        <v>967</v>
      </c>
      <c r="DO15" s="47" t="s">
        <v>968</v>
      </c>
      <c r="DP15" s="43"/>
      <c r="DQ15" s="43"/>
      <c r="DR15" s="43"/>
      <c r="DS15" s="43"/>
      <c r="DT15" s="43"/>
      <c r="DU15" s="43"/>
      <c r="DV15" s="41" t="s">
        <v>188</v>
      </c>
      <c r="DW15" s="41" t="s">
        <v>142</v>
      </c>
      <c r="DX15" s="47" t="s">
        <v>969</v>
      </c>
      <c r="DY15" s="47" t="s">
        <v>970</v>
      </c>
      <c r="DZ15" s="47" t="s">
        <v>969</v>
      </c>
      <c r="EA15" s="47" t="s">
        <v>970</v>
      </c>
      <c r="EB15" s="47" t="s">
        <v>969</v>
      </c>
      <c r="EC15" s="47" t="s">
        <v>970</v>
      </c>
      <c r="ED15" s="47" t="s">
        <v>969</v>
      </c>
      <c r="EE15" s="47" t="s">
        <v>970</v>
      </c>
      <c r="EF15" s="41" t="s">
        <v>142</v>
      </c>
      <c r="EG15" s="41" t="s">
        <v>142</v>
      </c>
      <c r="EH15" s="47" t="s">
        <v>971</v>
      </c>
      <c r="EI15" s="47" t="s">
        <v>972</v>
      </c>
      <c r="EJ15" s="41" t="s">
        <v>142</v>
      </c>
      <c r="EK15" s="41" t="s">
        <v>142</v>
      </c>
      <c r="EL15" s="47" t="s">
        <v>973</v>
      </c>
      <c r="EM15" s="47" t="s">
        <v>974</v>
      </c>
      <c r="EN15" s="47" t="s">
        <v>975</v>
      </c>
      <c r="EO15" s="47" t="s">
        <v>976</v>
      </c>
      <c r="EP15" s="47" t="s">
        <v>977</v>
      </c>
      <c r="EQ15" s="47" t="s">
        <v>978</v>
      </c>
      <c r="ER15" s="47" t="s">
        <v>979</v>
      </c>
      <c r="ES15" s="47" t="s">
        <v>980</v>
      </c>
      <c r="ET15" s="47" t="s">
        <v>981</v>
      </c>
      <c r="EU15" s="47" t="s">
        <v>982</v>
      </c>
      <c r="EV15" s="43"/>
      <c r="EW15" s="43"/>
      <c r="EX15" s="43"/>
      <c r="EY15" s="43"/>
      <c r="EZ15" s="43"/>
      <c r="FA15" s="43"/>
      <c r="FB15" s="43"/>
      <c r="FC15" s="43"/>
      <c r="FD15" s="43"/>
      <c r="FE15" s="43"/>
      <c r="FF15" s="47" t="s">
        <v>983</v>
      </c>
      <c r="FG15" s="47" t="s">
        <v>984</v>
      </c>
      <c r="FH15" s="41" t="s">
        <v>142</v>
      </c>
      <c r="FI15" s="41" t="s">
        <v>142</v>
      </c>
      <c r="FJ15" s="41" t="s">
        <v>142</v>
      </c>
      <c r="FK15" s="41" t="s">
        <v>142</v>
      </c>
      <c r="FL15" s="43"/>
      <c r="FM15" s="43"/>
      <c r="FN15" s="47" t="s">
        <v>985</v>
      </c>
      <c r="FO15" s="47" t="s">
        <v>986</v>
      </c>
      <c r="FP15" s="41" t="s">
        <v>142</v>
      </c>
      <c r="FQ15" s="41" t="s">
        <v>142</v>
      </c>
      <c r="FR15" s="47" t="s">
        <v>987</v>
      </c>
      <c r="FS15" s="47" t="s">
        <v>988</v>
      </c>
      <c r="FT15" s="43"/>
      <c r="FU15" s="43"/>
      <c r="FV15" s="43"/>
      <c r="FW15" s="43"/>
      <c r="FX15" s="47" t="s">
        <v>967</v>
      </c>
      <c r="FY15" s="47" t="s">
        <v>989</v>
      </c>
      <c r="FZ15" s="47" t="s">
        <v>967</v>
      </c>
      <c r="GA15" s="47" t="s">
        <v>990</v>
      </c>
      <c r="GB15" s="41" t="s">
        <v>142</v>
      </c>
      <c r="GC15" s="41" t="s">
        <v>142</v>
      </c>
      <c r="GD15" s="47" t="s">
        <v>991</v>
      </c>
      <c r="GE15" s="47" t="s">
        <v>992</v>
      </c>
      <c r="GF15" s="41" t="s">
        <v>142</v>
      </c>
      <c r="GG15" s="41" t="s">
        <v>142</v>
      </c>
      <c r="GH15" s="41" t="s">
        <v>142</v>
      </c>
      <c r="GI15" s="41" t="s">
        <v>142</v>
      </c>
      <c r="GJ15" s="41" t="s">
        <v>142</v>
      </c>
      <c r="GK15" s="41" t="s">
        <v>142</v>
      </c>
      <c r="GL15" s="41" t="s">
        <v>142</v>
      </c>
      <c r="GM15" s="41" t="s">
        <v>142</v>
      </c>
      <c r="GN15" s="47" t="s">
        <v>993</v>
      </c>
      <c r="GO15" s="47" t="s">
        <v>994</v>
      </c>
      <c r="GP15" s="41" t="s">
        <v>142</v>
      </c>
      <c r="GQ15" s="41" t="s">
        <v>142</v>
      </c>
      <c r="GR15" s="41" t="s">
        <v>142</v>
      </c>
      <c r="GS15" s="41" t="s">
        <v>142</v>
      </c>
      <c r="GT15" s="47" t="s">
        <v>995</v>
      </c>
      <c r="GU15" s="41"/>
      <c r="GV15" s="43"/>
      <c r="GW15" s="43"/>
      <c r="GX15" s="41" t="s">
        <v>142</v>
      </c>
      <c r="GY15" s="41" t="s">
        <v>142</v>
      </c>
      <c r="GZ15" s="47" t="s">
        <v>996</v>
      </c>
      <c r="HA15" s="47" t="s">
        <v>997</v>
      </c>
      <c r="HB15" s="41" t="s">
        <v>142</v>
      </c>
      <c r="HC15" s="41" t="s">
        <v>142</v>
      </c>
      <c r="HD15" s="47" t="s">
        <v>998</v>
      </c>
      <c r="HE15" s="47" t="s">
        <v>999</v>
      </c>
      <c r="HF15" s="41" t="s">
        <v>142</v>
      </c>
      <c r="HG15" s="41" t="s">
        <v>142</v>
      </c>
      <c r="HH15" s="41" t="s">
        <v>142</v>
      </c>
      <c r="HI15" s="41" t="s">
        <v>142</v>
      </c>
      <c r="HJ15" s="41" t="s">
        <v>142</v>
      </c>
      <c r="HK15" s="41" t="s">
        <v>142</v>
      </c>
      <c r="HL15" s="47" t="s">
        <v>1000</v>
      </c>
      <c r="HM15" s="47" t="s">
        <v>1001</v>
      </c>
      <c r="HN15" s="41" t="s">
        <v>142</v>
      </c>
      <c r="HO15" s="41" t="s">
        <v>142</v>
      </c>
      <c r="HP15" s="41" t="s">
        <v>142</v>
      </c>
      <c r="HQ15" s="41" t="s">
        <v>142</v>
      </c>
    </row>
    <row r="16" spans="1:225" ht="69" customHeight="1">
      <c r="A16" s="7" t="s">
        <v>1002</v>
      </c>
      <c r="B16" s="40" t="s">
        <v>142</v>
      </c>
      <c r="C16" s="41" t="s">
        <v>142</v>
      </c>
      <c r="D16" s="47" t="s">
        <v>1003</v>
      </c>
      <c r="E16" s="54" t="s">
        <v>1004</v>
      </c>
      <c r="F16" s="41" t="s">
        <v>142</v>
      </c>
      <c r="G16" s="41" t="s">
        <v>142</v>
      </c>
      <c r="H16" s="41" t="s">
        <v>142</v>
      </c>
      <c r="I16" s="41" t="s">
        <v>142</v>
      </c>
      <c r="J16" s="53" t="s">
        <v>1005</v>
      </c>
      <c r="K16" s="47" t="s">
        <v>1006</v>
      </c>
      <c r="L16" s="53" t="s">
        <v>1007</v>
      </c>
      <c r="M16" s="54" t="s">
        <v>1008</v>
      </c>
      <c r="N16" s="53" t="s">
        <v>1009</v>
      </c>
      <c r="O16" s="54" t="s">
        <v>1010</v>
      </c>
      <c r="P16" s="53" t="s">
        <v>1011</v>
      </c>
      <c r="Q16" s="54" t="s">
        <v>1012</v>
      </c>
      <c r="R16" s="47" t="s">
        <v>153</v>
      </c>
      <c r="S16" s="47" t="s">
        <v>153</v>
      </c>
      <c r="T16" s="43"/>
      <c r="U16" s="43"/>
      <c r="V16" s="43"/>
      <c r="W16" s="43"/>
      <c r="X16" s="53" t="s">
        <v>1013</v>
      </c>
      <c r="Y16" s="54" t="s">
        <v>1014</v>
      </c>
      <c r="Z16" s="53" t="s">
        <v>1015</v>
      </c>
      <c r="AA16" s="54" t="s">
        <v>1016</v>
      </c>
      <c r="AB16" s="47" t="s">
        <v>1017</v>
      </c>
      <c r="AC16" s="54" t="s">
        <v>1018</v>
      </c>
      <c r="AD16" s="47" t="s">
        <v>1019</v>
      </c>
      <c r="AE16" s="54" t="s">
        <v>1020</v>
      </c>
      <c r="AF16" s="47" t="s">
        <v>153</v>
      </c>
      <c r="AG16" s="47" t="s">
        <v>153</v>
      </c>
      <c r="AH16" s="43"/>
      <c r="AI16" s="43"/>
      <c r="AJ16" s="53" t="s">
        <v>1021</v>
      </c>
      <c r="AK16" s="54" t="s">
        <v>1022</v>
      </c>
      <c r="AL16" s="53" t="s">
        <v>1023</v>
      </c>
      <c r="AM16" s="54" t="s">
        <v>1024</v>
      </c>
      <c r="AN16" s="47" t="s">
        <v>1025</v>
      </c>
      <c r="AO16" s="54" t="s">
        <v>1026</v>
      </c>
      <c r="AP16" s="47" t="s">
        <v>153</v>
      </c>
      <c r="AQ16" s="47" t="s">
        <v>1027</v>
      </c>
      <c r="AR16" s="43"/>
      <c r="AS16" s="43"/>
      <c r="AT16" s="43"/>
      <c r="AU16" s="43"/>
      <c r="AV16" s="47" t="s">
        <v>1028</v>
      </c>
      <c r="AW16" s="47"/>
      <c r="AX16" s="43"/>
      <c r="AY16" s="43"/>
      <c r="AZ16" s="68" t="s">
        <v>153</v>
      </c>
      <c r="BA16" s="68" t="s">
        <v>153</v>
      </c>
      <c r="BB16" s="68" t="s">
        <v>153</v>
      </c>
      <c r="BC16" s="68" t="s">
        <v>153</v>
      </c>
      <c r="BD16" s="43"/>
      <c r="BE16" s="43"/>
      <c r="BF16" s="68" t="s">
        <v>153</v>
      </c>
      <c r="BG16" s="68" t="s">
        <v>153</v>
      </c>
      <c r="BH16" s="68" t="s">
        <v>153</v>
      </c>
      <c r="BI16" s="68" t="s">
        <v>153</v>
      </c>
      <c r="BJ16" s="43"/>
      <c r="BK16" s="43"/>
      <c r="BL16" s="53" t="s">
        <v>214</v>
      </c>
      <c r="BM16" s="54"/>
      <c r="BN16" s="43"/>
      <c r="BO16" s="43"/>
      <c r="BP16" s="43"/>
      <c r="BQ16" s="43"/>
      <c r="BR16" s="43"/>
      <c r="BS16" s="43"/>
      <c r="BT16" s="43"/>
      <c r="BU16" s="43"/>
      <c r="BV16" s="68" t="s">
        <v>153</v>
      </c>
      <c r="BW16" s="68" t="s">
        <v>153</v>
      </c>
      <c r="BX16" s="68" t="s">
        <v>153</v>
      </c>
      <c r="BY16" s="68" t="s">
        <v>153</v>
      </c>
      <c r="BZ16" s="68" t="s">
        <v>153</v>
      </c>
      <c r="CA16" s="68" t="s">
        <v>153</v>
      </c>
      <c r="CB16" s="43"/>
      <c r="CC16" s="43"/>
      <c r="CD16" s="43"/>
      <c r="CE16" s="43"/>
      <c r="CF16" s="68" t="s">
        <v>153</v>
      </c>
      <c r="CG16" s="68" t="s">
        <v>153</v>
      </c>
      <c r="CH16" s="104" t="s">
        <v>1029</v>
      </c>
      <c r="CI16" s="82" t="s">
        <v>1030</v>
      </c>
      <c r="CJ16" s="53" t="s">
        <v>1031</v>
      </c>
      <c r="CK16" s="54" t="s">
        <v>1032</v>
      </c>
      <c r="CL16" s="43"/>
      <c r="CM16" s="43"/>
      <c r="CN16" s="43"/>
      <c r="CO16" s="43"/>
      <c r="CP16" s="43"/>
      <c r="CQ16" s="43"/>
      <c r="CR16" s="53" t="s">
        <v>12</v>
      </c>
      <c r="CS16" s="54" t="s">
        <v>12</v>
      </c>
      <c r="CT16" s="53" t="s">
        <v>1033</v>
      </c>
      <c r="CU16" s="54" t="s">
        <v>1034</v>
      </c>
      <c r="CV16" s="53" t="s">
        <v>1035</v>
      </c>
      <c r="CW16" s="54" t="s">
        <v>1036</v>
      </c>
      <c r="CX16" s="47" t="s">
        <v>153</v>
      </c>
      <c r="CY16" s="47" t="s">
        <v>153</v>
      </c>
      <c r="CZ16" s="53" t="s">
        <v>1037</v>
      </c>
      <c r="DA16" s="105" t="s">
        <v>1038</v>
      </c>
      <c r="DB16" s="43"/>
      <c r="DC16" s="43"/>
      <c r="DD16" s="53" t="s">
        <v>1039</v>
      </c>
      <c r="DE16" s="106" t="s">
        <v>1040</v>
      </c>
      <c r="DF16" s="107" t="s">
        <v>1041</v>
      </c>
      <c r="DG16" s="54" t="s">
        <v>1042</v>
      </c>
      <c r="DH16" s="47" t="s">
        <v>142</v>
      </c>
      <c r="DI16" s="47" t="s">
        <v>142</v>
      </c>
      <c r="DJ16" s="47" t="s">
        <v>1028</v>
      </c>
      <c r="DK16" s="47"/>
      <c r="DL16" s="47" t="s">
        <v>1043</v>
      </c>
      <c r="DM16" s="64" t="s">
        <v>1044</v>
      </c>
      <c r="DN16" s="47" t="s">
        <v>1045</v>
      </c>
      <c r="DO16" s="54" t="s">
        <v>1046</v>
      </c>
      <c r="DP16" s="43"/>
      <c r="DQ16" s="43"/>
      <c r="DR16" s="43"/>
      <c r="DS16" s="43"/>
      <c r="DT16" s="43"/>
      <c r="DU16" s="43"/>
      <c r="DV16" s="41" t="str">
        <f>DW16</f>
        <v>Услуга не оказывается</v>
      </c>
      <c r="DW16" s="47" t="s">
        <v>153</v>
      </c>
      <c r="DX16" s="47" t="s">
        <v>12</v>
      </c>
      <c r="DY16" s="47" t="s">
        <v>12</v>
      </c>
      <c r="DZ16" s="47" t="s">
        <v>12</v>
      </c>
      <c r="EA16" s="47" t="s">
        <v>12</v>
      </c>
      <c r="EB16" s="47" t="s">
        <v>12</v>
      </c>
      <c r="EC16" s="47" t="s">
        <v>12</v>
      </c>
      <c r="ED16" s="47" t="s">
        <v>12</v>
      </c>
      <c r="EE16" s="47" t="s">
        <v>12</v>
      </c>
      <c r="EF16" s="47" t="s">
        <v>153</v>
      </c>
      <c r="EG16" s="47" t="s">
        <v>153</v>
      </c>
      <c r="EH16" s="53" t="s">
        <v>1047</v>
      </c>
      <c r="EI16" s="54" t="s">
        <v>1048</v>
      </c>
      <c r="EJ16" s="47" t="s">
        <v>153</v>
      </c>
      <c r="EK16" s="47" t="s">
        <v>153</v>
      </c>
      <c r="EL16" s="53" t="s">
        <v>1049</v>
      </c>
      <c r="EM16" s="54" t="s">
        <v>1050</v>
      </c>
      <c r="EN16" s="53" t="s">
        <v>1051</v>
      </c>
      <c r="EO16" s="106" t="s">
        <v>1052</v>
      </c>
      <c r="EP16" s="43" t="s">
        <v>1053</v>
      </c>
      <c r="EQ16" s="47" t="s">
        <v>1054</v>
      </c>
      <c r="ER16" s="53" t="s">
        <v>1055</v>
      </c>
      <c r="ES16" s="54" t="s">
        <v>1056</v>
      </c>
      <c r="ET16" s="53" t="s">
        <v>1057</v>
      </c>
      <c r="EU16" s="54" t="s">
        <v>1058</v>
      </c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7" t="s">
        <v>1059</v>
      </c>
      <c r="FG16" s="54" t="s">
        <v>1060</v>
      </c>
      <c r="FH16" s="47" t="s">
        <v>1028</v>
      </c>
      <c r="FI16" s="47"/>
      <c r="FJ16" s="47" t="s">
        <v>153</v>
      </c>
      <c r="FK16" s="47" t="s">
        <v>153</v>
      </c>
      <c r="FL16" s="43"/>
      <c r="FM16" s="43"/>
      <c r="FN16" s="53" t="s">
        <v>1061</v>
      </c>
      <c r="FO16" s="54" t="s">
        <v>1062</v>
      </c>
      <c r="FP16" s="47" t="s">
        <v>153</v>
      </c>
      <c r="FQ16" s="47" t="s">
        <v>153</v>
      </c>
      <c r="FR16" s="47" t="str">
        <f t="shared" ref="FR16:FS16" si="0">FQ16</f>
        <v>Услуга не оказывается</v>
      </c>
      <c r="FS16" s="47" t="str">
        <f t="shared" si="0"/>
        <v>Услуга не оказывается</v>
      </c>
      <c r="FT16" s="43"/>
      <c r="FU16" s="43"/>
      <c r="FV16" s="43"/>
      <c r="FW16" s="43"/>
      <c r="FX16" s="47" t="s">
        <v>153</v>
      </c>
      <c r="FY16" s="47" t="s">
        <v>153</v>
      </c>
      <c r="FZ16" s="47" t="s">
        <v>153</v>
      </c>
      <c r="GA16" s="47" t="s">
        <v>153</v>
      </c>
      <c r="GB16" s="47" t="str">
        <f t="shared" ref="GB16:GF16" si="1">GA16</f>
        <v>Услуга не оказывается</v>
      </c>
      <c r="GC16" s="47" t="str">
        <f t="shared" si="1"/>
        <v>Услуга не оказывается</v>
      </c>
      <c r="GD16" s="47" t="str">
        <f t="shared" si="1"/>
        <v>Услуга не оказывается</v>
      </c>
      <c r="GE16" s="47" t="str">
        <f t="shared" si="1"/>
        <v>Услуга не оказывается</v>
      </c>
      <c r="GF16" s="53" t="str">
        <f t="shared" si="1"/>
        <v>Услуга не оказывается</v>
      </c>
      <c r="GG16" s="47" t="str">
        <f>GE16</f>
        <v>Услуга не оказывается</v>
      </c>
      <c r="GH16" s="47" t="s">
        <v>153</v>
      </c>
      <c r="GI16" s="47" t="s">
        <v>153</v>
      </c>
      <c r="GJ16" s="47" t="s">
        <v>153</v>
      </c>
      <c r="GK16" s="47" t="s">
        <v>153</v>
      </c>
      <c r="GL16" s="47" t="s">
        <v>153</v>
      </c>
      <c r="GM16" s="47" t="s">
        <v>153</v>
      </c>
      <c r="GN16" s="47" t="s">
        <v>1063</v>
      </c>
      <c r="GO16" s="47" t="s">
        <v>1064</v>
      </c>
      <c r="GP16" s="47" t="s">
        <v>1065</v>
      </c>
      <c r="GQ16" s="47" t="s">
        <v>1066</v>
      </c>
      <c r="GR16" s="47" t="s">
        <v>153</v>
      </c>
      <c r="GS16" s="47" t="s">
        <v>153</v>
      </c>
      <c r="GT16" s="47" t="s">
        <v>142</v>
      </c>
      <c r="GU16" s="47" t="s">
        <v>142</v>
      </c>
      <c r="GV16" s="47"/>
      <c r="GW16" s="47"/>
      <c r="GX16" s="47" t="s">
        <v>1067</v>
      </c>
      <c r="GY16" s="47"/>
      <c r="GZ16" s="47" t="s">
        <v>1068</v>
      </c>
      <c r="HA16" s="47" t="s">
        <v>1069</v>
      </c>
      <c r="HB16" s="47" t="s">
        <v>142</v>
      </c>
      <c r="HC16" s="47" t="s">
        <v>142</v>
      </c>
      <c r="HD16" s="47" t="s">
        <v>1070</v>
      </c>
      <c r="HE16" s="47"/>
      <c r="HF16" s="47" t="s">
        <v>142</v>
      </c>
      <c r="HG16" s="47" t="s">
        <v>142</v>
      </c>
      <c r="HH16" s="47" t="s">
        <v>142</v>
      </c>
      <c r="HI16" s="47" t="s">
        <v>142</v>
      </c>
      <c r="HJ16" s="47" t="s">
        <v>142</v>
      </c>
      <c r="HK16" s="47" t="s">
        <v>142</v>
      </c>
      <c r="HL16" s="47" t="s">
        <v>142</v>
      </c>
      <c r="HM16" s="47" t="s">
        <v>142</v>
      </c>
      <c r="HN16" s="47"/>
      <c r="HO16" s="47"/>
      <c r="HP16" s="47"/>
      <c r="HQ16" s="47"/>
    </row>
    <row r="17" spans="1:225" ht="77.25">
      <c r="A17" s="7" t="s">
        <v>1071</v>
      </c>
      <c r="B17" s="40" t="s">
        <v>142</v>
      </c>
      <c r="C17" s="41" t="s">
        <v>142</v>
      </c>
      <c r="D17" s="47" t="s">
        <v>1072</v>
      </c>
      <c r="E17" s="108" t="s">
        <v>1073</v>
      </c>
      <c r="F17" s="47" t="s">
        <v>1074</v>
      </c>
      <c r="G17" s="109" t="s">
        <v>1075</v>
      </c>
      <c r="H17" s="47" t="s">
        <v>1076</v>
      </c>
      <c r="I17" s="109" t="s">
        <v>1077</v>
      </c>
      <c r="J17" s="90" t="s">
        <v>1078</v>
      </c>
      <c r="K17" s="109" t="s">
        <v>1079</v>
      </c>
      <c r="L17" s="47" t="s">
        <v>1080</v>
      </c>
      <c r="M17" s="108" t="s">
        <v>1081</v>
      </c>
      <c r="N17" s="47" t="s">
        <v>1082</v>
      </c>
      <c r="O17" s="108" t="s">
        <v>1083</v>
      </c>
      <c r="P17" s="110" t="s">
        <v>1084</v>
      </c>
      <c r="Q17" s="111" t="s">
        <v>1085</v>
      </c>
      <c r="R17" s="47" t="s">
        <v>189</v>
      </c>
      <c r="S17" s="47" t="s">
        <v>189</v>
      </c>
      <c r="T17" s="43"/>
      <c r="U17" s="43"/>
      <c r="V17" s="43"/>
      <c r="W17" s="43"/>
      <c r="X17" s="47" t="s">
        <v>1086</v>
      </c>
      <c r="Y17" s="111" t="s">
        <v>1087</v>
      </c>
      <c r="Z17" s="53" t="s">
        <v>1088</v>
      </c>
      <c r="AA17" s="111" t="s">
        <v>1089</v>
      </c>
      <c r="AB17" s="112" t="s">
        <v>1090</v>
      </c>
      <c r="AC17" s="109" t="s">
        <v>1091</v>
      </c>
      <c r="AD17" s="53" t="s">
        <v>1092</v>
      </c>
      <c r="AE17" s="111" t="s">
        <v>1093</v>
      </c>
      <c r="AF17" s="47" t="s">
        <v>189</v>
      </c>
      <c r="AG17" s="47" t="s">
        <v>189</v>
      </c>
      <c r="AH17" s="43"/>
      <c r="AI17" s="43"/>
      <c r="AJ17" s="47" t="s">
        <v>1094</v>
      </c>
      <c r="AK17" s="111" t="s">
        <v>1095</v>
      </c>
      <c r="AL17" s="47" t="s">
        <v>1096</v>
      </c>
      <c r="AM17" s="109" t="s">
        <v>1097</v>
      </c>
      <c r="AN17" s="112" t="s">
        <v>1098</v>
      </c>
      <c r="AO17" s="109" t="s">
        <v>1099</v>
      </c>
      <c r="AP17" s="47" t="s">
        <v>1100</v>
      </c>
      <c r="AQ17" s="111" t="s">
        <v>1101</v>
      </c>
      <c r="AR17" s="43"/>
      <c r="AS17" s="43"/>
      <c r="AT17" s="43"/>
      <c r="AU17" s="43"/>
      <c r="AV17" s="47" t="s">
        <v>1102</v>
      </c>
      <c r="AW17" s="111" t="s">
        <v>1103</v>
      </c>
      <c r="AX17" s="43"/>
      <c r="AY17" s="43"/>
      <c r="AZ17" s="47" t="s">
        <v>189</v>
      </c>
      <c r="BA17" s="47" t="s">
        <v>189</v>
      </c>
      <c r="BB17" s="47" t="s">
        <v>189</v>
      </c>
      <c r="BC17" s="47" t="s">
        <v>189</v>
      </c>
      <c r="BD17" s="43"/>
      <c r="BE17" s="43"/>
      <c r="BF17" s="53" t="s">
        <v>12</v>
      </c>
      <c r="BG17" s="47" t="s">
        <v>12</v>
      </c>
      <c r="BH17" s="47" t="s">
        <v>12</v>
      </c>
      <c r="BI17" s="47" t="s">
        <v>12</v>
      </c>
      <c r="BJ17" s="43"/>
      <c r="BK17" s="43"/>
      <c r="BL17" s="47" t="s">
        <v>1104</v>
      </c>
      <c r="BM17" s="47" t="s">
        <v>1105</v>
      </c>
      <c r="BN17" s="43"/>
      <c r="BO17" s="43"/>
      <c r="BP17" s="43"/>
      <c r="BQ17" s="43"/>
      <c r="BR17" s="43"/>
      <c r="BS17" s="43"/>
      <c r="BT17" s="43"/>
      <c r="BU17" s="43"/>
      <c r="BV17" s="47" t="s">
        <v>12</v>
      </c>
      <c r="BW17" s="47" t="s">
        <v>12</v>
      </c>
      <c r="BX17" s="47" t="s">
        <v>189</v>
      </c>
      <c r="BY17" s="47" t="s">
        <v>189</v>
      </c>
      <c r="BZ17" s="47" t="s">
        <v>189</v>
      </c>
      <c r="CA17" s="47" t="s">
        <v>189</v>
      </c>
      <c r="CB17" s="43"/>
      <c r="CC17" s="43"/>
      <c r="CD17" s="43"/>
      <c r="CE17" s="43"/>
      <c r="CF17" s="53" t="s">
        <v>1106</v>
      </c>
      <c r="CG17" s="53" t="s">
        <v>1107</v>
      </c>
      <c r="CH17" s="112" t="s">
        <v>1108</v>
      </c>
      <c r="CI17" s="109" t="s">
        <v>1109</v>
      </c>
      <c r="CJ17" s="91" t="s">
        <v>1110</v>
      </c>
      <c r="CK17" s="111" t="s">
        <v>1111</v>
      </c>
      <c r="CL17" s="43"/>
      <c r="CM17" s="43"/>
      <c r="CN17" s="43"/>
      <c r="CO17" s="43"/>
      <c r="CP17" s="43"/>
      <c r="CQ17" s="43"/>
      <c r="CR17" s="53" t="s">
        <v>1112</v>
      </c>
      <c r="CS17" s="111" t="s">
        <v>1113</v>
      </c>
      <c r="CT17" s="47" t="s">
        <v>1114</v>
      </c>
      <c r="CU17" s="111" t="s">
        <v>1115</v>
      </c>
      <c r="CV17" s="47" t="s">
        <v>1116</v>
      </c>
      <c r="CW17" s="111" t="s">
        <v>1117</v>
      </c>
      <c r="CX17" s="112" t="s">
        <v>1118</v>
      </c>
      <c r="CY17" s="111" t="s">
        <v>1119</v>
      </c>
      <c r="CZ17" s="53" t="s">
        <v>1120</v>
      </c>
      <c r="DA17" s="113" t="s">
        <v>1121</v>
      </c>
      <c r="DB17" s="43"/>
      <c r="DC17" s="43"/>
      <c r="DD17" s="53" t="s">
        <v>1122</v>
      </c>
      <c r="DE17" s="111" t="s">
        <v>1123</v>
      </c>
      <c r="DF17" s="112" t="s">
        <v>1124</v>
      </c>
      <c r="DG17" s="111" t="s">
        <v>1125</v>
      </c>
      <c r="DH17" s="47" t="s">
        <v>12</v>
      </c>
      <c r="DI17" s="47" t="s">
        <v>12</v>
      </c>
      <c r="DJ17" s="53" t="s">
        <v>1126</v>
      </c>
      <c r="DK17" s="111" t="s">
        <v>1127</v>
      </c>
      <c r="DL17" s="53" t="s">
        <v>1128</v>
      </c>
      <c r="DM17" s="111" t="s">
        <v>1129</v>
      </c>
      <c r="DN17" s="47" t="s">
        <v>1130</v>
      </c>
      <c r="DO17" s="111" t="s">
        <v>1131</v>
      </c>
      <c r="DP17" s="43"/>
      <c r="DQ17" s="43"/>
      <c r="DR17" s="43"/>
      <c r="DS17" s="43"/>
      <c r="DT17" s="43"/>
      <c r="DU17" s="43"/>
      <c r="DV17" s="41" t="s">
        <v>188</v>
      </c>
      <c r="DW17" s="47" t="s">
        <v>189</v>
      </c>
      <c r="DX17" s="47" t="s">
        <v>189</v>
      </c>
      <c r="DY17" s="47" t="s">
        <v>189</v>
      </c>
      <c r="DZ17" s="47" t="s">
        <v>189</v>
      </c>
      <c r="EA17" s="47" t="s">
        <v>189</v>
      </c>
      <c r="EB17" s="47" t="s">
        <v>189</v>
      </c>
      <c r="EC17" s="47" t="s">
        <v>189</v>
      </c>
      <c r="ED17" s="47" t="s">
        <v>189</v>
      </c>
      <c r="EE17" s="47" t="s">
        <v>189</v>
      </c>
      <c r="EF17" s="47" t="s">
        <v>189</v>
      </c>
      <c r="EG17" s="47" t="s">
        <v>189</v>
      </c>
      <c r="EH17" s="53" t="s">
        <v>1132</v>
      </c>
      <c r="EI17" s="111" t="s">
        <v>1133</v>
      </c>
      <c r="EJ17" s="47" t="s">
        <v>1134</v>
      </c>
      <c r="EK17" s="111" t="s">
        <v>1135</v>
      </c>
      <c r="EL17" s="91" t="s">
        <v>1136</v>
      </c>
      <c r="EM17" s="111" t="s">
        <v>1137</v>
      </c>
      <c r="EN17" s="91" t="s">
        <v>1138</v>
      </c>
      <c r="EO17" s="109" t="s">
        <v>1139</v>
      </c>
      <c r="EP17" s="91" t="s">
        <v>1140</v>
      </c>
      <c r="EQ17" s="109" t="s">
        <v>1113</v>
      </c>
      <c r="ER17" s="91" t="s">
        <v>1141</v>
      </c>
      <c r="ES17" s="109" t="s">
        <v>1142</v>
      </c>
      <c r="ET17" s="91" t="s">
        <v>1143</v>
      </c>
      <c r="EU17" s="109" t="s">
        <v>1144</v>
      </c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7" t="s">
        <v>1145</v>
      </c>
      <c r="FG17" s="108" t="s">
        <v>1146</v>
      </c>
      <c r="FH17" s="47" t="s">
        <v>1070</v>
      </c>
      <c r="FI17" s="47" t="s">
        <v>12</v>
      </c>
      <c r="FJ17" s="91" t="s">
        <v>1147</v>
      </c>
      <c r="FK17" s="109" t="s">
        <v>1148</v>
      </c>
      <c r="FL17" s="43"/>
      <c r="FM17" s="43"/>
      <c r="FN17" s="53" t="s">
        <v>1149</v>
      </c>
      <c r="FO17" s="114" t="s">
        <v>1150</v>
      </c>
      <c r="FP17" s="47" t="s">
        <v>12</v>
      </c>
      <c r="FQ17" s="47" t="s">
        <v>12</v>
      </c>
      <c r="FR17" s="47" t="s">
        <v>1151</v>
      </c>
      <c r="FS17" s="113" t="s">
        <v>1152</v>
      </c>
      <c r="FT17" s="43"/>
      <c r="FU17" s="43"/>
      <c r="FV17" s="43"/>
      <c r="FW17" s="43"/>
      <c r="FX17" s="47" t="s">
        <v>1153</v>
      </c>
      <c r="FY17" s="109" t="s">
        <v>1154</v>
      </c>
      <c r="FZ17" s="47" t="s">
        <v>1155</v>
      </c>
      <c r="GA17" s="109" t="s">
        <v>1156</v>
      </c>
      <c r="GB17" s="47" t="s">
        <v>1157</v>
      </c>
      <c r="GC17" s="115"/>
      <c r="GD17" s="47" t="s">
        <v>1158</v>
      </c>
      <c r="GE17" s="115"/>
      <c r="GF17" s="53" t="s">
        <v>1159</v>
      </c>
      <c r="GG17" s="53" t="s">
        <v>1117</v>
      </c>
      <c r="GH17" s="47" t="s">
        <v>189</v>
      </c>
      <c r="GI17" s="47" t="s">
        <v>189</v>
      </c>
      <c r="GJ17" s="47" t="s">
        <v>1160</v>
      </c>
      <c r="GK17" s="116" t="s">
        <v>1161</v>
      </c>
      <c r="GL17" s="47" t="s">
        <v>1070</v>
      </c>
      <c r="GM17" s="43"/>
      <c r="GN17" s="47" t="s">
        <v>12</v>
      </c>
      <c r="GO17" s="47" t="s">
        <v>12</v>
      </c>
      <c r="GP17" s="47" t="s">
        <v>1070</v>
      </c>
      <c r="GQ17" s="47"/>
      <c r="GR17" s="47" t="s">
        <v>1070</v>
      </c>
      <c r="GS17" s="47"/>
      <c r="GT17" s="47" t="s">
        <v>1070</v>
      </c>
      <c r="GU17" s="47"/>
      <c r="GV17" s="47"/>
      <c r="GW17" s="47"/>
      <c r="GX17" s="53" t="s">
        <v>1162</v>
      </c>
      <c r="GY17" s="47" t="s">
        <v>1163</v>
      </c>
      <c r="GZ17" s="47" t="s">
        <v>1164</v>
      </c>
      <c r="HA17" s="76" t="s">
        <v>1165</v>
      </c>
      <c r="HB17" s="47" t="s">
        <v>1166</v>
      </c>
      <c r="HC17" s="53" t="s">
        <v>1167</v>
      </c>
      <c r="HD17" s="47" t="s">
        <v>1070</v>
      </c>
      <c r="HE17" s="47"/>
      <c r="HF17" s="47" t="s">
        <v>1168</v>
      </c>
      <c r="HG17" s="47" t="s">
        <v>1168</v>
      </c>
      <c r="HH17" s="117" t="s">
        <v>1070</v>
      </c>
      <c r="HI17" s="47"/>
      <c r="HJ17" s="117" t="s">
        <v>1070</v>
      </c>
      <c r="HK17" s="47"/>
      <c r="HL17" s="47" t="s">
        <v>1169</v>
      </c>
      <c r="HM17" s="78" t="s">
        <v>1170</v>
      </c>
      <c r="HN17" s="47" t="s">
        <v>12</v>
      </c>
      <c r="HO17" s="78" t="s">
        <v>12</v>
      </c>
      <c r="HP17" s="47" t="s">
        <v>12</v>
      </c>
      <c r="HQ17" s="78" t="s">
        <v>12</v>
      </c>
    </row>
    <row r="18" spans="1:225" ht="69" customHeight="1">
      <c r="A18" s="7" t="s">
        <v>1171</v>
      </c>
      <c r="B18" s="40" t="s">
        <v>1172</v>
      </c>
      <c r="C18" s="41" t="s">
        <v>142</v>
      </c>
      <c r="D18" s="118" t="s">
        <v>1173</v>
      </c>
      <c r="E18" s="119" t="s">
        <v>1174</v>
      </c>
      <c r="F18" s="44" t="s">
        <v>1175</v>
      </c>
      <c r="G18" s="43" t="s">
        <v>12</v>
      </c>
      <c r="H18" s="120" t="s">
        <v>1175</v>
      </c>
      <c r="I18" s="43" t="s">
        <v>12</v>
      </c>
      <c r="J18" s="120" t="s">
        <v>1176</v>
      </c>
      <c r="K18" s="43" t="s">
        <v>12</v>
      </c>
      <c r="L18" s="53" t="s">
        <v>1177</v>
      </c>
      <c r="M18" s="119" t="s">
        <v>1178</v>
      </c>
      <c r="N18" s="121" t="s">
        <v>1179</v>
      </c>
      <c r="O18" s="119" t="s">
        <v>1180</v>
      </c>
      <c r="P18" s="44" t="s">
        <v>1181</v>
      </c>
      <c r="Q18" s="43" t="s">
        <v>12</v>
      </c>
      <c r="R18" s="43" t="s">
        <v>12</v>
      </c>
      <c r="S18" s="43" t="s">
        <v>12</v>
      </c>
      <c r="T18" s="43"/>
      <c r="U18" s="43"/>
      <c r="V18" s="43"/>
      <c r="W18" s="43"/>
      <c r="X18" s="44" t="s">
        <v>1181</v>
      </c>
      <c r="Y18" s="43" t="s">
        <v>12</v>
      </c>
      <c r="Z18" s="44" t="s">
        <v>1181</v>
      </c>
      <c r="AA18" s="43" t="s">
        <v>12</v>
      </c>
      <c r="AB18" s="44" t="s">
        <v>1182</v>
      </c>
      <c r="AC18" s="119" t="s">
        <v>1183</v>
      </c>
      <c r="AD18" s="122" t="s">
        <v>1184</v>
      </c>
      <c r="AE18" s="119" t="s">
        <v>1185</v>
      </c>
      <c r="AF18" s="44" t="s">
        <v>1186</v>
      </c>
      <c r="AG18" s="43" t="s">
        <v>12</v>
      </c>
      <c r="AH18" s="43"/>
      <c r="AI18" s="43"/>
      <c r="AJ18" s="44" t="s">
        <v>1187</v>
      </c>
      <c r="AK18" s="111" t="s">
        <v>1188</v>
      </c>
      <c r="AL18" s="123" t="s">
        <v>1189</v>
      </c>
      <c r="AM18" s="119" t="s">
        <v>1190</v>
      </c>
      <c r="AN18" s="120" t="s">
        <v>1191</v>
      </c>
      <c r="AO18" s="43" t="s">
        <v>12</v>
      </c>
      <c r="AP18" s="124" t="s">
        <v>1175</v>
      </c>
      <c r="AQ18" s="43" t="s">
        <v>12</v>
      </c>
      <c r="AR18" s="43"/>
      <c r="AS18" s="43"/>
      <c r="AT18" s="43"/>
      <c r="AU18" s="43"/>
      <c r="AV18" s="125" t="s">
        <v>1192</v>
      </c>
      <c r="AW18" s="43" t="s">
        <v>12</v>
      </c>
      <c r="AX18" s="43"/>
      <c r="AY18" s="43"/>
      <c r="AZ18" s="44" t="s">
        <v>1186</v>
      </c>
      <c r="BA18" s="43" t="s">
        <v>12</v>
      </c>
      <c r="BB18" s="44" t="s">
        <v>1186</v>
      </c>
      <c r="BC18" s="43" t="s">
        <v>12</v>
      </c>
      <c r="BD18" s="43"/>
      <c r="BE18" s="43"/>
      <c r="BF18" s="43" t="s">
        <v>12</v>
      </c>
      <c r="BG18" s="43" t="s">
        <v>12</v>
      </c>
      <c r="BH18" s="44" t="s">
        <v>1193</v>
      </c>
      <c r="BI18" s="43" t="s">
        <v>12</v>
      </c>
      <c r="BJ18" s="43"/>
      <c r="BK18" s="43"/>
      <c r="BL18" s="126" t="s">
        <v>1194</v>
      </c>
      <c r="BM18" s="119" t="s">
        <v>1195</v>
      </c>
      <c r="BN18" s="43"/>
      <c r="BO18" s="43"/>
      <c r="BP18" s="43"/>
      <c r="BQ18" s="43"/>
      <c r="BR18" s="43"/>
      <c r="BS18" s="43"/>
      <c r="BT18" s="43"/>
      <c r="BU18" s="43"/>
      <c r="BV18" s="44" t="s">
        <v>1186</v>
      </c>
      <c r="BW18" s="43" t="s">
        <v>12</v>
      </c>
      <c r="BX18" s="44" t="s">
        <v>1186</v>
      </c>
      <c r="BY18" s="43" t="s">
        <v>12</v>
      </c>
      <c r="BZ18" s="44" t="s">
        <v>1186</v>
      </c>
      <c r="CA18" s="43" t="s">
        <v>12</v>
      </c>
      <c r="CB18" s="43"/>
      <c r="CC18" s="43"/>
      <c r="CD18" s="43"/>
      <c r="CE18" s="43"/>
      <c r="CF18" s="125" t="s">
        <v>1196</v>
      </c>
      <c r="CG18" s="43" t="s">
        <v>12</v>
      </c>
      <c r="CH18" s="120" t="s">
        <v>1197</v>
      </c>
      <c r="CI18" s="119" t="s">
        <v>1198</v>
      </c>
      <c r="CJ18" s="123" t="s">
        <v>1199</v>
      </c>
      <c r="CK18" s="119" t="s">
        <v>1200</v>
      </c>
      <c r="CL18" s="43"/>
      <c r="CM18" s="43"/>
      <c r="CN18" s="43"/>
      <c r="CO18" s="43"/>
      <c r="CP18" s="43"/>
      <c r="CQ18" s="43"/>
      <c r="CR18" s="43" t="s">
        <v>12</v>
      </c>
      <c r="CS18" s="43" t="s">
        <v>12</v>
      </c>
      <c r="CT18" s="125" t="s">
        <v>1192</v>
      </c>
      <c r="CU18" s="43" t="s">
        <v>12</v>
      </c>
      <c r="CV18" s="125" t="s">
        <v>1192</v>
      </c>
      <c r="CW18" s="43" t="s">
        <v>12</v>
      </c>
      <c r="CX18" s="125" t="s">
        <v>1192</v>
      </c>
      <c r="CY18" s="43" t="s">
        <v>12</v>
      </c>
      <c r="CZ18" s="125" t="s">
        <v>1192</v>
      </c>
      <c r="DA18" s="43" t="s">
        <v>12</v>
      </c>
      <c r="DB18" s="43"/>
      <c r="DC18" s="43"/>
      <c r="DD18" s="63" t="s">
        <v>1201</v>
      </c>
      <c r="DE18" s="119" t="s">
        <v>1202</v>
      </c>
      <c r="DF18" s="126" t="s">
        <v>1203</v>
      </c>
      <c r="DG18" s="119" t="s">
        <v>1204</v>
      </c>
      <c r="DH18" s="127" t="s">
        <v>1192</v>
      </c>
      <c r="DI18" s="43" t="s">
        <v>12</v>
      </c>
      <c r="DJ18" s="125" t="s">
        <v>1192</v>
      </c>
      <c r="DK18" s="43" t="s">
        <v>12</v>
      </c>
      <c r="DL18" s="125" t="s">
        <v>1192</v>
      </c>
      <c r="DM18" s="43" t="s">
        <v>12</v>
      </c>
      <c r="DN18" s="125" t="s">
        <v>1192</v>
      </c>
      <c r="DO18" s="43" t="s">
        <v>12</v>
      </c>
      <c r="DP18" s="43"/>
      <c r="DQ18" s="43"/>
      <c r="DR18" s="43"/>
      <c r="DS18" s="43"/>
      <c r="DT18" s="43"/>
      <c r="DU18" s="43"/>
      <c r="DV18" s="41" t="s">
        <v>188</v>
      </c>
      <c r="DW18" s="43" t="s">
        <v>12</v>
      </c>
      <c r="DX18" s="120" t="s">
        <v>1205</v>
      </c>
      <c r="DY18" s="119" t="s">
        <v>1206</v>
      </c>
      <c r="DZ18" s="120" t="s">
        <v>1207</v>
      </c>
      <c r="EA18" s="43" t="s">
        <v>12</v>
      </c>
      <c r="EB18" s="126" t="s">
        <v>1208</v>
      </c>
      <c r="EC18" s="119" t="s">
        <v>1209</v>
      </c>
      <c r="ED18" s="120" t="s">
        <v>1207</v>
      </c>
      <c r="EE18" s="43" t="s">
        <v>12</v>
      </c>
      <c r="EF18" s="125" t="s">
        <v>1192</v>
      </c>
      <c r="EG18" s="43" t="s">
        <v>12</v>
      </c>
      <c r="EH18" s="123" t="s">
        <v>1210</v>
      </c>
      <c r="EI18" s="119" t="s">
        <v>1211</v>
      </c>
      <c r="EJ18" s="124" t="s">
        <v>1175</v>
      </c>
      <c r="EK18" s="43" t="s">
        <v>12</v>
      </c>
      <c r="EL18" s="123" t="s">
        <v>1212</v>
      </c>
      <c r="EM18" s="119" t="s">
        <v>1213</v>
      </c>
      <c r="EN18" s="123" t="s">
        <v>1214</v>
      </c>
      <c r="EO18" s="128" t="s">
        <v>1215</v>
      </c>
      <c r="EP18" s="125" t="s">
        <v>1192</v>
      </c>
      <c r="EQ18" s="43" t="s">
        <v>12</v>
      </c>
      <c r="ER18" s="123" t="s">
        <v>1216</v>
      </c>
      <c r="ES18" s="128" t="s">
        <v>1217</v>
      </c>
      <c r="ET18" s="123" t="s">
        <v>1218</v>
      </c>
      <c r="EU18" s="128" t="s">
        <v>1219</v>
      </c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126" t="s">
        <v>1220</v>
      </c>
      <c r="FG18" s="128" t="s">
        <v>1221</v>
      </c>
      <c r="FH18" s="125" t="s">
        <v>1192</v>
      </c>
      <c r="FI18" s="43" t="s">
        <v>12</v>
      </c>
      <c r="FJ18" s="127" t="s">
        <v>1192</v>
      </c>
      <c r="FK18" s="43" t="s">
        <v>12</v>
      </c>
      <c r="FL18" s="43"/>
      <c r="FM18" s="43"/>
      <c r="FN18" s="129" t="s">
        <v>1222</v>
      </c>
      <c r="FO18" s="128" t="s">
        <v>1223</v>
      </c>
      <c r="FP18" s="124" t="s">
        <v>1175</v>
      </c>
      <c r="FQ18" s="43" t="s">
        <v>12</v>
      </c>
      <c r="FR18" s="129" t="s">
        <v>1224</v>
      </c>
      <c r="FS18" s="130" t="s">
        <v>1225</v>
      </c>
      <c r="FT18" s="43"/>
      <c r="FU18" s="43"/>
      <c r="FV18" s="43"/>
      <c r="FW18" s="43"/>
      <c r="FX18" s="124" t="s">
        <v>1175</v>
      </c>
      <c r="FY18" s="43" t="s">
        <v>12</v>
      </c>
      <c r="FZ18" s="124" t="s">
        <v>1175</v>
      </c>
      <c r="GA18" s="43" t="s">
        <v>12</v>
      </c>
      <c r="GB18" s="47" t="s">
        <v>1226</v>
      </c>
      <c r="GC18" s="49" t="s">
        <v>1227</v>
      </c>
      <c r="GD18" s="47" t="s">
        <v>1228</v>
      </c>
      <c r="GE18" s="126" t="s">
        <v>1229</v>
      </c>
      <c r="GF18" s="125" t="s">
        <v>1192</v>
      </c>
      <c r="GG18" s="43" t="s">
        <v>12</v>
      </c>
      <c r="GH18" s="120" t="s">
        <v>1230</v>
      </c>
      <c r="GI18" s="43" t="s">
        <v>12</v>
      </c>
      <c r="GJ18" s="124" t="s">
        <v>1175</v>
      </c>
      <c r="GK18" s="43" t="s">
        <v>12</v>
      </c>
      <c r="GL18" s="125" t="s">
        <v>1192</v>
      </c>
      <c r="GM18" s="43" t="s">
        <v>12</v>
      </c>
      <c r="GN18" s="119" t="s">
        <v>1231</v>
      </c>
      <c r="GO18" s="49" t="s">
        <v>1232</v>
      </c>
      <c r="GP18" s="125" t="s">
        <v>1192</v>
      </c>
      <c r="GQ18" s="43" t="s">
        <v>12</v>
      </c>
      <c r="GR18" s="125" t="s">
        <v>1192</v>
      </c>
      <c r="GS18" s="43" t="s">
        <v>12</v>
      </c>
      <c r="GT18" s="125" t="s">
        <v>1192</v>
      </c>
      <c r="GU18" s="43" t="s">
        <v>12</v>
      </c>
      <c r="GV18" s="43"/>
      <c r="GW18" s="43"/>
      <c r="GX18" s="131" t="s">
        <v>12</v>
      </c>
      <c r="GY18" s="43" t="s">
        <v>12</v>
      </c>
      <c r="GZ18" s="125" t="s">
        <v>1192</v>
      </c>
      <c r="HA18" s="43" t="s">
        <v>12</v>
      </c>
      <c r="HB18" s="132" t="s">
        <v>1233</v>
      </c>
      <c r="HC18" s="43" t="s">
        <v>12</v>
      </c>
      <c r="HD18" s="125" t="s">
        <v>1192</v>
      </c>
      <c r="HE18" s="43" t="s">
        <v>12</v>
      </c>
      <c r="HF18" s="108" t="s">
        <v>1234</v>
      </c>
      <c r="HG18" s="43" t="s">
        <v>12</v>
      </c>
      <c r="HH18" s="125" t="s">
        <v>1192</v>
      </c>
      <c r="HI18" s="43" t="s">
        <v>12</v>
      </c>
      <c r="HJ18" s="125" t="s">
        <v>1192</v>
      </c>
      <c r="HK18" s="43" t="s">
        <v>12</v>
      </c>
      <c r="HL18" s="133" t="s">
        <v>1235</v>
      </c>
      <c r="HM18" s="43"/>
      <c r="HN18" s="132" t="s">
        <v>1236</v>
      </c>
      <c r="HO18" s="43"/>
      <c r="HP18" s="132" t="s">
        <v>1236</v>
      </c>
      <c r="HQ18" s="43"/>
    </row>
    <row r="19" spans="1:225" ht="229.5">
      <c r="A19" s="62" t="s">
        <v>1237</v>
      </c>
      <c r="B19" s="134" t="s">
        <v>142</v>
      </c>
      <c r="C19" s="135" t="s">
        <v>142</v>
      </c>
      <c r="D19" s="69" t="s">
        <v>1238</v>
      </c>
      <c r="E19" s="71" t="s">
        <v>1239</v>
      </c>
      <c r="F19" s="69" t="s">
        <v>1240</v>
      </c>
      <c r="G19" s="71" t="s">
        <v>1241</v>
      </c>
      <c r="H19" s="69" t="s">
        <v>1242</v>
      </c>
      <c r="I19" s="71" t="s">
        <v>1243</v>
      </c>
      <c r="J19" s="69" t="s">
        <v>1244</v>
      </c>
      <c r="K19" s="71" t="s">
        <v>1245</v>
      </c>
      <c r="L19" s="69" t="s">
        <v>1246</v>
      </c>
      <c r="M19" s="71" t="s">
        <v>1247</v>
      </c>
      <c r="N19" s="69" t="s">
        <v>1248</v>
      </c>
      <c r="O19" s="71" t="s">
        <v>1249</v>
      </c>
      <c r="P19" s="136" t="s">
        <v>142</v>
      </c>
      <c r="Q19" s="136" t="s">
        <v>142</v>
      </c>
      <c r="R19" s="136" t="s">
        <v>142</v>
      </c>
      <c r="S19" s="136" t="s">
        <v>142</v>
      </c>
      <c r="T19" s="66"/>
      <c r="U19" s="66"/>
      <c r="V19" s="66"/>
      <c r="W19" s="66"/>
      <c r="X19" s="69" t="s">
        <v>1250</v>
      </c>
      <c r="Y19" s="71" t="s">
        <v>1251</v>
      </c>
      <c r="Z19" s="69" t="s">
        <v>1252</v>
      </c>
      <c r="AA19" s="71" t="s">
        <v>1253</v>
      </c>
      <c r="AB19" s="69" t="s">
        <v>1254</v>
      </c>
      <c r="AC19" s="71" t="s">
        <v>1255</v>
      </c>
      <c r="AD19" s="69" t="s">
        <v>1256</v>
      </c>
      <c r="AE19" s="71" t="s">
        <v>1257</v>
      </c>
      <c r="AF19" s="136" t="s">
        <v>142</v>
      </c>
      <c r="AG19" s="136" t="s">
        <v>142</v>
      </c>
      <c r="AH19" s="66"/>
      <c r="AI19" s="66"/>
      <c r="AJ19" s="69" t="s">
        <v>1258</v>
      </c>
      <c r="AK19" s="71" t="s">
        <v>1259</v>
      </c>
      <c r="AL19" s="69" t="s">
        <v>1260</v>
      </c>
      <c r="AM19" s="71" t="s">
        <v>1261</v>
      </c>
      <c r="AN19" s="69" t="s">
        <v>1262</v>
      </c>
      <c r="AO19" s="71" t="s">
        <v>1263</v>
      </c>
      <c r="AP19" s="69" t="s">
        <v>1264</v>
      </c>
      <c r="AQ19" s="71" t="s">
        <v>1265</v>
      </c>
      <c r="AR19" s="66"/>
      <c r="AS19" s="66"/>
      <c r="AT19" s="66"/>
      <c r="AU19" s="66"/>
      <c r="AV19" s="69" t="s">
        <v>1266</v>
      </c>
      <c r="AW19" s="71" t="s">
        <v>1267</v>
      </c>
      <c r="AX19" s="66"/>
      <c r="AY19" s="66"/>
      <c r="AZ19" s="136" t="s">
        <v>142</v>
      </c>
      <c r="BA19" s="136" t="s">
        <v>142</v>
      </c>
      <c r="BB19" s="136" t="s">
        <v>142</v>
      </c>
      <c r="BC19" s="136" t="s">
        <v>142</v>
      </c>
      <c r="BD19" s="136" t="s">
        <v>142</v>
      </c>
      <c r="BE19" s="136" t="s">
        <v>142</v>
      </c>
      <c r="BF19" s="136" t="s">
        <v>142</v>
      </c>
      <c r="BG19" s="136" t="s">
        <v>142</v>
      </c>
      <c r="BH19" s="136" t="s">
        <v>142</v>
      </c>
      <c r="BI19" s="136" t="s">
        <v>142</v>
      </c>
      <c r="BJ19" s="66"/>
      <c r="BK19" s="66"/>
      <c r="BL19" s="136" t="s">
        <v>142</v>
      </c>
      <c r="BM19" s="136" t="s">
        <v>142</v>
      </c>
      <c r="BN19" s="136" t="s">
        <v>142</v>
      </c>
      <c r="BO19" s="136" t="s">
        <v>142</v>
      </c>
      <c r="BP19" s="136" t="s">
        <v>142</v>
      </c>
      <c r="BQ19" s="136" t="s">
        <v>142</v>
      </c>
      <c r="BR19" s="136" t="s">
        <v>142</v>
      </c>
      <c r="BS19" s="136" t="s">
        <v>142</v>
      </c>
      <c r="BT19" s="136" t="s">
        <v>142</v>
      </c>
      <c r="BU19" s="136" t="s">
        <v>142</v>
      </c>
      <c r="BV19" s="136" t="s">
        <v>142</v>
      </c>
      <c r="BW19" s="136" t="s">
        <v>142</v>
      </c>
      <c r="BX19" s="136" t="s">
        <v>142</v>
      </c>
      <c r="BY19" s="136" t="s">
        <v>142</v>
      </c>
      <c r="BZ19" s="136" t="s">
        <v>142</v>
      </c>
      <c r="CA19" s="136" t="s">
        <v>142</v>
      </c>
      <c r="CB19" s="137" t="s">
        <v>142</v>
      </c>
      <c r="CC19" s="137" t="s">
        <v>142</v>
      </c>
      <c r="CD19" s="137" t="s">
        <v>142</v>
      </c>
      <c r="CE19" s="137" t="s">
        <v>142</v>
      </c>
      <c r="CF19" s="69" t="s">
        <v>1268</v>
      </c>
      <c r="CG19" s="69" t="s">
        <v>1269</v>
      </c>
      <c r="CH19" s="69" t="s">
        <v>1270</v>
      </c>
      <c r="CI19" s="71" t="s">
        <v>1271</v>
      </c>
      <c r="CJ19" s="69" t="s">
        <v>1272</v>
      </c>
      <c r="CK19" s="71" t="s">
        <v>1273</v>
      </c>
      <c r="CL19" s="66"/>
      <c r="CM19" s="66"/>
      <c r="CN19" s="66"/>
      <c r="CO19" s="66"/>
      <c r="CP19" s="66"/>
      <c r="CQ19" s="66"/>
      <c r="CR19" s="136" t="s">
        <v>142</v>
      </c>
      <c r="CS19" s="136" t="s">
        <v>142</v>
      </c>
      <c r="CT19" s="71" t="s">
        <v>1274</v>
      </c>
      <c r="CU19" s="71" t="s">
        <v>1275</v>
      </c>
      <c r="CV19" s="69" t="s">
        <v>1276</v>
      </c>
      <c r="CW19" s="71" t="s">
        <v>1277</v>
      </c>
      <c r="CX19" s="69" t="s">
        <v>1278</v>
      </c>
      <c r="CY19" s="71" t="s">
        <v>1279</v>
      </c>
      <c r="CZ19" s="136" t="s">
        <v>142</v>
      </c>
      <c r="DA19" s="136" t="s">
        <v>142</v>
      </c>
      <c r="DB19" s="66"/>
      <c r="DC19" s="66"/>
      <c r="DD19" s="69" t="s">
        <v>1280</v>
      </c>
      <c r="DE19" s="71" t="s">
        <v>1281</v>
      </c>
      <c r="DF19" s="69" t="s">
        <v>1282</v>
      </c>
      <c r="DG19" s="69" t="s">
        <v>1283</v>
      </c>
      <c r="DH19" s="136" t="s">
        <v>142</v>
      </c>
      <c r="DI19" s="136" t="s">
        <v>142</v>
      </c>
      <c r="DJ19" s="69" t="s">
        <v>1284</v>
      </c>
      <c r="DK19" s="71" t="s">
        <v>1285</v>
      </c>
      <c r="DL19" s="69" t="s">
        <v>1286</v>
      </c>
      <c r="DM19" s="71" t="s">
        <v>1287</v>
      </c>
      <c r="DN19" s="69" t="s">
        <v>1288</v>
      </c>
      <c r="DO19" s="71" t="s">
        <v>1289</v>
      </c>
      <c r="DP19" s="137" t="s">
        <v>1289</v>
      </c>
      <c r="DQ19" s="66"/>
      <c r="DR19" s="66"/>
      <c r="DS19" s="66"/>
      <c r="DT19" s="66"/>
      <c r="DU19" s="66"/>
      <c r="DV19" s="41" t="s">
        <v>188</v>
      </c>
      <c r="DW19" s="136" t="s">
        <v>142</v>
      </c>
      <c r="DX19" s="136" t="s">
        <v>142</v>
      </c>
      <c r="DY19" s="136" t="s">
        <v>142</v>
      </c>
      <c r="DZ19" s="136" t="s">
        <v>142</v>
      </c>
      <c r="EA19" s="136" t="s">
        <v>142</v>
      </c>
      <c r="EB19" s="69" t="s">
        <v>1290</v>
      </c>
      <c r="EC19" s="71" t="s">
        <v>1291</v>
      </c>
      <c r="ED19" s="136" t="s">
        <v>142</v>
      </c>
      <c r="EE19" s="136" t="s">
        <v>142</v>
      </c>
      <c r="EF19" s="136" t="s">
        <v>142</v>
      </c>
      <c r="EG19" s="136" t="s">
        <v>142</v>
      </c>
      <c r="EH19" s="69" t="s">
        <v>1292</v>
      </c>
      <c r="EI19" s="71" t="s">
        <v>1293</v>
      </c>
      <c r="EJ19" s="69" t="s">
        <v>1294</v>
      </c>
      <c r="EK19" s="71" t="s">
        <v>1295</v>
      </c>
      <c r="EL19" s="69" t="s">
        <v>1296</v>
      </c>
      <c r="EM19" s="71" t="s">
        <v>1297</v>
      </c>
      <c r="EN19" s="69" t="s">
        <v>1298</v>
      </c>
      <c r="EO19" s="71" t="s">
        <v>1299</v>
      </c>
      <c r="EP19" s="69" t="s">
        <v>1300</v>
      </c>
      <c r="EQ19" s="71" t="s">
        <v>1301</v>
      </c>
      <c r="ER19" s="71" t="s">
        <v>1302</v>
      </c>
      <c r="ES19" s="71" t="s">
        <v>1301</v>
      </c>
      <c r="ET19" s="69" t="s">
        <v>1303</v>
      </c>
      <c r="EU19" s="71" t="s">
        <v>1304</v>
      </c>
      <c r="EV19" s="66"/>
      <c r="EW19" s="66"/>
      <c r="EX19" s="66"/>
      <c r="EY19" s="66"/>
      <c r="EZ19" s="66"/>
      <c r="FA19" s="66"/>
      <c r="FB19" s="66"/>
      <c r="FC19" s="66"/>
      <c r="FD19" s="66"/>
      <c r="FE19" s="66"/>
      <c r="FF19" s="69" t="s">
        <v>1305</v>
      </c>
      <c r="FG19" s="71" t="s">
        <v>1306</v>
      </c>
      <c r="FH19" s="69" t="s">
        <v>1307</v>
      </c>
      <c r="FI19" s="71" t="s">
        <v>1308</v>
      </c>
      <c r="FJ19" s="136" t="s">
        <v>142</v>
      </c>
      <c r="FK19" s="136" t="s">
        <v>142</v>
      </c>
      <c r="FL19" s="66"/>
      <c r="FM19" s="66"/>
      <c r="FN19" s="69" t="s">
        <v>1309</v>
      </c>
      <c r="FO19" s="69" t="s">
        <v>1310</v>
      </c>
      <c r="FP19" s="136" t="s">
        <v>142</v>
      </c>
      <c r="FQ19" s="136" t="s">
        <v>142</v>
      </c>
      <c r="FR19" s="69" t="s">
        <v>1311</v>
      </c>
      <c r="FS19" s="71" t="s">
        <v>1312</v>
      </c>
      <c r="FT19" s="66"/>
      <c r="FU19" s="66"/>
      <c r="FV19" s="66"/>
      <c r="FW19" s="66"/>
      <c r="FX19" s="69" t="s">
        <v>1313</v>
      </c>
      <c r="FY19" s="71" t="s">
        <v>1314</v>
      </c>
      <c r="FZ19" s="69" t="s">
        <v>1315</v>
      </c>
      <c r="GA19" s="71" t="s">
        <v>1316</v>
      </c>
      <c r="GB19" s="69" t="s">
        <v>1317</v>
      </c>
      <c r="GC19" s="71" t="s">
        <v>1318</v>
      </c>
      <c r="GD19" s="69" t="s">
        <v>1319</v>
      </c>
      <c r="GE19" s="71" t="s">
        <v>1320</v>
      </c>
      <c r="GF19" s="69" t="s">
        <v>1321</v>
      </c>
      <c r="GG19" s="71" t="s">
        <v>1322</v>
      </c>
      <c r="GH19" s="136" t="s">
        <v>142</v>
      </c>
      <c r="GI19" s="136" t="s">
        <v>142</v>
      </c>
      <c r="GJ19" s="69" t="s">
        <v>1323</v>
      </c>
      <c r="GK19" s="71" t="s">
        <v>1324</v>
      </c>
      <c r="GL19" s="69" t="s">
        <v>1325</v>
      </c>
      <c r="GM19" s="71" t="s">
        <v>1326</v>
      </c>
      <c r="GN19" s="136" t="s">
        <v>142</v>
      </c>
      <c r="GO19" s="136" t="s">
        <v>142</v>
      </c>
      <c r="GP19" s="69" t="s">
        <v>1327</v>
      </c>
      <c r="GQ19" s="71" t="s">
        <v>1328</v>
      </c>
      <c r="GR19" s="69" t="s">
        <v>1329</v>
      </c>
      <c r="GS19" s="71" t="s">
        <v>1330</v>
      </c>
      <c r="GT19" s="69" t="s">
        <v>1331</v>
      </c>
      <c r="GU19" s="71" t="s">
        <v>1332</v>
      </c>
      <c r="GV19" s="66"/>
      <c r="GW19" s="66"/>
      <c r="GX19" s="69" t="s">
        <v>1333</v>
      </c>
      <c r="GY19" s="71" t="s">
        <v>1334</v>
      </c>
      <c r="GZ19" s="71" t="s">
        <v>1335</v>
      </c>
      <c r="HA19" s="69" t="s">
        <v>1336</v>
      </c>
      <c r="HB19" s="69" t="s">
        <v>1337</v>
      </c>
      <c r="HC19" s="71" t="s">
        <v>1338</v>
      </c>
      <c r="HD19" s="69" t="s">
        <v>1339</v>
      </c>
      <c r="HE19" s="71" t="s">
        <v>1340</v>
      </c>
      <c r="HF19" s="136" t="s">
        <v>142</v>
      </c>
      <c r="HG19" s="136" t="s">
        <v>142</v>
      </c>
      <c r="HH19" s="136" t="s">
        <v>142</v>
      </c>
      <c r="HI19" s="136" t="s">
        <v>142</v>
      </c>
      <c r="HJ19" s="69" t="s">
        <v>1341</v>
      </c>
      <c r="HK19" s="71" t="s">
        <v>1342</v>
      </c>
      <c r="HL19" s="69" t="s">
        <v>1343</v>
      </c>
      <c r="HM19" s="71" t="s">
        <v>1344</v>
      </c>
      <c r="HN19" s="69"/>
      <c r="HO19" s="71"/>
      <c r="HP19" s="69"/>
      <c r="HQ19" s="71"/>
    </row>
    <row r="20" spans="1:225" ht="166.5">
      <c r="A20" s="7" t="s">
        <v>1345</v>
      </c>
      <c r="B20" s="40" t="s">
        <v>1346</v>
      </c>
      <c r="C20" s="41" t="s">
        <v>1347</v>
      </c>
      <c r="D20" s="138" t="s">
        <v>1348</v>
      </c>
      <c r="E20" s="138" t="s">
        <v>1349</v>
      </c>
      <c r="F20" s="138" t="s">
        <v>1350</v>
      </c>
      <c r="G20" s="138" t="s">
        <v>1351</v>
      </c>
      <c r="H20" s="138" t="s">
        <v>1352</v>
      </c>
      <c r="I20" s="138" t="s">
        <v>1353</v>
      </c>
      <c r="J20" s="47" t="s">
        <v>1354</v>
      </c>
      <c r="K20" s="43" t="s">
        <v>1355</v>
      </c>
      <c r="L20" s="53" t="s">
        <v>1356</v>
      </c>
      <c r="M20" s="138" t="s">
        <v>1357</v>
      </c>
      <c r="N20" s="139" t="s">
        <v>1358</v>
      </c>
      <c r="O20" s="138" t="s">
        <v>1359</v>
      </c>
      <c r="P20" s="140" t="s">
        <v>1360</v>
      </c>
      <c r="Q20" s="141" t="s">
        <v>1361</v>
      </c>
      <c r="R20" s="47" t="s">
        <v>1362</v>
      </c>
      <c r="S20" s="43" t="s">
        <v>1363</v>
      </c>
      <c r="T20" s="43"/>
      <c r="U20" s="43"/>
      <c r="V20" s="43"/>
      <c r="W20" s="43"/>
      <c r="X20" s="138" t="s">
        <v>1364</v>
      </c>
      <c r="Y20" s="138" t="s">
        <v>1365</v>
      </c>
      <c r="Z20" s="142" t="s">
        <v>1366</v>
      </c>
      <c r="AA20" s="138" t="s">
        <v>1367</v>
      </c>
      <c r="AB20" s="143" t="s">
        <v>1368</v>
      </c>
      <c r="AC20" s="144" t="s">
        <v>1369</v>
      </c>
      <c r="AD20" s="53" t="s">
        <v>1370</v>
      </c>
      <c r="AE20" s="138" t="s">
        <v>1371</v>
      </c>
      <c r="AF20" s="47" t="s">
        <v>1362</v>
      </c>
      <c r="AG20" s="43" t="s">
        <v>1363</v>
      </c>
      <c r="AH20" s="43"/>
      <c r="AI20" s="43"/>
      <c r="AJ20" s="138" t="s">
        <v>1372</v>
      </c>
      <c r="AK20" s="138" t="s">
        <v>1373</v>
      </c>
      <c r="AL20" s="139" t="s">
        <v>1374</v>
      </c>
      <c r="AM20" s="138" t="s">
        <v>1375</v>
      </c>
      <c r="AN20" s="138" t="s">
        <v>1376</v>
      </c>
      <c r="AO20" s="138" t="s">
        <v>1377</v>
      </c>
      <c r="AP20" s="138" t="s">
        <v>1378</v>
      </c>
      <c r="AQ20" s="138" t="s">
        <v>1379</v>
      </c>
      <c r="AR20" s="43"/>
      <c r="AS20" s="43"/>
      <c r="AT20" s="43"/>
      <c r="AU20" s="43"/>
      <c r="AV20" s="47" t="s">
        <v>1380</v>
      </c>
      <c r="AW20" s="47" t="s">
        <v>1381</v>
      </c>
      <c r="AX20" s="43"/>
      <c r="AY20" s="43"/>
      <c r="AZ20" s="47" t="s">
        <v>1380</v>
      </c>
      <c r="BA20" s="43" t="s">
        <v>1363</v>
      </c>
      <c r="BB20" s="47" t="s">
        <v>1380</v>
      </c>
      <c r="BC20" s="47" t="s">
        <v>1363</v>
      </c>
      <c r="BD20" s="43"/>
      <c r="BE20" s="43"/>
      <c r="BF20" s="47" t="s">
        <v>1380</v>
      </c>
      <c r="BG20" s="43" t="s">
        <v>1363</v>
      </c>
      <c r="BH20" s="47" t="s">
        <v>1380</v>
      </c>
      <c r="BI20" s="43"/>
      <c r="BJ20" s="43"/>
      <c r="BK20" s="43"/>
      <c r="BL20" s="47" t="s">
        <v>1382</v>
      </c>
      <c r="BM20" s="47" t="s">
        <v>1383</v>
      </c>
      <c r="BN20" s="43"/>
      <c r="BO20" s="43"/>
      <c r="BP20" s="43"/>
      <c r="BQ20" s="43"/>
      <c r="BR20" s="43"/>
      <c r="BS20" s="43"/>
      <c r="BT20" s="43"/>
      <c r="BU20" s="43"/>
      <c r="BV20" s="47" t="s">
        <v>1380</v>
      </c>
      <c r="BW20" s="43"/>
      <c r="BX20" s="47" t="s">
        <v>1380</v>
      </c>
      <c r="BY20" s="43" t="s">
        <v>1363</v>
      </c>
      <c r="BZ20" s="47" t="s">
        <v>1380</v>
      </c>
      <c r="CA20" s="145" t="s">
        <v>1363</v>
      </c>
      <c r="CB20" s="145"/>
      <c r="CC20" s="145"/>
      <c r="CD20" s="145"/>
      <c r="CE20" s="145"/>
      <c r="CF20" s="146" t="s">
        <v>1384</v>
      </c>
      <c r="CG20" s="147" t="s">
        <v>1385</v>
      </c>
      <c r="CH20" s="148" t="s">
        <v>1380</v>
      </c>
      <c r="CI20" s="149" t="s">
        <v>1386</v>
      </c>
      <c r="CJ20" s="150" t="s">
        <v>1387</v>
      </c>
      <c r="CK20" s="148" t="s">
        <v>1388</v>
      </c>
      <c r="CL20" s="145"/>
      <c r="CM20" s="145"/>
      <c r="CN20" s="145"/>
      <c r="CO20" s="145"/>
      <c r="CP20" s="145"/>
      <c r="CQ20" s="145"/>
      <c r="CR20" s="150" t="s">
        <v>46</v>
      </c>
      <c r="CS20" s="148"/>
      <c r="CT20" s="151" t="s">
        <v>1389</v>
      </c>
      <c r="CU20" s="151" t="s">
        <v>1390</v>
      </c>
      <c r="CV20" s="152" t="s">
        <v>1391</v>
      </c>
      <c r="CW20" s="151" t="s">
        <v>1392</v>
      </c>
      <c r="CX20" s="153" t="s">
        <v>1393</v>
      </c>
      <c r="CY20" s="151" t="s">
        <v>1394</v>
      </c>
      <c r="CZ20" s="153" t="s">
        <v>1395</v>
      </c>
      <c r="DA20" s="138" t="s">
        <v>1396</v>
      </c>
      <c r="DB20" s="43"/>
      <c r="DC20" s="43"/>
      <c r="DD20" s="150" t="s">
        <v>1397</v>
      </c>
      <c r="DE20" s="148" t="s">
        <v>1398</v>
      </c>
      <c r="DF20" s="148" t="s">
        <v>1399</v>
      </c>
      <c r="DG20" s="148" t="s">
        <v>1400</v>
      </c>
      <c r="DH20" s="47" t="s">
        <v>1380</v>
      </c>
      <c r="DI20" s="43" t="s">
        <v>1363</v>
      </c>
      <c r="DJ20" s="154" t="s">
        <v>1401</v>
      </c>
      <c r="DK20" s="138" t="s">
        <v>1402</v>
      </c>
      <c r="DL20" s="47" t="s">
        <v>1403</v>
      </c>
      <c r="DM20" s="47" t="s">
        <v>1404</v>
      </c>
      <c r="DN20" s="47" t="s">
        <v>1405</v>
      </c>
      <c r="DO20" s="47" t="s">
        <v>1406</v>
      </c>
      <c r="DP20" s="43"/>
      <c r="DQ20" s="43"/>
      <c r="DR20" s="43"/>
      <c r="DS20" s="43"/>
      <c r="DT20" s="43"/>
      <c r="DU20" s="43"/>
      <c r="DV20" s="41" t="s">
        <v>188</v>
      </c>
      <c r="DW20" s="43" t="s">
        <v>1363</v>
      </c>
      <c r="DX20" s="47" t="s">
        <v>1407</v>
      </c>
      <c r="DY20" s="47" t="s">
        <v>1408</v>
      </c>
      <c r="DZ20" s="47" t="s">
        <v>1409</v>
      </c>
      <c r="EA20" s="47" t="s">
        <v>1410</v>
      </c>
      <c r="EB20" s="47" t="s">
        <v>1411</v>
      </c>
      <c r="EC20" s="47" t="s">
        <v>1408</v>
      </c>
      <c r="ED20" s="47" t="s">
        <v>1380</v>
      </c>
      <c r="EE20" s="47" t="s">
        <v>1412</v>
      </c>
      <c r="EF20" s="47" t="s">
        <v>1380</v>
      </c>
      <c r="EG20" s="43" t="s">
        <v>1363</v>
      </c>
      <c r="EH20" s="155" t="s">
        <v>1413</v>
      </c>
      <c r="EI20" s="138" t="s">
        <v>1414</v>
      </c>
      <c r="EJ20" s="47" t="s">
        <v>1415</v>
      </c>
      <c r="EK20" s="47" t="s">
        <v>1416</v>
      </c>
      <c r="EL20" s="151" t="s">
        <v>1417</v>
      </c>
      <c r="EM20" s="151" t="s">
        <v>1418</v>
      </c>
      <c r="EN20" s="154" t="s">
        <v>1419</v>
      </c>
      <c r="EO20" s="138" t="s">
        <v>1420</v>
      </c>
      <c r="EP20" s="47" t="s">
        <v>1421</v>
      </c>
      <c r="EQ20" s="47" t="s">
        <v>1422</v>
      </c>
      <c r="ER20" s="139" t="s">
        <v>1423</v>
      </c>
      <c r="ES20" s="138" t="s">
        <v>1424</v>
      </c>
      <c r="ET20" s="139" t="s">
        <v>1425</v>
      </c>
      <c r="EU20" s="138" t="s">
        <v>1426</v>
      </c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138" t="s">
        <v>1427</v>
      </c>
      <c r="FG20" s="138" t="s">
        <v>1428</v>
      </c>
      <c r="FH20" s="53" t="s">
        <v>1380</v>
      </c>
      <c r="FI20" s="43" t="s">
        <v>1429</v>
      </c>
      <c r="FJ20" s="156" t="s">
        <v>1380</v>
      </c>
      <c r="FK20" s="147" t="s">
        <v>1429</v>
      </c>
      <c r="FL20" s="43"/>
      <c r="FM20" s="43"/>
      <c r="FN20" s="47" t="s">
        <v>1380</v>
      </c>
      <c r="FO20" s="43"/>
      <c r="FP20" s="47" t="s">
        <v>1380</v>
      </c>
      <c r="FQ20" s="43" t="s">
        <v>1363</v>
      </c>
      <c r="FR20" s="157" t="s">
        <v>1430</v>
      </c>
      <c r="FS20" s="141" t="s">
        <v>1431</v>
      </c>
      <c r="FT20" s="43"/>
      <c r="FU20" s="43"/>
      <c r="FV20" s="43"/>
      <c r="FW20" s="43"/>
      <c r="FX20" s="152" t="s">
        <v>1432</v>
      </c>
      <c r="FY20" s="141" t="s">
        <v>1433</v>
      </c>
      <c r="FZ20" s="47" t="s">
        <v>1434</v>
      </c>
      <c r="GA20" s="141" t="s">
        <v>1435</v>
      </c>
      <c r="GB20" s="47" t="s">
        <v>1436</v>
      </c>
      <c r="GC20" s="47" t="s">
        <v>1437</v>
      </c>
      <c r="GD20" s="47" t="s">
        <v>1070</v>
      </c>
      <c r="GE20" s="47" t="s">
        <v>1070</v>
      </c>
      <c r="GF20" s="53" t="s">
        <v>1438</v>
      </c>
      <c r="GG20" s="47" t="s">
        <v>1439</v>
      </c>
      <c r="GH20" s="44" t="s">
        <v>1380</v>
      </c>
      <c r="GI20" s="43" t="s">
        <v>1363</v>
      </c>
      <c r="GJ20" s="44" t="s">
        <v>1380</v>
      </c>
      <c r="GK20" s="47" t="s">
        <v>1440</v>
      </c>
      <c r="GL20" s="44" t="s">
        <v>1380</v>
      </c>
      <c r="GM20" s="47" t="s">
        <v>1440</v>
      </c>
      <c r="GN20" s="44" t="s">
        <v>1380</v>
      </c>
      <c r="GO20" s="43"/>
      <c r="GP20" s="47" t="s">
        <v>1441</v>
      </c>
      <c r="GQ20" s="47" t="s">
        <v>1442</v>
      </c>
      <c r="GR20" s="47" t="s">
        <v>1443</v>
      </c>
      <c r="GS20" s="47" t="s">
        <v>1422</v>
      </c>
      <c r="GT20" s="44" t="s">
        <v>1380</v>
      </c>
      <c r="GU20" s="47" t="s">
        <v>1440</v>
      </c>
      <c r="GV20" s="43"/>
      <c r="GW20" s="43"/>
      <c r="GX20" s="44" t="s">
        <v>1380</v>
      </c>
      <c r="GY20" s="43" t="s">
        <v>1363</v>
      </c>
      <c r="GZ20" s="47" t="s">
        <v>1444</v>
      </c>
      <c r="HA20" s="47" t="s">
        <v>1445</v>
      </c>
      <c r="HB20" s="47" t="s">
        <v>1446</v>
      </c>
      <c r="HC20" s="47" t="s">
        <v>1447</v>
      </c>
      <c r="HD20" s="47" t="s">
        <v>1448</v>
      </c>
      <c r="HE20" s="47" t="s">
        <v>1449</v>
      </c>
      <c r="HF20" s="44" t="s">
        <v>1380</v>
      </c>
      <c r="HG20" s="43" t="s">
        <v>1363</v>
      </c>
      <c r="HH20" s="44" t="s">
        <v>1380</v>
      </c>
      <c r="HI20" s="47" t="s">
        <v>1440</v>
      </c>
      <c r="HJ20" s="44" t="s">
        <v>1380</v>
      </c>
      <c r="HK20" s="158" t="s">
        <v>1440</v>
      </c>
      <c r="HL20" s="44" t="s">
        <v>1380</v>
      </c>
      <c r="HM20" s="43"/>
      <c r="HN20" s="44" t="s">
        <v>1380</v>
      </c>
      <c r="HO20" s="43" t="s">
        <v>1363</v>
      </c>
      <c r="HP20" s="44" t="s">
        <v>1380</v>
      </c>
      <c r="HQ20" s="43" t="s">
        <v>1363</v>
      </c>
    </row>
    <row r="21" spans="1:225" ht="77.25">
      <c r="A21" s="7" t="s">
        <v>1450</v>
      </c>
      <c r="B21" s="40" t="s">
        <v>142</v>
      </c>
      <c r="C21" s="41" t="s">
        <v>142</v>
      </c>
      <c r="D21" s="43" t="s">
        <v>1451</v>
      </c>
      <c r="E21" s="49" t="s">
        <v>1452</v>
      </c>
      <c r="F21" s="43" t="s">
        <v>1453</v>
      </c>
      <c r="G21" s="43" t="s">
        <v>1454</v>
      </c>
      <c r="H21" s="43" t="s">
        <v>1455</v>
      </c>
      <c r="I21" s="43" t="s">
        <v>1456</v>
      </c>
      <c r="J21" s="42" t="s">
        <v>1457</v>
      </c>
      <c r="K21" s="66" t="s">
        <v>1458</v>
      </c>
      <c r="L21" s="53" t="s">
        <v>1459</v>
      </c>
      <c r="M21" s="66" t="s">
        <v>1460</v>
      </c>
      <c r="N21" s="66" t="s">
        <v>1461</v>
      </c>
      <c r="O21" s="66" t="s">
        <v>1462</v>
      </c>
      <c r="P21" s="66" t="s">
        <v>1463</v>
      </c>
      <c r="Q21" s="43" t="s">
        <v>1464</v>
      </c>
      <c r="R21" s="43" t="s">
        <v>12</v>
      </c>
      <c r="S21" s="43" t="s">
        <v>12</v>
      </c>
      <c r="T21" s="43"/>
      <c r="U21" s="43"/>
      <c r="V21" s="43"/>
      <c r="W21" s="43"/>
      <c r="X21" s="43" t="s">
        <v>1465</v>
      </c>
      <c r="Y21" s="43" t="s">
        <v>1466</v>
      </c>
      <c r="Z21" s="66" t="s">
        <v>1467</v>
      </c>
      <c r="AA21" s="43" t="s">
        <v>1468</v>
      </c>
      <c r="AB21" s="159" t="s">
        <v>1469</v>
      </c>
      <c r="AC21" s="43" t="s">
        <v>1470</v>
      </c>
      <c r="AD21" s="66" t="s">
        <v>1471</v>
      </c>
      <c r="AE21" s="43" t="s">
        <v>1472</v>
      </c>
      <c r="AF21" s="43" t="s">
        <v>12</v>
      </c>
      <c r="AG21" s="43" t="s">
        <v>12</v>
      </c>
      <c r="AH21" s="43"/>
      <c r="AI21" s="43"/>
      <c r="AJ21" s="43" t="s">
        <v>1473</v>
      </c>
      <c r="AK21" s="66" t="s">
        <v>1474</v>
      </c>
      <c r="AL21" s="66" t="s">
        <v>1475</v>
      </c>
      <c r="AM21" s="43" t="s">
        <v>1476</v>
      </c>
      <c r="AN21" s="43" t="s">
        <v>1477</v>
      </c>
      <c r="AO21" s="43" t="s">
        <v>1478</v>
      </c>
      <c r="AP21" s="43" t="s">
        <v>1479</v>
      </c>
      <c r="AQ21" s="160" t="s">
        <v>1480</v>
      </c>
      <c r="AR21" s="43"/>
      <c r="AS21" s="43"/>
      <c r="AT21" s="43"/>
      <c r="AU21" s="43"/>
      <c r="AV21" s="43" t="s">
        <v>1481</v>
      </c>
      <c r="AW21" s="161" t="s">
        <v>1482</v>
      </c>
      <c r="AX21" s="43"/>
      <c r="AY21" s="43"/>
      <c r="AZ21" s="43" t="s">
        <v>12</v>
      </c>
      <c r="BA21" s="43" t="s">
        <v>12</v>
      </c>
      <c r="BB21" s="43" t="s">
        <v>12</v>
      </c>
      <c r="BC21" s="43" t="s">
        <v>12</v>
      </c>
      <c r="BD21" s="43"/>
      <c r="BE21" s="43"/>
      <c r="BF21" s="43" t="s">
        <v>12</v>
      </c>
      <c r="BG21" s="43" t="s">
        <v>12</v>
      </c>
      <c r="BH21" s="43" t="s">
        <v>12</v>
      </c>
      <c r="BI21" s="43" t="s">
        <v>12</v>
      </c>
      <c r="BJ21" s="43"/>
      <c r="BK21" s="43"/>
      <c r="BL21" s="66" t="s">
        <v>1483</v>
      </c>
      <c r="BM21" s="161" t="s">
        <v>1484</v>
      </c>
      <c r="BN21" s="43"/>
      <c r="BO21" s="43"/>
      <c r="BP21" s="43"/>
      <c r="BQ21" s="43"/>
      <c r="BR21" s="43"/>
      <c r="BS21" s="43"/>
      <c r="BT21" s="43"/>
      <c r="BU21" s="43"/>
      <c r="BV21" s="43" t="s">
        <v>12</v>
      </c>
      <c r="BW21" s="43" t="s">
        <v>12</v>
      </c>
      <c r="BX21" s="43" t="s">
        <v>12</v>
      </c>
      <c r="BY21" s="43" t="s">
        <v>12</v>
      </c>
      <c r="BZ21" s="43" t="s">
        <v>12</v>
      </c>
      <c r="CA21" s="43" t="s">
        <v>12</v>
      </c>
      <c r="CB21" s="43"/>
      <c r="CC21" s="43"/>
      <c r="CD21" s="43"/>
      <c r="CE21" s="43"/>
      <c r="CF21" s="43" t="s">
        <v>12</v>
      </c>
      <c r="CG21" s="43" t="s">
        <v>12</v>
      </c>
      <c r="CH21" s="43" t="s">
        <v>12</v>
      </c>
      <c r="CI21" s="43" t="s">
        <v>12</v>
      </c>
      <c r="CJ21" s="66" t="s">
        <v>1485</v>
      </c>
      <c r="CK21" s="160" t="s">
        <v>1486</v>
      </c>
      <c r="CL21" s="43"/>
      <c r="CM21" s="43"/>
      <c r="CN21" s="43"/>
      <c r="CO21" s="43"/>
      <c r="CP21" s="43"/>
      <c r="CQ21" s="43"/>
      <c r="CR21" s="66" t="s">
        <v>1487</v>
      </c>
      <c r="CS21" s="43" t="s">
        <v>1488</v>
      </c>
      <c r="CT21" s="43" t="s">
        <v>1489</v>
      </c>
      <c r="CU21" s="43" t="s">
        <v>1490</v>
      </c>
      <c r="CV21" s="43" t="s">
        <v>1491</v>
      </c>
      <c r="CW21" s="43" t="s">
        <v>1492</v>
      </c>
      <c r="CX21" s="66" t="s">
        <v>1493</v>
      </c>
      <c r="CY21" s="43" t="s">
        <v>1494</v>
      </c>
      <c r="CZ21" s="66" t="s">
        <v>1495</v>
      </c>
      <c r="DA21" s="160" t="s">
        <v>1496</v>
      </c>
      <c r="DB21" s="43"/>
      <c r="DC21" s="43"/>
      <c r="DD21" s="66" t="s">
        <v>1497</v>
      </c>
      <c r="DE21" s="43" t="s">
        <v>1498</v>
      </c>
      <c r="DF21" s="43" t="s">
        <v>1499</v>
      </c>
      <c r="DG21" s="43" t="s">
        <v>1498</v>
      </c>
      <c r="DH21" s="43" t="s">
        <v>12</v>
      </c>
      <c r="DI21" s="43" t="s">
        <v>12</v>
      </c>
      <c r="DJ21" s="66" t="s">
        <v>1500</v>
      </c>
      <c r="DK21" s="43" t="s">
        <v>1501</v>
      </c>
      <c r="DL21" s="66" t="s">
        <v>1502</v>
      </c>
      <c r="DM21" s="43" t="s">
        <v>1503</v>
      </c>
      <c r="DN21" s="43" t="s">
        <v>1502</v>
      </c>
      <c r="DO21" s="160" t="s">
        <v>1496</v>
      </c>
      <c r="DP21" s="43"/>
      <c r="DQ21" s="43"/>
      <c r="DR21" s="43"/>
      <c r="DS21" s="43"/>
      <c r="DT21" s="43"/>
      <c r="DU21" s="43"/>
      <c r="DV21" s="41" t="s">
        <v>188</v>
      </c>
      <c r="DW21" s="43" t="s">
        <v>12</v>
      </c>
      <c r="DX21" s="43" t="s">
        <v>12</v>
      </c>
      <c r="DY21" s="43" t="s">
        <v>12</v>
      </c>
      <c r="DZ21" s="52" t="s">
        <v>189</v>
      </c>
      <c r="EA21" s="52" t="s">
        <v>189</v>
      </c>
      <c r="EB21" s="52" t="s">
        <v>189</v>
      </c>
      <c r="EC21" s="52" t="s">
        <v>189</v>
      </c>
      <c r="ED21" s="43" t="s">
        <v>12</v>
      </c>
      <c r="EE21" s="43" t="s">
        <v>12</v>
      </c>
      <c r="EF21" s="43" t="s">
        <v>12</v>
      </c>
      <c r="EG21" s="43" t="s">
        <v>12</v>
      </c>
      <c r="EH21" s="66" t="s">
        <v>1504</v>
      </c>
      <c r="EI21" s="43" t="s">
        <v>1505</v>
      </c>
      <c r="EJ21" s="43" t="s">
        <v>12</v>
      </c>
      <c r="EK21" s="43" t="s">
        <v>12</v>
      </c>
      <c r="EL21" s="66" t="s">
        <v>1506</v>
      </c>
      <c r="EM21" s="43" t="s">
        <v>1507</v>
      </c>
      <c r="EN21" s="66" t="s">
        <v>1508</v>
      </c>
      <c r="EO21" s="43" t="s">
        <v>1509</v>
      </c>
      <c r="EP21" s="162" t="s">
        <v>1510</v>
      </c>
      <c r="EQ21" s="43" t="s">
        <v>1511</v>
      </c>
      <c r="ER21" s="66" t="s">
        <v>1512</v>
      </c>
      <c r="ES21" s="43" t="s">
        <v>1513</v>
      </c>
      <c r="ET21" s="66" t="s">
        <v>1514</v>
      </c>
      <c r="EU21" s="160" t="s">
        <v>1515</v>
      </c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 t="s">
        <v>1516</v>
      </c>
      <c r="FG21" s="43" t="s">
        <v>1517</v>
      </c>
      <c r="FH21" s="162" t="s">
        <v>1518</v>
      </c>
      <c r="FI21" s="43" t="s">
        <v>1519</v>
      </c>
      <c r="FJ21" s="162" t="s">
        <v>1520</v>
      </c>
      <c r="FK21" s="160" t="s">
        <v>1521</v>
      </c>
      <c r="FL21" s="43"/>
      <c r="FM21" s="43"/>
      <c r="FN21" s="66" t="s">
        <v>1522</v>
      </c>
      <c r="FO21" s="43" t="s">
        <v>1523</v>
      </c>
      <c r="FP21" s="43" t="s">
        <v>12</v>
      </c>
      <c r="FQ21" s="43" t="s">
        <v>12</v>
      </c>
      <c r="FR21" s="66" t="s">
        <v>1524</v>
      </c>
      <c r="FS21" s="47" t="s">
        <v>1525</v>
      </c>
      <c r="FT21" s="43"/>
      <c r="FU21" s="43"/>
      <c r="FV21" s="43"/>
      <c r="FW21" s="43"/>
      <c r="FX21" s="43" t="s">
        <v>1526</v>
      </c>
      <c r="FY21" s="43" t="s">
        <v>1527</v>
      </c>
      <c r="FZ21" s="43" t="s">
        <v>1528</v>
      </c>
      <c r="GA21" s="43" t="s">
        <v>1529</v>
      </c>
      <c r="GB21" s="43" t="s">
        <v>12</v>
      </c>
      <c r="GC21" s="43" t="s">
        <v>12</v>
      </c>
      <c r="GD21" s="43" t="s">
        <v>12</v>
      </c>
      <c r="GE21" s="43" t="s">
        <v>12</v>
      </c>
      <c r="GF21" s="43" t="s">
        <v>1530</v>
      </c>
      <c r="GG21" s="43" t="s">
        <v>1492</v>
      </c>
      <c r="GH21" s="43" t="s">
        <v>12</v>
      </c>
      <c r="GI21" s="43" t="s">
        <v>12</v>
      </c>
      <c r="GJ21" s="43"/>
      <c r="GK21" s="43"/>
      <c r="GL21" s="43"/>
      <c r="GM21" s="43"/>
      <c r="GN21" s="43" t="s">
        <v>1531</v>
      </c>
      <c r="GO21" s="160" t="s">
        <v>1532</v>
      </c>
      <c r="GP21" s="43" t="s">
        <v>142</v>
      </c>
      <c r="GQ21" s="43" t="s">
        <v>142</v>
      </c>
      <c r="GR21" s="43" t="s">
        <v>142</v>
      </c>
      <c r="GS21" s="43" t="s">
        <v>142</v>
      </c>
      <c r="GT21" s="43" t="s">
        <v>1495</v>
      </c>
      <c r="GU21" s="43" t="s">
        <v>1521</v>
      </c>
      <c r="GV21" s="43"/>
      <c r="GW21" s="43"/>
      <c r="GX21" s="43" t="s">
        <v>142</v>
      </c>
      <c r="GY21" s="43" t="s">
        <v>142</v>
      </c>
      <c r="GZ21" s="43" t="s">
        <v>142</v>
      </c>
      <c r="HA21" s="43" t="s">
        <v>142</v>
      </c>
      <c r="HB21" s="43" t="s">
        <v>142</v>
      </c>
      <c r="HC21" s="43" t="s">
        <v>142</v>
      </c>
      <c r="HD21" s="43" t="s">
        <v>1491</v>
      </c>
      <c r="HE21" s="43" t="s">
        <v>1533</v>
      </c>
      <c r="HF21" s="43" t="s">
        <v>142</v>
      </c>
      <c r="HG21" s="43" t="s">
        <v>142</v>
      </c>
      <c r="HH21" s="43"/>
      <c r="HI21" s="43"/>
      <c r="HJ21" s="43"/>
      <c r="HK21" s="43"/>
      <c r="HL21" s="43"/>
      <c r="HM21" s="43"/>
      <c r="HN21" s="43"/>
      <c r="HO21" s="43"/>
      <c r="HP21" s="43"/>
      <c r="HQ21" s="43"/>
    </row>
    <row r="22" spans="1:225" ht="101.25">
      <c r="A22" s="7" t="s">
        <v>1534</v>
      </c>
      <c r="B22" s="163" t="s">
        <v>1347</v>
      </c>
      <c r="C22" s="44" t="s">
        <v>1347</v>
      </c>
      <c r="D22" s="44" t="s">
        <v>1535</v>
      </c>
      <c r="E22" s="164" t="s">
        <v>1536</v>
      </c>
      <c r="F22" s="44" t="s">
        <v>1347</v>
      </c>
      <c r="G22" s="43"/>
      <c r="H22" s="44" t="s">
        <v>1347</v>
      </c>
      <c r="I22" s="43"/>
      <c r="J22" s="48" t="s">
        <v>1537</v>
      </c>
      <c r="K22" s="44" t="s">
        <v>1538</v>
      </c>
      <c r="L22" s="44" t="s">
        <v>1539</v>
      </c>
      <c r="M22" s="44" t="s">
        <v>1540</v>
      </c>
      <c r="N22" s="44" t="s">
        <v>1541</v>
      </c>
      <c r="O22" s="44" t="s">
        <v>1542</v>
      </c>
      <c r="P22" s="48" t="s">
        <v>1543</v>
      </c>
      <c r="Q22" s="44" t="s">
        <v>1544</v>
      </c>
      <c r="R22" s="44" t="s">
        <v>1347</v>
      </c>
      <c r="S22" s="43"/>
      <c r="T22" s="43"/>
      <c r="U22" s="43"/>
      <c r="V22" s="43"/>
      <c r="W22" s="43"/>
      <c r="X22" s="44" t="s">
        <v>1545</v>
      </c>
      <c r="Y22" s="44" t="s">
        <v>1546</v>
      </c>
      <c r="Z22" s="44" t="s">
        <v>1547</v>
      </c>
      <c r="AA22" s="44" t="s">
        <v>1548</v>
      </c>
      <c r="AB22" s="165" t="s">
        <v>1549</v>
      </c>
      <c r="AC22" s="44" t="s">
        <v>1550</v>
      </c>
      <c r="AD22" s="44" t="s">
        <v>1551</v>
      </c>
      <c r="AE22" s="44" t="s">
        <v>1552</v>
      </c>
      <c r="AF22" s="44" t="s">
        <v>1347</v>
      </c>
      <c r="AG22" s="43"/>
      <c r="AH22" s="43"/>
      <c r="AI22" s="43"/>
      <c r="AJ22" s="44" t="s">
        <v>1553</v>
      </c>
      <c r="AK22" s="44" t="s">
        <v>1188</v>
      </c>
      <c r="AL22" s="44" t="s">
        <v>1554</v>
      </c>
      <c r="AM22" s="44" t="s">
        <v>1555</v>
      </c>
      <c r="AN22" s="44" t="s">
        <v>1556</v>
      </c>
      <c r="AO22" s="44" t="s">
        <v>1557</v>
      </c>
      <c r="AP22" s="44" t="s">
        <v>1347</v>
      </c>
      <c r="AQ22" s="43"/>
      <c r="AR22" s="43"/>
      <c r="AS22" s="43"/>
      <c r="AT22" s="43"/>
      <c r="AU22" s="43"/>
      <c r="AV22" s="44" t="s">
        <v>1558</v>
      </c>
      <c r="AW22" s="44" t="s">
        <v>1559</v>
      </c>
      <c r="AX22" s="43"/>
      <c r="AY22" s="43"/>
      <c r="AZ22" s="44" t="s">
        <v>1347</v>
      </c>
      <c r="BA22" s="43"/>
      <c r="BB22" s="44" t="s">
        <v>1347</v>
      </c>
      <c r="BC22" s="43"/>
      <c r="BD22" s="43"/>
      <c r="BE22" s="43"/>
      <c r="BF22" s="44" t="s">
        <v>1347</v>
      </c>
      <c r="BG22" s="43"/>
      <c r="BH22" s="44" t="s">
        <v>1347</v>
      </c>
      <c r="BI22" s="43"/>
      <c r="BJ22" s="43"/>
      <c r="BK22" s="43"/>
      <c r="BL22" s="44"/>
      <c r="BM22" s="44"/>
      <c r="BN22" s="43"/>
      <c r="BO22" s="43"/>
      <c r="BP22" s="43"/>
      <c r="BQ22" s="43"/>
      <c r="BR22" s="43"/>
      <c r="BS22" s="43"/>
      <c r="BT22" s="43"/>
      <c r="BU22" s="43"/>
      <c r="BV22" s="44" t="s">
        <v>1347</v>
      </c>
      <c r="BW22" s="43"/>
      <c r="BX22" s="44" t="s">
        <v>1347</v>
      </c>
      <c r="BY22" s="43"/>
      <c r="BZ22" s="44" t="s">
        <v>1347</v>
      </c>
      <c r="CA22" s="49"/>
      <c r="CB22" s="43"/>
      <c r="CC22" s="43"/>
      <c r="CD22" s="43"/>
      <c r="CE22" s="43"/>
      <c r="CF22" s="44" t="s">
        <v>1560</v>
      </c>
      <c r="CG22" s="126" t="s">
        <v>1561</v>
      </c>
      <c r="CH22" s="44" t="s">
        <v>1562</v>
      </c>
      <c r="CI22" s="44" t="s">
        <v>1563</v>
      </c>
      <c r="CJ22" s="44" t="s">
        <v>1564</v>
      </c>
      <c r="CK22" s="44" t="s">
        <v>1565</v>
      </c>
      <c r="CL22" s="43"/>
      <c r="CM22" s="43"/>
      <c r="CN22" s="43"/>
      <c r="CO22" s="43"/>
      <c r="CP22" s="43"/>
      <c r="CQ22" s="43"/>
      <c r="CR22" s="44"/>
      <c r="CS22" s="44" t="s">
        <v>104</v>
      </c>
      <c r="CT22" s="44" t="s">
        <v>1566</v>
      </c>
      <c r="CU22" s="44" t="s">
        <v>1567</v>
      </c>
      <c r="CV22" s="44" t="s">
        <v>1568</v>
      </c>
      <c r="CW22" s="44" t="s">
        <v>1569</v>
      </c>
      <c r="CX22" s="44" t="s">
        <v>1570</v>
      </c>
      <c r="CY22" s="44" t="s">
        <v>1571</v>
      </c>
      <c r="CZ22" s="44" t="s">
        <v>1572</v>
      </c>
      <c r="DA22" s="44" t="s">
        <v>1573</v>
      </c>
      <c r="DB22" s="43"/>
      <c r="DC22" s="43"/>
      <c r="DD22" s="44" t="s">
        <v>1574</v>
      </c>
      <c r="DE22" s="164" t="s">
        <v>1575</v>
      </c>
      <c r="DF22" s="44" t="s">
        <v>1576</v>
      </c>
      <c r="DG22" s="48" t="s">
        <v>1577</v>
      </c>
      <c r="DH22" s="44" t="s">
        <v>1347</v>
      </c>
      <c r="DI22" s="43"/>
      <c r="DJ22" s="44" t="s">
        <v>1578</v>
      </c>
      <c r="DK22" s="44" t="s">
        <v>1579</v>
      </c>
      <c r="DL22" s="44" t="s">
        <v>1580</v>
      </c>
      <c r="DM22" s="44" t="s">
        <v>1581</v>
      </c>
      <c r="DN22" s="164" t="s">
        <v>1582</v>
      </c>
      <c r="DO22" s="44" t="s">
        <v>1583</v>
      </c>
      <c r="DP22" s="43"/>
      <c r="DQ22" s="43"/>
      <c r="DR22" s="43"/>
      <c r="DS22" s="43"/>
      <c r="DT22" s="43"/>
      <c r="DU22" s="43"/>
      <c r="DV22" s="41" t="s">
        <v>188</v>
      </c>
      <c r="DW22" s="43"/>
      <c r="DX22" s="44" t="s">
        <v>1347</v>
      </c>
      <c r="DY22" s="43"/>
      <c r="DZ22" s="44" t="s">
        <v>1347</v>
      </c>
      <c r="EA22" s="43"/>
      <c r="EB22" s="44" t="s">
        <v>1347</v>
      </c>
      <c r="EC22" s="43"/>
      <c r="ED22" s="44" t="s">
        <v>1347</v>
      </c>
      <c r="EE22" s="43"/>
      <c r="EF22" s="44" t="s">
        <v>1347</v>
      </c>
      <c r="EG22" s="43"/>
      <c r="EH22" s="44" t="s">
        <v>1584</v>
      </c>
      <c r="EI22" s="44" t="s">
        <v>1585</v>
      </c>
      <c r="EJ22" s="44" t="s">
        <v>1347</v>
      </c>
      <c r="EK22" s="43"/>
      <c r="EL22" s="44" t="s">
        <v>1586</v>
      </c>
      <c r="EM22" s="44" t="s">
        <v>1587</v>
      </c>
      <c r="EN22" s="44" t="s">
        <v>1588</v>
      </c>
      <c r="EO22" s="44" t="s">
        <v>1589</v>
      </c>
      <c r="EP22" s="44" t="s">
        <v>1590</v>
      </c>
      <c r="EQ22" s="46" t="s">
        <v>1591</v>
      </c>
      <c r="ER22" s="44" t="s">
        <v>1592</v>
      </c>
      <c r="ES22" s="44" t="s">
        <v>1593</v>
      </c>
      <c r="ET22" s="44" t="s">
        <v>1594</v>
      </c>
      <c r="EU22" s="44" t="s">
        <v>1595</v>
      </c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4" t="s">
        <v>1596</v>
      </c>
      <c r="FG22" s="44" t="s">
        <v>1597</v>
      </c>
      <c r="FH22" s="44" t="s">
        <v>1347</v>
      </c>
      <c r="FI22" s="43"/>
      <c r="FJ22" s="44" t="s">
        <v>1347</v>
      </c>
      <c r="FK22" s="43"/>
      <c r="FL22" s="43"/>
      <c r="FM22" s="43"/>
      <c r="FN22" s="48" t="s">
        <v>1598</v>
      </c>
      <c r="FO22" s="44" t="s">
        <v>1599</v>
      </c>
      <c r="FP22" s="44" t="s">
        <v>1347</v>
      </c>
      <c r="FQ22" s="43"/>
      <c r="FR22" s="48" t="s">
        <v>1600</v>
      </c>
      <c r="FS22" s="44" t="s">
        <v>1601</v>
      </c>
      <c r="FT22" s="43"/>
      <c r="FU22" s="43"/>
      <c r="FV22" s="43"/>
      <c r="FW22" s="43"/>
      <c r="FX22" s="44" t="s">
        <v>1347</v>
      </c>
      <c r="FY22" s="43"/>
      <c r="FZ22" s="44" t="s">
        <v>1347</v>
      </c>
      <c r="GA22" s="43"/>
      <c r="GB22" s="44" t="s">
        <v>1602</v>
      </c>
      <c r="GC22" s="44" t="s">
        <v>1603</v>
      </c>
      <c r="GD22" s="44" t="s">
        <v>1604</v>
      </c>
      <c r="GE22" s="44" t="s">
        <v>1605</v>
      </c>
      <c r="GF22" s="44" t="s">
        <v>1347</v>
      </c>
      <c r="GG22" s="44"/>
      <c r="GH22" s="44" t="s">
        <v>1347</v>
      </c>
      <c r="GI22" s="43"/>
      <c r="GJ22" s="43"/>
      <c r="GK22" s="43"/>
      <c r="GL22" s="43"/>
      <c r="GM22" s="43"/>
      <c r="GN22" s="44" t="s">
        <v>1606</v>
      </c>
      <c r="GO22" s="49" t="s">
        <v>1607</v>
      </c>
      <c r="GP22" s="44" t="s">
        <v>1608</v>
      </c>
      <c r="GQ22" s="49" t="s">
        <v>1609</v>
      </c>
      <c r="GR22" s="44" t="s">
        <v>1610</v>
      </c>
      <c r="GS22" s="49" t="s">
        <v>1611</v>
      </c>
      <c r="GT22" s="44"/>
      <c r="GU22" s="44" t="s">
        <v>1347</v>
      </c>
      <c r="GV22" s="43"/>
      <c r="GW22" s="43"/>
      <c r="GX22" s="44" t="s">
        <v>1612</v>
      </c>
      <c r="GY22" s="44"/>
      <c r="GZ22" s="44" t="s">
        <v>1613</v>
      </c>
      <c r="HA22" s="54" t="s">
        <v>1614</v>
      </c>
      <c r="HB22" s="44" t="s">
        <v>1615</v>
      </c>
      <c r="HC22" s="79" t="s">
        <v>1616</v>
      </c>
      <c r="HD22" s="44" t="s">
        <v>1617</v>
      </c>
      <c r="HE22" s="49" t="s">
        <v>1618</v>
      </c>
      <c r="HF22" s="44"/>
      <c r="HG22" s="44" t="s">
        <v>1347</v>
      </c>
      <c r="HH22" s="44"/>
      <c r="HI22" s="49"/>
      <c r="HJ22" s="44"/>
      <c r="HK22" s="49"/>
      <c r="HL22" s="44" t="s">
        <v>1619</v>
      </c>
      <c r="HM22" s="49" t="s">
        <v>1620</v>
      </c>
      <c r="HN22" s="44"/>
      <c r="HO22" s="49"/>
      <c r="HP22" s="44"/>
      <c r="HQ22" s="49"/>
    </row>
    <row r="23" spans="1:225" ht="112.5">
      <c r="A23" s="7" t="s">
        <v>1621</v>
      </c>
      <c r="B23" s="40" t="s">
        <v>142</v>
      </c>
      <c r="C23" s="41" t="s">
        <v>142</v>
      </c>
      <c r="D23" s="47" t="s">
        <v>1622</v>
      </c>
      <c r="E23" s="166" t="s">
        <v>1623</v>
      </c>
      <c r="F23" s="44" t="s">
        <v>1380</v>
      </c>
      <c r="G23" s="44" t="s">
        <v>1380</v>
      </c>
      <c r="H23" s="44" t="s">
        <v>1380</v>
      </c>
      <c r="I23" s="44" t="s">
        <v>1380</v>
      </c>
      <c r="J23" s="44" t="s">
        <v>1624</v>
      </c>
      <c r="K23" s="44" t="s">
        <v>1070</v>
      </c>
      <c r="L23" s="47" t="s">
        <v>1625</v>
      </c>
      <c r="M23" s="53" t="s">
        <v>1626</v>
      </c>
      <c r="N23" s="47" t="s">
        <v>1627</v>
      </c>
      <c r="O23" s="53" t="s">
        <v>1628</v>
      </c>
      <c r="P23" s="44" t="s">
        <v>1624</v>
      </c>
      <c r="Q23" s="44" t="s">
        <v>1070</v>
      </c>
      <c r="R23" s="44" t="s">
        <v>1380</v>
      </c>
      <c r="S23" s="44" t="s">
        <v>1380</v>
      </c>
      <c r="T23" s="43"/>
      <c r="U23" s="43"/>
      <c r="V23" s="43"/>
      <c r="W23" s="43"/>
      <c r="X23" s="47" t="s">
        <v>1629</v>
      </c>
      <c r="Y23" s="53" t="s">
        <v>1630</v>
      </c>
      <c r="Z23" s="47" t="s">
        <v>1631</v>
      </c>
      <c r="AA23" s="53" t="s">
        <v>1632</v>
      </c>
      <c r="AB23" s="53" t="s">
        <v>1633</v>
      </c>
      <c r="AC23" s="166" t="s">
        <v>1634</v>
      </c>
      <c r="AD23" s="53" t="s">
        <v>1635</v>
      </c>
      <c r="AE23" s="167" t="s">
        <v>1636</v>
      </c>
      <c r="AF23" s="44" t="s">
        <v>1380</v>
      </c>
      <c r="AG23" s="44" t="s">
        <v>1380</v>
      </c>
      <c r="AH23" s="43"/>
      <c r="AI23" s="43"/>
      <c r="AJ23" s="53" t="s">
        <v>1637</v>
      </c>
      <c r="AK23" s="167" t="s">
        <v>1638</v>
      </c>
      <c r="AL23" s="47" t="s">
        <v>1639</v>
      </c>
      <c r="AM23" s="53" t="s">
        <v>1640</v>
      </c>
      <c r="AN23" s="47" t="s">
        <v>1641</v>
      </c>
      <c r="AO23" s="53" t="s">
        <v>1642</v>
      </c>
      <c r="AP23" s="44" t="s">
        <v>1380</v>
      </c>
      <c r="AQ23" s="44" t="s">
        <v>1380</v>
      </c>
      <c r="AR23" s="43"/>
      <c r="AS23" s="43"/>
      <c r="AT23" s="43"/>
      <c r="AU23" s="43"/>
      <c r="AV23" s="44" t="s">
        <v>1624</v>
      </c>
      <c r="AW23" s="44" t="s">
        <v>1070</v>
      </c>
      <c r="AX23" s="43"/>
      <c r="AY23" s="43"/>
      <c r="AZ23" s="44" t="s">
        <v>1380</v>
      </c>
      <c r="BA23" s="44" t="s">
        <v>1380</v>
      </c>
      <c r="BB23" s="44" t="s">
        <v>1380</v>
      </c>
      <c r="BC23" s="44" t="s">
        <v>1380</v>
      </c>
      <c r="BD23" s="43"/>
      <c r="BE23" s="43"/>
      <c r="BF23" s="44" t="s">
        <v>1380</v>
      </c>
      <c r="BG23" s="44" t="s">
        <v>1380</v>
      </c>
      <c r="BH23" s="44" t="s">
        <v>1380</v>
      </c>
      <c r="BI23" s="44" t="s">
        <v>1380</v>
      </c>
      <c r="BJ23" s="43"/>
      <c r="BK23" s="43"/>
      <c r="BL23" s="44" t="s">
        <v>1624</v>
      </c>
      <c r="BM23" s="44" t="s">
        <v>1070</v>
      </c>
      <c r="BN23" s="43"/>
      <c r="BO23" s="43"/>
      <c r="BP23" s="43"/>
      <c r="BQ23" s="43"/>
      <c r="BR23" s="43"/>
      <c r="BS23" s="43"/>
      <c r="BT23" s="43"/>
      <c r="BU23" s="43"/>
      <c r="BV23" s="44" t="s">
        <v>1380</v>
      </c>
      <c r="BW23" s="44" t="s">
        <v>1380</v>
      </c>
      <c r="BX23" s="44" t="s">
        <v>1380</v>
      </c>
      <c r="BY23" s="44" t="s">
        <v>1380</v>
      </c>
      <c r="BZ23" s="44" t="s">
        <v>1380</v>
      </c>
      <c r="CA23" s="44" t="s">
        <v>1380</v>
      </c>
      <c r="CB23" s="43"/>
      <c r="CC23" s="43"/>
      <c r="CD23" s="43"/>
      <c r="CE23" s="43"/>
      <c r="CF23" s="44" t="s">
        <v>1380</v>
      </c>
      <c r="CG23" s="44" t="s">
        <v>1380</v>
      </c>
      <c r="CH23" s="47" t="s">
        <v>1643</v>
      </c>
      <c r="CI23" s="53" t="s">
        <v>1644</v>
      </c>
      <c r="CJ23" s="47" t="s">
        <v>1645</v>
      </c>
      <c r="CK23" s="53" t="s">
        <v>1646</v>
      </c>
      <c r="CL23" s="43"/>
      <c r="CM23" s="43"/>
      <c r="CN23" s="43"/>
      <c r="CO23" s="43"/>
      <c r="CP23" s="43"/>
      <c r="CQ23" s="43"/>
      <c r="CR23" s="44" t="s">
        <v>1624</v>
      </c>
      <c r="CS23" s="53" t="s">
        <v>1070</v>
      </c>
      <c r="CT23" s="44" t="s">
        <v>1624</v>
      </c>
      <c r="CU23" s="53" t="s">
        <v>1070</v>
      </c>
      <c r="CV23" s="44" t="s">
        <v>1624</v>
      </c>
      <c r="CW23" s="53" t="s">
        <v>1070</v>
      </c>
      <c r="CX23" s="47" t="s">
        <v>1647</v>
      </c>
      <c r="CY23" s="53" t="s">
        <v>1648</v>
      </c>
      <c r="CZ23" s="44" t="s">
        <v>1624</v>
      </c>
      <c r="DA23" s="53" t="s">
        <v>1070</v>
      </c>
      <c r="DB23" s="43"/>
      <c r="DC23" s="43"/>
      <c r="DD23" s="44" t="s">
        <v>1624</v>
      </c>
      <c r="DE23" s="53" t="s">
        <v>1070</v>
      </c>
      <c r="DF23" s="53" t="s">
        <v>1649</v>
      </c>
      <c r="DG23" s="76" t="s">
        <v>1650</v>
      </c>
      <c r="DH23" s="44" t="s">
        <v>1380</v>
      </c>
      <c r="DI23" s="44" t="s">
        <v>1380</v>
      </c>
      <c r="DJ23" s="44" t="s">
        <v>1380</v>
      </c>
      <c r="DK23" s="44" t="s">
        <v>1380</v>
      </c>
      <c r="DL23" s="44" t="s">
        <v>1624</v>
      </c>
      <c r="DM23" s="44" t="s">
        <v>1070</v>
      </c>
      <c r="DN23" s="44" t="s">
        <v>1624</v>
      </c>
      <c r="DO23" s="44" t="s">
        <v>1070</v>
      </c>
      <c r="DP23" s="43"/>
      <c r="DQ23" s="43"/>
      <c r="DR23" s="43"/>
      <c r="DS23" s="43"/>
      <c r="DT23" s="43"/>
      <c r="DU23" s="43"/>
      <c r="DV23" s="41" t="s">
        <v>188</v>
      </c>
      <c r="DW23" s="44" t="s">
        <v>1380</v>
      </c>
      <c r="DX23" s="44" t="s">
        <v>1380</v>
      </c>
      <c r="DY23" s="44" t="s">
        <v>1380</v>
      </c>
      <c r="DZ23" s="44" t="s">
        <v>1380</v>
      </c>
      <c r="EA23" s="44" t="s">
        <v>1380</v>
      </c>
      <c r="EB23" s="44" t="s">
        <v>1380</v>
      </c>
      <c r="EC23" s="44" t="s">
        <v>1380</v>
      </c>
      <c r="ED23" s="44" t="s">
        <v>1380</v>
      </c>
      <c r="EE23" s="44" t="s">
        <v>1380</v>
      </c>
      <c r="EF23" s="44" t="s">
        <v>1380</v>
      </c>
      <c r="EG23" s="44" t="s">
        <v>1380</v>
      </c>
      <c r="EH23" s="44" t="s">
        <v>1624</v>
      </c>
      <c r="EI23" s="53" t="s">
        <v>1070</v>
      </c>
      <c r="EJ23" s="44" t="s">
        <v>1624</v>
      </c>
      <c r="EK23" s="53" t="s">
        <v>1070</v>
      </c>
      <c r="EL23" s="53" t="s">
        <v>1651</v>
      </c>
      <c r="EM23" s="168" t="s">
        <v>1652</v>
      </c>
      <c r="EN23" s="47" t="s">
        <v>1653</v>
      </c>
      <c r="EO23" s="47" t="s">
        <v>1654</v>
      </c>
      <c r="EP23" s="47" t="s">
        <v>1655</v>
      </c>
      <c r="EQ23" s="47" t="s">
        <v>1656</v>
      </c>
      <c r="ER23" s="47" t="s">
        <v>1657</v>
      </c>
      <c r="ES23" s="47" t="s">
        <v>1658</v>
      </c>
      <c r="ET23" s="47" t="s">
        <v>1659</v>
      </c>
      <c r="EU23" s="47" t="s">
        <v>1660</v>
      </c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4" t="s">
        <v>1380</v>
      </c>
      <c r="FG23" s="44" t="s">
        <v>1380</v>
      </c>
      <c r="FH23" s="44" t="s">
        <v>1380</v>
      </c>
      <c r="FI23" s="44" t="s">
        <v>1380</v>
      </c>
      <c r="FJ23" s="44" t="s">
        <v>1380</v>
      </c>
      <c r="FK23" s="44" t="s">
        <v>1380</v>
      </c>
      <c r="FL23" s="43"/>
      <c r="FM23" s="43"/>
      <c r="FN23" s="53" t="s">
        <v>1661</v>
      </c>
      <c r="FO23" s="47" t="s">
        <v>1662</v>
      </c>
      <c r="FP23" s="44" t="s">
        <v>1380</v>
      </c>
      <c r="FQ23" s="44" t="s">
        <v>1380</v>
      </c>
      <c r="FR23" s="47" t="s">
        <v>1663</v>
      </c>
      <c r="FS23" s="53" t="s">
        <v>1664</v>
      </c>
      <c r="FT23" s="43"/>
      <c r="FU23" s="43"/>
      <c r="FV23" s="43"/>
      <c r="FW23" s="43"/>
      <c r="FX23" s="44" t="s">
        <v>1380</v>
      </c>
      <c r="FY23" s="44" t="s">
        <v>1380</v>
      </c>
      <c r="FZ23" s="44" t="s">
        <v>1380</v>
      </c>
      <c r="GA23" s="44" t="s">
        <v>1380</v>
      </c>
      <c r="GB23" s="44" t="s">
        <v>1624</v>
      </c>
      <c r="GC23" s="44" t="s">
        <v>1070</v>
      </c>
      <c r="GD23" s="44" t="s">
        <v>1380</v>
      </c>
      <c r="GE23" s="44" t="s">
        <v>1380</v>
      </c>
      <c r="GF23" s="44" t="s">
        <v>1380</v>
      </c>
      <c r="GG23" s="44" t="s">
        <v>1380</v>
      </c>
      <c r="GH23" s="44" t="s">
        <v>1380</v>
      </c>
      <c r="GI23" s="44" t="s">
        <v>1380</v>
      </c>
      <c r="GJ23" s="43"/>
      <c r="GK23" s="43"/>
      <c r="GL23" s="43"/>
      <c r="GM23" s="43"/>
      <c r="GN23" s="44" t="s">
        <v>1380</v>
      </c>
      <c r="GO23" s="44" t="s">
        <v>1380</v>
      </c>
      <c r="GP23" s="44" t="s">
        <v>1380</v>
      </c>
      <c r="GQ23" s="44" t="s">
        <v>1380</v>
      </c>
      <c r="GR23" s="44" t="s">
        <v>1380</v>
      </c>
      <c r="GS23" s="44" t="s">
        <v>1380</v>
      </c>
      <c r="GT23" s="44"/>
      <c r="GU23" s="44"/>
      <c r="GV23" s="43"/>
      <c r="GW23" s="43"/>
      <c r="GX23" s="44" t="s">
        <v>1624</v>
      </c>
      <c r="GY23" s="44" t="s">
        <v>1070</v>
      </c>
      <c r="GZ23" s="44"/>
      <c r="HA23" s="44"/>
      <c r="HB23" s="44" t="s">
        <v>1665</v>
      </c>
      <c r="HC23" s="169" t="s">
        <v>1666</v>
      </c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</row>
    <row r="28" spans="1:225" ht="12.75">
      <c r="DM28" s="170"/>
    </row>
  </sheetData>
  <mergeCells count="226">
    <mergeCell ref="X2:Y2"/>
    <mergeCell ref="Z2:AA2"/>
    <mergeCell ref="AB2:AC2"/>
    <mergeCell ref="AD2:AE2"/>
    <mergeCell ref="CN3:CO3"/>
    <mergeCell ref="CP3:CQ3"/>
    <mergeCell ref="BZ3:CA3"/>
    <mergeCell ref="CB3:CC3"/>
    <mergeCell ref="CD3:CE3"/>
    <mergeCell ref="CF3:CG3"/>
    <mergeCell ref="CH3:CI3"/>
    <mergeCell ref="CJ3:CK3"/>
    <mergeCell ref="CL3:CM3"/>
    <mergeCell ref="P3:Q3"/>
    <mergeCell ref="R3:S3"/>
    <mergeCell ref="T3:U3"/>
    <mergeCell ref="V3:W3"/>
    <mergeCell ref="N2:O2"/>
    <mergeCell ref="P2:Q2"/>
    <mergeCell ref="R2:S2"/>
    <mergeCell ref="T2:U2"/>
    <mergeCell ref="V2:W2"/>
    <mergeCell ref="AP2:AQ2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L2:BM2"/>
    <mergeCell ref="BN2:BO2"/>
    <mergeCell ref="BP2:BQ2"/>
    <mergeCell ref="BR2:BS2"/>
    <mergeCell ref="BT2:BU2"/>
    <mergeCell ref="BV2:BW2"/>
    <mergeCell ref="BX2:BY2"/>
    <mergeCell ref="BZ2:CA2"/>
    <mergeCell ref="CB2:CC2"/>
    <mergeCell ref="CD2:CE2"/>
    <mergeCell ref="CF2:CG2"/>
    <mergeCell ref="CH2:CI2"/>
    <mergeCell ref="CJ2:CK2"/>
    <mergeCell ref="CL2:CM2"/>
    <mergeCell ref="CN2:CO2"/>
    <mergeCell ref="CP2:CQ2"/>
    <mergeCell ref="CR2:CS2"/>
    <mergeCell ref="HB2:HC2"/>
    <mergeCell ref="HD2:HE2"/>
    <mergeCell ref="HF2:HG2"/>
    <mergeCell ref="HH2:HI2"/>
    <mergeCell ref="HJ2:HK2"/>
    <mergeCell ref="HL2:HM2"/>
    <mergeCell ref="HN2:HO2"/>
    <mergeCell ref="HP2:HQ2"/>
    <mergeCell ref="GN2:GO2"/>
    <mergeCell ref="GP2:GQ2"/>
    <mergeCell ref="GR2:GS2"/>
    <mergeCell ref="GT2:GU2"/>
    <mergeCell ref="GV2:GW2"/>
    <mergeCell ref="GX2:GY2"/>
    <mergeCell ref="GZ2:HA2"/>
    <mergeCell ref="CT2:CU2"/>
    <mergeCell ref="CV2:CW2"/>
    <mergeCell ref="CX2:CY2"/>
    <mergeCell ref="CZ2:DA2"/>
    <mergeCell ref="DB2:DC2"/>
    <mergeCell ref="DD2:DE2"/>
    <mergeCell ref="DF2:DG2"/>
    <mergeCell ref="DH2:DI2"/>
    <mergeCell ref="DJ2:DK2"/>
    <mergeCell ref="DL2:DM2"/>
    <mergeCell ref="DN2:DO2"/>
    <mergeCell ref="DP2:DQ2"/>
    <mergeCell ref="DR2:DS2"/>
    <mergeCell ref="DT2:DU2"/>
    <mergeCell ref="DV2:DW2"/>
    <mergeCell ref="DX2:DY2"/>
    <mergeCell ref="DZ2:EA2"/>
    <mergeCell ref="EB2:EC2"/>
    <mergeCell ref="ED2:EE2"/>
    <mergeCell ref="EF2:EG2"/>
    <mergeCell ref="EH2:EI2"/>
    <mergeCell ref="EJ2:EK2"/>
    <mergeCell ref="EL2:EM2"/>
    <mergeCell ref="EN2:EO2"/>
    <mergeCell ref="EP2:EQ2"/>
    <mergeCell ref="ER2:ES2"/>
    <mergeCell ref="ET2:EU2"/>
    <mergeCell ref="EV2:EW2"/>
    <mergeCell ref="EX2:EY2"/>
    <mergeCell ref="EZ2:FA2"/>
    <mergeCell ref="FB2:FC2"/>
    <mergeCell ref="FD2:FE2"/>
    <mergeCell ref="FF2:FG2"/>
    <mergeCell ref="FH2:FI2"/>
    <mergeCell ref="FJ2:FK2"/>
    <mergeCell ref="FL2:FM2"/>
    <mergeCell ref="FN2:FO2"/>
    <mergeCell ref="FP2:FQ2"/>
    <mergeCell ref="FR2:FS2"/>
    <mergeCell ref="FT2:FU2"/>
    <mergeCell ref="FV2:FW2"/>
    <mergeCell ref="FX2:FY2"/>
    <mergeCell ref="FZ2:GA2"/>
    <mergeCell ref="GB2:GC2"/>
    <mergeCell ref="GD2:GE2"/>
    <mergeCell ref="GF2:GG2"/>
    <mergeCell ref="GH2:GI2"/>
    <mergeCell ref="GJ2:GK2"/>
    <mergeCell ref="GL2:GM2"/>
    <mergeCell ref="F3:G3"/>
    <mergeCell ref="H3:I3"/>
    <mergeCell ref="J3:K3"/>
    <mergeCell ref="L3:M3"/>
    <mergeCell ref="BD3:BE3"/>
    <mergeCell ref="BF3:BG3"/>
    <mergeCell ref="AP3:AQ3"/>
    <mergeCell ref="AR3:AS3"/>
    <mergeCell ref="AT3:AU3"/>
    <mergeCell ref="AV3:AW3"/>
    <mergeCell ref="AX3:AY3"/>
    <mergeCell ref="AZ3:BA3"/>
    <mergeCell ref="BB3:BC3"/>
    <mergeCell ref="BV3:BW3"/>
    <mergeCell ref="BX3:BY3"/>
    <mergeCell ref="BH3:BI3"/>
    <mergeCell ref="BJ3:BK3"/>
    <mergeCell ref="BL3:BM3"/>
    <mergeCell ref="BN3:BO3"/>
    <mergeCell ref="A1:A4"/>
    <mergeCell ref="B2:C2"/>
    <mergeCell ref="D2:E2"/>
    <mergeCell ref="F2:G2"/>
    <mergeCell ref="H2:I2"/>
    <mergeCell ref="J2:K2"/>
    <mergeCell ref="L2:M2"/>
    <mergeCell ref="AL3:AM3"/>
    <mergeCell ref="AN3:AO3"/>
    <mergeCell ref="X3:Y3"/>
    <mergeCell ref="Z3:AA3"/>
    <mergeCell ref="AB3:AC3"/>
    <mergeCell ref="AD3:AE3"/>
    <mergeCell ref="AF3:AG3"/>
    <mergeCell ref="AH3:AI3"/>
    <mergeCell ref="AJ3:AK3"/>
    <mergeCell ref="AF2:AG2"/>
    <mergeCell ref="AH2:AI2"/>
    <mergeCell ref="AJ2:AK2"/>
    <mergeCell ref="AL2:AM2"/>
    <mergeCell ref="AN2:AO2"/>
    <mergeCell ref="B3:C3"/>
    <mergeCell ref="D3:E3"/>
    <mergeCell ref="N3:O3"/>
    <mergeCell ref="BP3:BQ3"/>
    <mergeCell ref="BR3:BS3"/>
    <mergeCell ref="BT3:BU3"/>
    <mergeCell ref="GL3:GM3"/>
    <mergeCell ref="GN3:GO3"/>
    <mergeCell ref="GP3:GQ3"/>
    <mergeCell ref="GR3:GS3"/>
    <mergeCell ref="GT3:GU3"/>
    <mergeCell ref="GV3:GW3"/>
    <mergeCell ref="CR3:CS3"/>
    <mergeCell ref="CT3:CU3"/>
    <mergeCell ref="CV3:CW3"/>
    <mergeCell ref="CX3:CY3"/>
    <mergeCell ref="CZ3:DA3"/>
    <mergeCell ref="DB3:DC3"/>
    <mergeCell ref="DD3:DE3"/>
    <mergeCell ref="DF3:DG3"/>
    <mergeCell ref="DH3:DI3"/>
    <mergeCell ref="DJ3:DK3"/>
    <mergeCell ref="DL3:DM3"/>
    <mergeCell ref="DN3:DO3"/>
    <mergeCell ref="DP3:DQ3"/>
    <mergeCell ref="DR3:DS3"/>
    <mergeCell ref="DT3:DU3"/>
    <mergeCell ref="GX3:GY3"/>
    <mergeCell ref="FH4:FI4"/>
    <mergeCell ref="HN3:HO3"/>
    <mergeCell ref="HP3:HQ3"/>
    <mergeCell ref="GZ3:HA3"/>
    <mergeCell ref="HB3:HC3"/>
    <mergeCell ref="HD3:HE3"/>
    <mergeCell ref="HF3:HG3"/>
    <mergeCell ref="HH3:HI3"/>
    <mergeCell ref="HJ3:HK3"/>
    <mergeCell ref="HL3:HM3"/>
    <mergeCell ref="FX3:FY3"/>
    <mergeCell ref="FZ3:GA3"/>
    <mergeCell ref="GB3:GC3"/>
    <mergeCell ref="GD3:GE3"/>
    <mergeCell ref="GF3:GG3"/>
    <mergeCell ref="GH3:GI3"/>
    <mergeCell ref="GJ3:GK3"/>
    <mergeCell ref="DV3:DW3"/>
    <mergeCell ref="DX3:DY3"/>
    <mergeCell ref="DZ3:EA3"/>
    <mergeCell ref="EB3:EC3"/>
    <mergeCell ref="ED3:EE3"/>
    <mergeCell ref="EF3:EG3"/>
    <mergeCell ref="EH3:EI3"/>
    <mergeCell ref="EJ3:EK3"/>
    <mergeCell ref="EL3:EM3"/>
    <mergeCell ref="EN3:EO3"/>
    <mergeCell ref="EP3:EQ3"/>
    <mergeCell ref="ER3:ES3"/>
    <mergeCell ref="ET3:EU3"/>
    <mergeCell ref="EV3:EW3"/>
    <mergeCell ref="EX3:EY3"/>
    <mergeCell ref="EZ3:FA3"/>
    <mergeCell ref="FB3:FC3"/>
    <mergeCell ref="FD3:FE3"/>
    <mergeCell ref="FF3:FG3"/>
    <mergeCell ref="FH3:FI3"/>
    <mergeCell ref="FJ3:FK3"/>
    <mergeCell ref="FL3:FM3"/>
    <mergeCell ref="FN3:FO3"/>
    <mergeCell ref="FP3:FQ3"/>
    <mergeCell ref="FR3:FS3"/>
    <mergeCell ref="FT3:FU3"/>
    <mergeCell ref="FV3:FW3"/>
  </mergeCells>
  <conditionalFormatting sqref="A6 T6:W6 AH6:AI6 AR6:AU6 AX6:AY6 BD6:BE6 BJ6:BK6 BN6:BU6 CB6:CE6 CL6:CQ6 DB6:DC6 DP6:DU6 EV6:FE6 FL6:FM6 FT6:FW6 GV6:GW6">
    <cfRule type="notContainsBlanks" dxfId="2" priority="1">
      <formula>LEN(TRIM(A6))&gt;0</formula>
    </cfRule>
  </conditionalFormatting>
  <conditionalFormatting sqref="EE20">
    <cfRule type="notContainsBlanks" dxfId="1" priority="3">
      <formula>LEN(TRIM(EE20))&gt;0</formula>
    </cfRule>
  </conditionalFormatting>
  <conditionalFormatting sqref="FS9">
    <cfRule type="notContainsBlanks" dxfId="0" priority="2">
      <formula>LEN(TRIM(FS9))&gt;0</formula>
    </cfRule>
  </conditionalFormatting>
  <hyperlinks>
    <hyperlink ref="F5" r:id="rId1" xr:uid="{00000000-0004-0000-0000-000000000000}"/>
    <hyperlink ref="H5" r:id="rId2" xr:uid="{00000000-0004-0000-0000-000001000000}"/>
    <hyperlink ref="AN5" r:id="rId3" xr:uid="{00000000-0004-0000-0000-000002000000}"/>
    <hyperlink ref="CT5" r:id="rId4" xr:uid="{00000000-0004-0000-0000-000003000000}"/>
    <hyperlink ref="CV5" r:id="rId5" xr:uid="{00000000-0004-0000-0000-000004000000}"/>
    <hyperlink ref="CX5" r:id="rId6" xr:uid="{00000000-0004-0000-0000-000005000000}"/>
    <hyperlink ref="DF5" r:id="rId7" xr:uid="{00000000-0004-0000-0000-000006000000}"/>
    <hyperlink ref="DL5" r:id="rId8" xr:uid="{00000000-0004-0000-0000-000007000000}"/>
    <hyperlink ref="DN5" r:id="rId9" xr:uid="{00000000-0004-0000-0000-000008000000}"/>
    <hyperlink ref="FZ5" r:id="rId10" xr:uid="{00000000-0004-0000-0000-000009000000}"/>
    <hyperlink ref="DF16" r:id="rId11" xr:uid="{00000000-0004-0000-0000-00000A000000}"/>
  </hyperlinks>
  <printOptions horizontalCentered="1" gridLines="1"/>
  <pageMargins left="0.7" right="0.7" top="0.75" bottom="0.75" header="0" footer="0"/>
  <pageSetup paperSize="9" fitToWidth="0" pageOrder="overThenDown" orientation="landscape" cellComments="atEnd"/>
  <legacyDrawing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L1000"/>
  <sheetViews>
    <sheetView workbookViewId="0"/>
  </sheetViews>
  <sheetFormatPr defaultColWidth="12.5703125" defaultRowHeight="15.75" customHeight="1"/>
  <cols>
    <col min="1" max="1" width="6.140625" customWidth="1"/>
    <col min="2" max="2" width="9.28515625" customWidth="1"/>
    <col min="3" max="3" width="51.5703125" customWidth="1"/>
    <col min="4" max="9" width="12.5703125" hidden="1"/>
    <col min="13" max="21" width="12.5703125" hidden="1"/>
    <col min="25" max="30" width="12.5703125" hidden="1"/>
    <col min="31" max="32" width="18.42578125" customWidth="1"/>
    <col min="33" max="34" width="12.5703125" hidden="1"/>
    <col min="35" max="36" width="19.42578125" customWidth="1"/>
    <col min="37" max="38" width="12.5703125" hidden="1"/>
  </cols>
  <sheetData>
    <row r="1" spans="1:38" ht="15">
      <c r="A1" s="252" t="str">
        <f ca="1">IFERROR(__xludf.DUMMYFUNCTION("IMPORTRANGE(""https://docs.google.com/spreadsheets/d/17satSTpinhgyKONxUt8ymbzIQURiWn9_odZBdnkb3WE/edit#gid=1462225298"",""МСЗУ ОМСУ!A2:c102"")"),"")</f>
        <v/>
      </c>
      <c r="B1" s="247"/>
      <c r="C1" s="248"/>
      <c r="D1" s="180" t="str">
        <f ca="1">IFERROR(__xludf.DUMMYFUNCTION("IMPORTRANGE(""https://docs.google.com/spreadsheets/d/17satSTpinhgyKONxUt8ymbzIQURiWn9_odZBdnkb3WE/edit#gid=1462225298"",""МСЗУ ОМСУ!d2:al4"")"),"")</f>
        <v/>
      </c>
      <c r="E1" s="180"/>
      <c r="F1" s="180"/>
      <c r="G1" s="253" t="str">
        <f ca="1">IFERROR(__xludf.DUMMYFUNCTION("""COMPUTED_VALUE"""),"Количество обращений за получением МСЗУ в электронном виде с использованием ЕПГУ/РПГУ")</f>
        <v>Количество обращений за получением МСЗУ в электронном виде с использованием ЕПГУ/РПГУ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8"/>
      <c r="S1" s="253" t="str">
        <f ca="1">IFERROR(__xludf.DUMMYFUNCTION("""COMPUTED_VALUE"""),"Общее количество обращений во всех формах за получением МСЗУ")</f>
        <v>Общее количество обращений во всех формах за получением МСЗУ</v>
      </c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8"/>
      <c r="AE1" s="253" t="str">
        <f ca="1">IFERROR(__xludf.DUMMYFUNCTION("""COMPUTED_VALUE"""),"Количество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РПГУ")</f>
        <v>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</v>
      </c>
      <c r="AF1" s="247"/>
      <c r="AG1" s="247"/>
      <c r="AH1" s="248"/>
      <c r="AI1" s="253" t="str">
        <f ca="1">IFERROR(__xludf.DUMMYFUNCTION("""COMPUTED_VALUE"""),"Общее количество предоставленных массовых социально значимых услуг в электронном виде с использованием ЕПГУ или РПГУ ")</f>
        <v xml:space="preserve">Общее количество предоставленных массовых социально значимых услуг в электронном виде с использованием ЕПГУ или РПГУ </v>
      </c>
      <c r="AJ1" s="247"/>
      <c r="AK1" s="247"/>
      <c r="AL1" s="248"/>
    </row>
    <row r="2" spans="1:38" ht="54" customHeight="1">
      <c r="A2" s="249"/>
      <c r="B2" s="250"/>
      <c r="C2" s="251"/>
      <c r="D2" s="182" t="str">
        <f ca="1">IFERROR(__xludf.DUMMYFUNCTION("""COMPUTED_VALUE"""),"Подключена на ЕПГУ")</f>
        <v>Подключена на ЕПГУ</v>
      </c>
      <c r="E2" s="182" t="str">
        <f ca="1">IFERROR(__xludf.DUMMYFUNCTION("""COMPUTED_VALUE"""),"Подключена на РПГУ")</f>
        <v>Подключена на РПГУ</v>
      </c>
      <c r="F2" s="182" t="str">
        <f ca="1">IFERROR(__xludf.DUMMYFUNCTION("""COMPUTED_VALUE"""),"ID")</f>
        <v>ID</v>
      </c>
      <c r="G2" s="249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1"/>
      <c r="S2" s="249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1"/>
      <c r="AE2" s="249"/>
      <c r="AF2" s="250"/>
      <c r="AG2" s="250"/>
      <c r="AH2" s="251"/>
      <c r="AI2" s="249"/>
      <c r="AJ2" s="250"/>
      <c r="AK2" s="250"/>
      <c r="AL2" s="251"/>
    </row>
    <row r="3" spans="1:38" ht="15">
      <c r="A3" s="180" t="str">
        <f ca="1">IFERROR(__xludf.DUMMYFUNCTION("""COMPUTED_VALUE"""),"№ п/п")</f>
        <v>№ п/п</v>
      </c>
      <c r="B3" s="180" t="str">
        <f ca="1">IFERROR(__xludf.DUMMYFUNCTION("""COMPUTED_VALUE"""),"Номер МР")</f>
        <v>Номер МР</v>
      </c>
      <c r="C3" s="180" t="str">
        <f ca="1">IFERROR(__xludf.DUMMYFUNCTION("""COMPUTED_VALUE"""),"Наименование услуги")</f>
        <v>Наименование услуги</v>
      </c>
      <c r="D3" s="180"/>
      <c r="E3" s="180"/>
      <c r="F3" s="180"/>
      <c r="G3" s="183" t="str">
        <f ca="1">IFERROR(__xludf.DUMMYFUNCTION("""COMPUTED_VALUE"""),"Январь")</f>
        <v>Январь</v>
      </c>
      <c r="H3" s="183" t="str">
        <f ca="1">IFERROR(__xludf.DUMMYFUNCTION("""COMPUTED_VALUE"""),"Февраль")</f>
        <v>Февраль</v>
      </c>
      <c r="I3" s="183" t="str">
        <f ca="1">IFERROR(__xludf.DUMMYFUNCTION("""COMPUTED_VALUE"""),"Март")</f>
        <v>Март</v>
      </c>
      <c r="J3" s="183" t="str">
        <f ca="1">IFERROR(__xludf.DUMMYFUNCTION("""COMPUTED_VALUE"""),"Апрель")</f>
        <v>Апрель</v>
      </c>
      <c r="K3" s="183" t="str">
        <f ca="1">IFERROR(__xludf.DUMMYFUNCTION("""COMPUTED_VALUE"""),"Май")</f>
        <v>Май</v>
      </c>
      <c r="L3" s="183" t="str">
        <f ca="1">IFERROR(__xludf.DUMMYFUNCTION("""COMPUTED_VALUE"""),"Июнь")</f>
        <v>Июнь</v>
      </c>
      <c r="M3" s="183" t="str">
        <f ca="1">IFERROR(__xludf.DUMMYFUNCTION("""COMPUTED_VALUE"""),"Июль")</f>
        <v>Июль</v>
      </c>
      <c r="N3" s="183" t="str">
        <f ca="1">IFERROR(__xludf.DUMMYFUNCTION("""COMPUTED_VALUE"""),"Август")</f>
        <v>Август</v>
      </c>
      <c r="O3" s="183" t="str">
        <f ca="1">IFERROR(__xludf.DUMMYFUNCTION("""COMPUTED_VALUE"""),"Сентябрь")</f>
        <v>Сентябрь</v>
      </c>
      <c r="P3" s="183" t="str">
        <f ca="1">IFERROR(__xludf.DUMMYFUNCTION("""COMPUTED_VALUE"""),"Октябрь")</f>
        <v>Октябрь</v>
      </c>
      <c r="Q3" s="183" t="str">
        <f ca="1">IFERROR(__xludf.DUMMYFUNCTION("""COMPUTED_VALUE"""),"Ноябрь")</f>
        <v>Ноябрь</v>
      </c>
      <c r="R3" s="183" t="str">
        <f ca="1">IFERROR(__xludf.DUMMYFUNCTION("""COMPUTED_VALUE"""),"Декабрь")</f>
        <v>Декабрь</v>
      </c>
      <c r="S3" s="183" t="str">
        <f ca="1">IFERROR(__xludf.DUMMYFUNCTION("""COMPUTED_VALUE"""),"Январь")</f>
        <v>Январь</v>
      </c>
      <c r="T3" s="183" t="str">
        <f ca="1">IFERROR(__xludf.DUMMYFUNCTION("""COMPUTED_VALUE"""),"Февраль")</f>
        <v>Февраль</v>
      </c>
      <c r="U3" s="183" t="str">
        <f ca="1">IFERROR(__xludf.DUMMYFUNCTION("""COMPUTED_VALUE"""),"Март")</f>
        <v>Март</v>
      </c>
      <c r="V3" s="183" t="str">
        <f ca="1">IFERROR(__xludf.DUMMYFUNCTION("""COMPUTED_VALUE"""),"Апрель")</f>
        <v>Апрель</v>
      </c>
      <c r="W3" s="183" t="str">
        <f ca="1">IFERROR(__xludf.DUMMYFUNCTION("""COMPUTED_VALUE"""),"Май")</f>
        <v>Май</v>
      </c>
      <c r="X3" s="183" t="str">
        <f ca="1">IFERROR(__xludf.DUMMYFUNCTION("""COMPUTED_VALUE"""),"Июнь")</f>
        <v>Июнь</v>
      </c>
      <c r="Y3" s="183" t="str">
        <f ca="1">IFERROR(__xludf.DUMMYFUNCTION("""COMPUTED_VALUE"""),"Июль")</f>
        <v>Июль</v>
      </c>
      <c r="Z3" s="183" t="str">
        <f ca="1">IFERROR(__xludf.DUMMYFUNCTION("""COMPUTED_VALUE"""),"Август")</f>
        <v>Август</v>
      </c>
      <c r="AA3" s="183" t="str">
        <f ca="1">IFERROR(__xludf.DUMMYFUNCTION("""COMPUTED_VALUE"""),"Сентябрь")</f>
        <v>Сентябрь</v>
      </c>
      <c r="AB3" s="183" t="str">
        <f ca="1">IFERROR(__xludf.DUMMYFUNCTION("""COMPUTED_VALUE"""),"Октябрь")</f>
        <v>Октябрь</v>
      </c>
      <c r="AC3" s="183" t="str">
        <f ca="1">IFERROR(__xludf.DUMMYFUNCTION("""COMPUTED_VALUE"""),"Ноябрь")</f>
        <v>Ноябрь</v>
      </c>
      <c r="AD3" s="183" t="str">
        <f ca="1">IFERROR(__xludf.DUMMYFUNCTION("""COMPUTED_VALUE"""),"Декабрь")</f>
        <v>Декабрь</v>
      </c>
      <c r="AE3" s="183" t="str">
        <f ca="1">IFERROR(__xludf.DUMMYFUNCTION("""COMPUTED_VALUE"""),"I квартал 2023")</f>
        <v>I квартал 2023</v>
      </c>
      <c r="AF3" s="183" t="str">
        <f ca="1">IFERROR(__xludf.DUMMYFUNCTION("""COMPUTED_VALUE"""),"II квартал 2023")</f>
        <v>II квартал 2023</v>
      </c>
      <c r="AG3" s="183" t="str">
        <f ca="1">IFERROR(__xludf.DUMMYFUNCTION("""COMPUTED_VALUE"""),"III квартал 2023")</f>
        <v>III квартал 2023</v>
      </c>
      <c r="AH3" s="183" t="str">
        <f ca="1">IFERROR(__xludf.DUMMYFUNCTION("""COMPUTED_VALUE"""),"IV квартал 2023")</f>
        <v>IV квартал 2023</v>
      </c>
      <c r="AI3" s="183" t="str">
        <f ca="1">IFERROR(__xludf.DUMMYFUNCTION("""COMPUTED_VALUE"""),"I квартал 2023")</f>
        <v>I квартал 2023</v>
      </c>
      <c r="AJ3" s="183" t="str">
        <f ca="1">IFERROR(__xludf.DUMMYFUNCTION("""COMPUTED_VALUE"""),"II квартал 2023")</f>
        <v>II квартал 2023</v>
      </c>
      <c r="AK3" s="183" t="str">
        <f ca="1">IFERROR(__xludf.DUMMYFUNCTION("""COMPUTED_VALUE"""),"III квартал 2023")</f>
        <v>III квартал 2023</v>
      </c>
      <c r="AL3" s="183" t="str">
        <f ca="1">IFERROR(__xludf.DUMMYFUNCTION("""COMPUTED_VALUE"""),"IV квартал 2023")</f>
        <v>IV квартал 2023</v>
      </c>
    </row>
    <row r="4" spans="1:38">
      <c r="A4" s="185">
        <f ca="1">IFERROR(__xludf.DUMMYFUNCTION("""COMPUTED_VALUE"""),1)</f>
        <v>1</v>
      </c>
      <c r="B4" s="185">
        <f ca="1">IFERROR(__xludf.DUMMYFUNCTION("""COMPUTED_VALUE"""),3)</f>
        <v>3</v>
      </c>
      <c r="C4" s="185" t="str">
        <f ca="1">IFERROR(__xludf.DUMMYFUNCTION("""COMPUTED_VALUE"""),"Выдача разрешения на ввод объекта в эксплуатацию, внесение изменений в разрешение на ввод объекта в эксплуатацию")</f>
        <v>Выдача разрешения на ввод объекта в эксплуатацию, внесение изменений в разрешение на ввод объекта в эксплуатацию</v>
      </c>
      <c r="D4" s="185"/>
      <c r="E4" s="185"/>
      <c r="F4" s="185"/>
      <c r="G4" s="185"/>
      <c r="H4" s="206">
        <v>0</v>
      </c>
      <c r="I4" s="207">
        <v>0</v>
      </c>
      <c r="J4" s="207">
        <v>0</v>
      </c>
      <c r="K4" s="229">
        <v>0</v>
      </c>
      <c r="L4" s="229"/>
      <c r="M4" s="216"/>
      <c r="N4" s="216"/>
      <c r="O4" s="216"/>
      <c r="P4" s="216"/>
      <c r="Q4" s="216"/>
      <c r="R4" s="216"/>
      <c r="S4" s="216"/>
      <c r="T4" s="207">
        <v>1</v>
      </c>
      <c r="U4" s="207">
        <v>1</v>
      </c>
      <c r="V4" s="229">
        <v>0</v>
      </c>
      <c r="W4" s="229">
        <v>1</v>
      </c>
      <c r="X4" s="216"/>
      <c r="Y4" s="216"/>
      <c r="Z4" s="216"/>
      <c r="AA4" s="216"/>
      <c r="AB4" s="216"/>
      <c r="AC4" s="216"/>
      <c r="AD4" s="216"/>
      <c r="AE4" s="229">
        <v>0</v>
      </c>
      <c r="AF4" s="229"/>
      <c r="AG4" s="229"/>
      <c r="AH4" s="229"/>
      <c r="AI4" s="229">
        <v>0</v>
      </c>
      <c r="AJ4" s="230"/>
      <c r="AK4" s="231"/>
      <c r="AL4" s="231"/>
    </row>
    <row r="5" spans="1:38">
      <c r="A5" s="185">
        <f ca="1">IFERROR(__xludf.DUMMYFUNCTION("""COMPUTED_VALUE"""),2)</f>
        <v>2</v>
      </c>
      <c r="B5" s="185">
        <f ca="1">IFERROR(__xludf.DUMMYFUNCTION("""COMPUTED_VALUE"""),4)</f>
        <v>4</v>
      </c>
      <c r="C5" s="185" t="str">
        <f ca="1">IFERROR(__xludf.DUMMYFUNCTION("""COMPUTED_VALUE"""),"Выдача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строительство")</f>
        <v>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</v>
      </c>
      <c r="D5" s="185"/>
      <c r="E5" s="185"/>
      <c r="F5" s="185"/>
      <c r="G5" s="185"/>
      <c r="H5" s="204">
        <v>0</v>
      </c>
      <c r="I5" s="211">
        <v>0</v>
      </c>
      <c r="J5" s="207">
        <v>0</v>
      </c>
      <c r="K5" s="232">
        <v>0</v>
      </c>
      <c r="L5" s="232"/>
      <c r="M5" s="162"/>
      <c r="N5" s="162"/>
      <c r="O5" s="162"/>
      <c r="P5" s="162"/>
      <c r="Q5" s="162"/>
      <c r="R5" s="162"/>
      <c r="S5" s="162"/>
      <c r="T5" s="211">
        <v>0</v>
      </c>
      <c r="U5" s="211">
        <v>0</v>
      </c>
      <c r="V5" s="229">
        <v>1</v>
      </c>
      <c r="W5" s="232">
        <v>0</v>
      </c>
      <c r="X5" s="162"/>
      <c r="Y5" s="162"/>
      <c r="Z5" s="162"/>
      <c r="AA5" s="162"/>
      <c r="AB5" s="162"/>
      <c r="AC5" s="162"/>
      <c r="AD5" s="162"/>
      <c r="AE5" s="232">
        <v>0</v>
      </c>
      <c r="AF5" s="232"/>
      <c r="AG5" s="232"/>
      <c r="AH5" s="232"/>
      <c r="AI5" s="232">
        <v>0</v>
      </c>
      <c r="AJ5" s="233"/>
      <c r="AK5" s="231"/>
      <c r="AL5" s="231"/>
    </row>
    <row r="6" spans="1:38">
      <c r="A6" s="185">
        <f ca="1">IFERROR(__xludf.DUMMYFUNCTION("""COMPUTED_VALUE"""),3)</f>
        <v>3</v>
      </c>
      <c r="B6" s="185">
        <f ca="1">IFERROR(__xludf.DUMMYFUNCTION("""COMPUTED_VALUE"""),91)</f>
        <v>91</v>
      </c>
      <c r="C6" s="185" t="str">
        <f ca="1">IFERROR(__xludf.DUMMYFUNCTION("""COMPUTED_VALUE"""),"Направление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деятельности")</f>
        <v>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</v>
      </c>
      <c r="D6" s="185"/>
      <c r="E6" s="185"/>
      <c r="F6" s="185"/>
      <c r="G6" s="185"/>
      <c r="H6" s="204">
        <v>0</v>
      </c>
      <c r="I6" s="211">
        <v>0</v>
      </c>
      <c r="J6" s="207">
        <v>0</v>
      </c>
      <c r="K6" s="232">
        <v>0</v>
      </c>
      <c r="L6" s="232"/>
      <c r="M6" s="162"/>
      <c r="N6" s="162"/>
      <c r="O6" s="162"/>
      <c r="P6" s="162"/>
      <c r="Q6" s="162"/>
      <c r="R6" s="162"/>
      <c r="S6" s="162"/>
      <c r="T6" s="211">
        <v>0</v>
      </c>
      <c r="U6" s="211">
        <v>0</v>
      </c>
      <c r="V6" s="229">
        <v>0</v>
      </c>
      <c r="W6" s="232">
        <v>0</v>
      </c>
      <c r="X6" s="162"/>
      <c r="Y6" s="162"/>
      <c r="Z6" s="162"/>
      <c r="AA6" s="162"/>
      <c r="AB6" s="162"/>
      <c r="AC6" s="162"/>
      <c r="AD6" s="162"/>
      <c r="AE6" s="232">
        <v>0</v>
      </c>
      <c r="AF6" s="232"/>
      <c r="AG6" s="232"/>
      <c r="AH6" s="232"/>
      <c r="AI6" s="232">
        <v>0</v>
      </c>
      <c r="AJ6" s="233"/>
      <c r="AK6" s="231"/>
      <c r="AL6" s="231"/>
    </row>
    <row r="7" spans="1:38">
      <c r="A7" s="185">
        <f ca="1">IFERROR(__xludf.DUMMYFUNCTION("""COMPUTED_VALUE"""),4)</f>
        <v>4</v>
      </c>
      <c r="B7" s="185">
        <f ca="1">IFERROR(__xludf.DUMMYFUNCTION("""COMPUTED_VALUE"""),90)</f>
        <v>90</v>
      </c>
      <c r="C7" s="185" t="str">
        <f ca="1">IFERROR(__xludf.DUMMYFUNCTION("""COMPUTED_VALUE"""),"Направление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уст"&amp;"ановленным параметрам и допустимости размещения объекта индивидуального жилищного строительства или садового дома на земельном участке")</f>
        <v>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v>
      </c>
      <c r="D7" s="185"/>
      <c r="E7" s="185"/>
      <c r="F7" s="185"/>
      <c r="G7" s="185"/>
      <c r="H7" s="204">
        <v>0</v>
      </c>
      <c r="I7" s="211">
        <v>0</v>
      </c>
      <c r="J7" s="207">
        <v>0</v>
      </c>
      <c r="K7" s="232">
        <v>0</v>
      </c>
      <c r="L7" s="232"/>
      <c r="M7" s="162"/>
      <c r="N7" s="162"/>
      <c r="O7" s="162"/>
      <c r="P7" s="162"/>
      <c r="Q7" s="162"/>
      <c r="R7" s="162"/>
      <c r="S7" s="162"/>
      <c r="T7" s="211">
        <v>0</v>
      </c>
      <c r="U7" s="211">
        <v>0</v>
      </c>
      <c r="V7" s="229">
        <v>0</v>
      </c>
      <c r="W7" s="232">
        <v>0</v>
      </c>
      <c r="X7" s="162"/>
      <c r="Y7" s="162"/>
      <c r="Z7" s="162"/>
      <c r="AA7" s="162"/>
      <c r="AB7" s="162"/>
      <c r="AC7" s="162"/>
      <c r="AD7" s="162"/>
      <c r="AE7" s="232">
        <v>0</v>
      </c>
      <c r="AF7" s="232"/>
      <c r="AG7" s="232"/>
      <c r="AH7" s="232"/>
      <c r="AI7" s="232">
        <v>0</v>
      </c>
      <c r="AJ7" s="233"/>
      <c r="AK7" s="231"/>
      <c r="AL7" s="231"/>
    </row>
    <row r="8" spans="1:38">
      <c r="A8" s="185">
        <f ca="1">IFERROR(__xludf.DUMMYFUNCTION("""COMPUTED_VALUE"""),5)</f>
        <v>5</v>
      </c>
      <c r="B8" s="185">
        <f ca="1">IFERROR(__xludf.DUMMYFUNCTION("""COMPUTED_VALUE"""),21)</f>
        <v>21</v>
      </c>
      <c r="C8" s="185" t="str">
        <f ca="1">IFERROR(__xludf.DUMMYFUNCTION("""COMPUTED_VALUE"""),"Выдача градостроительного плана земельного участка")</f>
        <v>Выдача градостроительного плана земельного участка</v>
      </c>
      <c r="D8" s="185"/>
      <c r="E8" s="185"/>
      <c r="F8" s="185"/>
      <c r="G8" s="185"/>
      <c r="H8" s="204">
        <v>0</v>
      </c>
      <c r="I8" s="211">
        <v>0</v>
      </c>
      <c r="J8" s="207">
        <v>0</v>
      </c>
      <c r="K8" s="232">
        <v>0</v>
      </c>
      <c r="L8" s="232"/>
      <c r="M8" s="162"/>
      <c r="N8" s="162"/>
      <c r="O8" s="162"/>
      <c r="P8" s="162"/>
      <c r="Q8" s="162"/>
      <c r="R8" s="162"/>
      <c r="S8" s="162"/>
      <c r="T8" s="211">
        <v>2</v>
      </c>
      <c r="U8" s="211">
        <v>2</v>
      </c>
      <c r="V8" s="229">
        <v>1</v>
      </c>
      <c r="W8" s="232">
        <v>0</v>
      </c>
      <c r="X8" s="162"/>
      <c r="Y8" s="162"/>
      <c r="Z8" s="162"/>
      <c r="AA8" s="162"/>
      <c r="AB8" s="162"/>
      <c r="AC8" s="162"/>
      <c r="AD8" s="162"/>
      <c r="AE8" s="232">
        <v>0</v>
      </c>
      <c r="AF8" s="232"/>
      <c r="AG8" s="232"/>
      <c r="AH8" s="232"/>
      <c r="AI8" s="232">
        <v>0</v>
      </c>
      <c r="AJ8" s="233"/>
      <c r="AK8" s="231"/>
      <c r="AL8" s="231"/>
    </row>
    <row r="9" spans="1:38">
      <c r="A9" s="185">
        <f ca="1">IFERROR(__xludf.DUMMYFUNCTION("""COMPUTED_VALUE"""),6)</f>
        <v>6</v>
      </c>
      <c r="B9" s="185">
        <f ca="1">IFERROR(__xludf.DUMMYFUNCTION("""COMPUTED_VALUE"""),85)</f>
        <v>85</v>
      </c>
      <c r="C9" s="185" t="str">
        <f ca="1">IFERROR(__xludf.DUMMYFUNCTION("""COMPUTED_VALUE"""),"Выдача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образования")</f>
        <v>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</v>
      </c>
      <c r="D9" s="185"/>
      <c r="E9" s="185"/>
      <c r="F9" s="185"/>
      <c r="G9" s="185"/>
      <c r="H9" s="204">
        <v>0</v>
      </c>
      <c r="I9" s="211">
        <v>0</v>
      </c>
      <c r="J9" s="211">
        <v>0</v>
      </c>
      <c r="K9" s="232">
        <v>0</v>
      </c>
      <c r="L9" s="232"/>
      <c r="M9" s="162"/>
      <c r="N9" s="162"/>
      <c r="O9" s="162"/>
      <c r="P9" s="162"/>
      <c r="Q9" s="162"/>
      <c r="R9" s="162"/>
      <c r="S9" s="162"/>
      <c r="T9" s="211">
        <v>0</v>
      </c>
      <c r="U9" s="211">
        <v>0</v>
      </c>
      <c r="V9" s="232">
        <v>0</v>
      </c>
      <c r="W9" s="232">
        <v>0</v>
      </c>
      <c r="X9" s="162"/>
      <c r="Y9" s="162"/>
      <c r="Z9" s="162"/>
      <c r="AA9" s="162"/>
      <c r="AB9" s="162"/>
      <c r="AC9" s="162"/>
      <c r="AD9" s="162"/>
      <c r="AE9" s="232">
        <v>0</v>
      </c>
      <c r="AF9" s="232"/>
      <c r="AG9" s="232"/>
      <c r="AH9" s="232"/>
      <c r="AI9" s="232">
        <v>0</v>
      </c>
      <c r="AJ9" s="233"/>
      <c r="AK9" s="231"/>
      <c r="AL9" s="231"/>
    </row>
    <row r="10" spans="1:38">
      <c r="A10" s="185">
        <f ca="1">IFERROR(__xludf.DUMMYFUNCTION("""COMPUTED_VALUE"""),7)</f>
        <v>7</v>
      </c>
      <c r="B10" s="185">
        <f ca="1">IFERROR(__xludf.DUMMYFUNCTION("""COMPUTED_VALUE"""),63)</f>
        <v>63</v>
      </c>
      <c r="C10" s="185" t="str">
        <f ca="1">IFERROR(__xludf.DUMMYFUNCTION("""COMPUTED_VALUE"""),"Организация отдыха детей в каникулярное время")</f>
        <v>Организация отдыха детей в каникулярное время</v>
      </c>
      <c r="D10" s="185"/>
      <c r="E10" s="185"/>
      <c r="F10" s="185"/>
      <c r="G10" s="185"/>
      <c r="H10" s="204" t="s">
        <v>1668</v>
      </c>
      <c r="I10" s="211" t="s">
        <v>1668</v>
      </c>
      <c r="J10" s="211" t="s">
        <v>1668</v>
      </c>
      <c r="K10" s="232" t="s">
        <v>1668</v>
      </c>
      <c r="L10" s="232"/>
      <c r="M10" s="162"/>
      <c r="N10" s="162"/>
      <c r="O10" s="162"/>
      <c r="P10" s="162"/>
      <c r="Q10" s="162"/>
      <c r="R10" s="162"/>
      <c r="S10" s="162"/>
      <c r="T10" s="211" t="s">
        <v>1668</v>
      </c>
      <c r="U10" s="211" t="s">
        <v>1668</v>
      </c>
      <c r="V10" s="232" t="s">
        <v>1668</v>
      </c>
      <c r="W10" s="232" t="s">
        <v>1668</v>
      </c>
      <c r="X10" s="162"/>
      <c r="Y10" s="162"/>
      <c r="Z10" s="162"/>
      <c r="AA10" s="162"/>
      <c r="AB10" s="162"/>
      <c r="AC10" s="162"/>
      <c r="AD10" s="162"/>
      <c r="AE10" s="232" t="s">
        <v>1668</v>
      </c>
      <c r="AF10" s="232"/>
      <c r="AG10" s="232"/>
      <c r="AH10" s="232"/>
      <c r="AI10" s="232" t="s">
        <v>1668</v>
      </c>
      <c r="AJ10" s="233"/>
      <c r="AK10" s="231"/>
      <c r="AL10" s="231"/>
    </row>
    <row r="11" spans="1:38">
      <c r="A11" s="185">
        <f ca="1">IFERROR(__xludf.DUMMYFUNCTION("""COMPUTED_VALUE"""),8)</f>
        <v>8</v>
      </c>
      <c r="B11" s="185">
        <f ca="1">IFERROR(__xludf.DUMMYFUNCTION("""COMPUTED_VALUE"""),59)</f>
        <v>59</v>
      </c>
      <c r="C11" s="185" t="str">
        <f ca="1">IFERROR(__xludf.DUMMYFUNCTION("""COMPUTED_VALUE"""),"Перераспределение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собственности")</f>
        <v>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</v>
      </c>
      <c r="D11" s="185"/>
      <c r="E11" s="185"/>
      <c r="F11" s="185"/>
      <c r="G11" s="185"/>
      <c r="H11" s="204">
        <v>0</v>
      </c>
      <c r="I11" s="211">
        <v>0</v>
      </c>
      <c r="J11" s="211">
        <v>0</v>
      </c>
      <c r="K11" s="232">
        <v>0</v>
      </c>
      <c r="L11" s="232"/>
      <c r="M11" s="162"/>
      <c r="N11" s="162"/>
      <c r="O11" s="162"/>
      <c r="P11" s="162"/>
      <c r="Q11" s="162"/>
      <c r="R11" s="162"/>
      <c r="S11" s="162"/>
      <c r="T11" s="211">
        <v>0</v>
      </c>
      <c r="U11" s="211">
        <v>7</v>
      </c>
      <c r="V11" s="232">
        <v>4</v>
      </c>
      <c r="W11" s="232">
        <v>6</v>
      </c>
      <c r="X11" s="162"/>
      <c r="Y11" s="162"/>
      <c r="Z11" s="162"/>
      <c r="AA11" s="162"/>
      <c r="AB11" s="162"/>
      <c r="AC11" s="162"/>
      <c r="AD11" s="162"/>
      <c r="AE11" s="232">
        <v>0</v>
      </c>
      <c r="AF11" s="232"/>
      <c r="AG11" s="232"/>
      <c r="AH11" s="232"/>
      <c r="AI11" s="232">
        <v>0</v>
      </c>
      <c r="AJ11" s="233"/>
      <c r="AK11" s="231"/>
      <c r="AL11" s="231"/>
    </row>
    <row r="12" spans="1:38">
      <c r="A12" s="185">
        <f ca="1">IFERROR(__xludf.DUMMYFUNCTION("""COMPUTED_VALUE"""),9)</f>
        <v>9</v>
      </c>
      <c r="B12" s="185">
        <f ca="1">IFERROR(__xludf.DUMMYFUNCTION("""COMPUTED_VALUE"""),55)</f>
        <v>55</v>
      </c>
      <c r="C12" s="185" t="str">
        <f ca="1">IFERROR(__xludf.DUMMYFUNCTION("""COMPUTED_VALUE"""),"Предоставление разрешения на осуществление земляных работ")</f>
        <v>Предоставление разрешения на осуществление земляных работ</v>
      </c>
      <c r="D12" s="185"/>
      <c r="E12" s="185"/>
      <c r="F12" s="185"/>
      <c r="G12" s="185"/>
      <c r="H12" s="204">
        <v>0</v>
      </c>
      <c r="I12" s="211">
        <v>0</v>
      </c>
      <c r="J12" s="211">
        <v>0</v>
      </c>
      <c r="K12" s="232">
        <v>0</v>
      </c>
      <c r="L12" s="232"/>
      <c r="M12" s="162"/>
      <c r="N12" s="162"/>
      <c r="O12" s="162"/>
      <c r="P12" s="162"/>
      <c r="Q12" s="162"/>
      <c r="R12" s="162"/>
      <c r="S12" s="162"/>
      <c r="T12" s="211">
        <v>0</v>
      </c>
      <c r="U12" s="211">
        <v>0</v>
      </c>
      <c r="V12" s="232">
        <v>0</v>
      </c>
      <c r="W12" s="232">
        <v>0</v>
      </c>
      <c r="X12" s="162"/>
      <c r="Y12" s="162"/>
      <c r="Z12" s="162"/>
      <c r="AA12" s="162"/>
      <c r="AB12" s="162"/>
      <c r="AC12" s="162"/>
      <c r="AD12" s="162"/>
      <c r="AE12" s="232">
        <v>0</v>
      </c>
      <c r="AF12" s="232"/>
      <c r="AG12" s="232"/>
      <c r="AH12" s="232"/>
      <c r="AI12" s="232">
        <v>0</v>
      </c>
      <c r="AJ12" s="233"/>
      <c r="AK12" s="231"/>
      <c r="AL12" s="231"/>
    </row>
    <row r="13" spans="1:38">
      <c r="A13" s="185">
        <f ca="1">IFERROR(__xludf.DUMMYFUNCTION("""COMPUTED_VALUE"""),10)</f>
        <v>10</v>
      </c>
      <c r="B13" s="185">
        <f ca="1">IFERROR(__xludf.DUMMYFUNCTION("""COMPUTED_VALUE"""),18)</f>
        <v>18</v>
      </c>
      <c r="C13" s="185" t="str">
        <f ca="1">IFERROR(__xludf.DUMMYFUNCTION("""COMPUTED_VALUE"""),"Присвоение адреса объекту адресации, изменение и аннулирование такого адреса")</f>
        <v>Присвоение адреса объекту адресации, изменение и аннулирование такого адреса</v>
      </c>
      <c r="D13" s="185"/>
      <c r="E13" s="185"/>
      <c r="F13" s="185"/>
      <c r="G13" s="185"/>
      <c r="H13" s="204">
        <v>0</v>
      </c>
      <c r="I13" s="211">
        <v>0</v>
      </c>
      <c r="J13" s="207">
        <v>0</v>
      </c>
      <c r="K13" s="232">
        <v>1</v>
      </c>
      <c r="L13" s="232"/>
      <c r="M13" s="162"/>
      <c r="N13" s="162"/>
      <c r="O13" s="162"/>
      <c r="P13" s="162"/>
      <c r="Q13" s="162"/>
      <c r="R13" s="162"/>
      <c r="S13" s="162"/>
      <c r="T13" s="211">
        <v>12</v>
      </c>
      <c r="U13" s="211">
        <v>7</v>
      </c>
      <c r="V13" s="229">
        <v>2</v>
      </c>
      <c r="W13" s="232">
        <v>2</v>
      </c>
      <c r="X13" s="162"/>
      <c r="Y13" s="162"/>
      <c r="Z13" s="162"/>
      <c r="AA13" s="162"/>
      <c r="AB13" s="162"/>
      <c r="AC13" s="162"/>
      <c r="AD13" s="162"/>
      <c r="AE13" s="232">
        <v>0</v>
      </c>
      <c r="AF13" s="232"/>
      <c r="AG13" s="232"/>
      <c r="AH13" s="232"/>
      <c r="AI13" s="232">
        <v>0</v>
      </c>
      <c r="AJ13" s="233"/>
      <c r="AK13" s="231"/>
      <c r="AL13" s="231"/>
    </row>
    <row r="14" spans="1:38">
      <c r="A14" s="185">
        <f ca="1">IFERROR(__xludf.DUMMYFUNCTION("""COMPUTED_VALUE"""),11)</f>
        <v>11</v>
      </c>
      <c r="B14" s="185">
        <f ca="1">IFERROR(__xludf.DUMMYFUNCTION("""COMPUTED_VALUE"""),14)</f>
        <v>14</v>
      </c>
      <c r="C14" s="185" t="str">
        <f ca="1">IFERROR(__xludf.DUMMYFUNCTION("""COMPUTED_VALUE"""),"Согласование проведения переустройства и (или) перепланировки помещения в многоквартирном доме")</f>
        <v>Согласование проведения переустройства и (или) перепланировки помещения в многоквартирном доме</v>
      </c>
      <c r="D14" s="185"/>
      <c r="E14" s="185"/>
      <c r="F14" s="185"/>
      <c r="G14" s="185"/>
      <c r="H14" s="204">
        <v>0</v>
      </c>
      <c r="I14" s="211">
        <v>0</v>
      </c>
      <c r="J14" s="207">
        <v>0</v>
      </c>
      <c r="K14" s="232">
        <v>0</v>
      </c>
      <c r="L14" s="232"/>
      <c r="M14" s="162"/>
      <c r="N14" s="162"/>
      <c r="O14" s="162"/>
      <c r="P14" s="162"/>
      <c r="Q14" s="162"/>
      <c r="R14" s="162"/>
      <c r="S14" s="162"/>
      <c r="T14" s="211">
        <v>0</v>
      </c>
      <c r="U14" s="211">
        <v>1</v>
      </c>
      <c r="V14" s="229">
        <v>3</v>
      </c>
      <c r="W14" s="232">
        <v>0</v>
      </c>
      <c r="X14" s="162"/>
      <c r="Y14" s="162"/>
      <c r="Z14" s="162"/>
      <c r="AA14" s="162"/>
      <c r="AB14" s="162"/>
      <c r="AC14" s="162"/>
      <c r="AD14" s="162"/>
      <c r="AE14" s="232">
        <v>0</v>
      </c>
      <c r="AF14" s="232"/>
      <c r="AG14" s="232"/>
      <c r="AH14" s="232"/>
      <c r="AI14" s="232">
        <v>0</v>
      </c>
      <c r="AJ14" s="233"/>
      <c r="AK14" s="231"/>
      <c r="AL14" s="231"/>
    </row>
    <row r="15" spans="1:38">
      <c r="A15" s="185">
        <f ca="1">IFERROR(__xludf.DUMMYFUNCTION("""COMPUTED_VALUE"""),12)</f>
        <v>12</v>
      </c>
      <c r="B15" s="185">
        <f ca="1">IFERROR(__xludf.DUMMYFUNCTION("""COMPUTED_VALUE"""),24)</f>
        <v>24</v>
      </c>
      <c r="C15" s="185" t="str">
        <f ca="1">IFERROR(__xludf.DUMMYFUNCTION("""COMPUTED_VALUE"""),"Утверждение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образования")</f>
        <v>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</v>
      </c>
      <c r="D15" s="185"/>
      <c r="E15" s="185"/>
      <c r="F15" s="185"/>
      <c r="G15" s="185"/>
      <c r="H15" s="204">
        <v>0</v>
      </c>
      <c r="I15" s="211">
        <v>0</v>
      </c>
      <c r="J15" s="207">
        <v>0</v>
      </c>
      <c r="K15" s="232">
        <v>0</v>
      </c>
      <c r="L15" s="232"/>
      <c r="M15" s="162"/>
      <c r="N15" s="162"/>
      <c r="O15" s="162"/>
      <c r="P15" s="162"/>
      <c r="Q15" s="162"/>
      <c r="R15" s="162"/>
      <c r="S15" s="162"/>
      <c r="T15" s="211">
        <v>0</v>
      </c>
      <c r="U15" s="211">
        <v>0</v>
      </c>
      <c r="V15" s="229">
        <v>1</v>
      </c>
      <c r="W15" s="232">
        <v>0</v>
      </c>
      <c r="X15" s="162"/>
      <c r="Y15" s="162"/>
      <c r="Z15" s="162"/>
      <c r="AA15" s="162"/>
      <c r="AB15" s="162"/>
      <c r="AC15" s="162"/>
      <c r="AD15" s="162"/>
      <c r="AE15" s="232">
        <v>0</v>
      </c>
      <c r="AF15" s="232"/>
      <c r="AG15" s="232"/>
      <c r="AH15" s="232"/>
      <c r="AI15" s="232">
        <v>0</v>
      </c>
      <c r="AJ15" s="233"/>
      <c r="AK15" s="231"/>
      <c r="AL15" s="231"/>
    </row>
    <row r="16" spans="1:38">
      <c r="A16" s="185">
        <f ca="1">IFERROR(__xludf.DUMMYFUNCTION("""COMPUTED_VALUE"""),13)</f>
        <v>13</v>
      </c>
      <c r="B16" s="185">
        <f ca="1">IFERROR(__xludf.DUMMYFUNCTION("""COMPUTED_VALUE"""),49)</f>
        <v>49</v>
      </c>
      <c r="C16" s="185" t="str">
        <f ca="1">IFERROR(__xludf.DUMMYFUNCTION("""COMPUTED_VALUE"""),"Предоставление земельных участков, находящихся в муниципальной собственности (государственная собственность на которые не разграничена), на торгах")</f>
        <v>Предоставление земельных участков, находящихся в муниципальной собственности (государственная собственность на которые не разграничена), на торгах</v>
      </c>
      <c r="D16" s="185"/>
      <c r="E16" s="185"/>
      <c r="F16" s="185"/>
      <c r="G16" s="185"/>
      <c r="H16" s="204">
        <v>0</v>
      </c>
      <c r="I16" s="211">
        <v>0</v>
      </c>
      <c r="J16" s="207">
        <v>0</v>
      </c>
      <c r="K16" s="232">
        <v>0</v>
      </c>
      <c r="L16" s="232"/>
      <c r="M16" s="162"/>
      <c r="N16" s="162"/>
      <c r="O16" s="162"/>
      <c r="P16" s="162"/>
      <c r="Q16" s="162"/>
      <c r="R16" s="162"/>
      <c r="S16" s="162"/>
      <c r="T16" s="211">
        <v>0</v>
      </c>
      <c r="U16" s="211">
        <v>0</v>
      </c>
      <c r="V16" s="229">
        <v>0</v>
      </c>
      <c r="W16" s="232">
        <v>0</v>
      </c>
      <c r="X16" s="162"/>
      <c r="Y16" s="162"/>
      <c r="Z16" s="162"/>
      <c r="AA16" s="162"/>
      <c r="AB16" s="162"/>
      <c r="AC16" s="162"/>
      <c r="AD16" s="162"/>
      <c r="AE16" s="232">
        <v>0</v>
      </c>
      <c r="AF16" s="232"/>
      <c r="AG16" s="232"/>
      <c r="AH16" s="232"/>
      <c r="AI16" s="232">
        <v>0</v>
      </c>
      <c r="AJ16" s="233"/>
      <c r="AK16" s="231"/>
      <c r="AL16" s="231"/>
    </row>
    <row r="17" spans="1:38">
      <c r="A17" s="185">
        <f ca="1">IFERROR(__xludf.DUMMYFUNCTION("""COMPUTED_VALUE"""),14)</f>
        <v>14</v>
      </c>
      <c r="B17" s="185">
        <f ca="1">IFERROR(__xludf.DUMMYFUNCTION("""COMPUTED_VALUE"""),1)</f>
        <v>1</v>
      </c>
      <c r="C17" s="185" t="str">
        <f ca="1">IFERROR(__xludf.DUMMYFUNCTION("""COMPUTED_VALUE"""),"Выдача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Фед"&amp;"ерации и международными обязательствами администрацией")</f>
        <v>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Федерации и международными обязательствами администрацией</v>
      </c>
      <c r="D17" s="185"/>
      <c r="E17" s="185"/>
      <c r="F17" s="185"/>
      <c r="G17" s="185"/>
      <c r="H17" s="204" t="s">
        <v>1668</v>
      </c>
      <c r="I17" s="211" t="s">
        <v>1668</v>
      </c>
      <c r="J17" s="211" t="s">
        <v>1668</v>
      </c>
      <c r="K17" s="232" t="s">
        <v>1668</v>
      </c>
      <c r="L17" s="232"/>
      <c r="M17" s="162"/>
      <c r="N17" s="162"/>
      <c r="O17" s="162"/>
      <c r="P17" s="162"/>
      <c r="Q17" s="162"/>
      <c r="R17" s="162"/>
      <c r="S17" s="162"/>
      <c r="T17" s="211" t="s">
        <v>1668</v>
      </c>
      <c r="U17" s="211" t="s">
        <v>1668</v>
      </c>
      <c r="V17" s="232" t="s">
        <v>1668</v>
      </c>
      <c r="W17" s="232" t="s">
        <v>1668</v>
      </c>
      <c r="X17" s="162"/>
      <c r="Y17" s="162"/>
      <c r="Z17" s="162"/>
      <c r="AA17" s="162"/>
      <c r="AB17" s="162"/>
      <c r="AC17" s="162"/>
      <c r="AD17" s="162"/>
      <c r="AE17" s="232" t="s">
        <v>1668</v>
      </c>
      <c r="AF17" s="232"/>
      <c r="AG17" s="232"/>
      <c r="AH17" s="232"/>
      <c r="AI17" s="232" t="s">
        <v>1668</v>
      </c>
      <c r="AJ17" s="233"/>
      <c r="AK17" s="231"/>
      <c r="AL17" s="231"/>
    </row>
    <row r="18" spans="1:38">
      <c r="A18" s="185">
        <f ca="1">IFERROR(__xludf.DUMMYFUNCTION("""COMPUTED_VALUE"""),15)</f>
        <v>15</v>
      </c>
      <c r="B18" s="185">
        <f ca="1">IFERROR(__xludf.DUMMYFUNCTION("""COMPUTED_VALUE"""),105)</f>
        <v>105</v>
      </c>
      <c r="C18" s="185" t="str">
        <f ca="1">IFERROR(__xludf.DUMMYFUNCTION("""COMPUTED_VALUE"""),"Признание садового дома жилым домом и жилого дома садовым домом")</f>
        <v>Признание садового дома жилым домом и жилого дома садовым домом</v>
      </c>
      <c r="D18" s="185"/>
      <c r="E18" s="185"/>
      <c r="F18" s="185"/>
      <c r="G18" s="185"/>
      <c r="H18" s="204">
        <v>0</v>
      </c>
      <c r="I18" s="211">
        <v>0</v>
      </c>
      <c r="J18" s="207">
        <v>0</v>
      </c>
      <c r="K18" s="232">
        <v>0</v>
      </c>
      <c r="L18" s="232"/>
      <c r="M18" s="162"/>
      <c r="N18" s="162"/>
      <c r="O18" s="162"/>
      <c r="P18" s="162"/>
      <c r="Q18" s="162"/>
      <c r="R18" s="162"/>
      <c r="S18" s="162"/>
      <c r="T18" s="211">
        <v>0</v>
      </c>
      <c r="U18" s="211">
        <v>0</v>
      </c>
      <c r="V18" s="229">
        <v>0</v>
      </c>
      <c r="W18" s="232">
        <v>0</v>
      </c>
      <c r="X18" s="162"/>
      <c r="Y18" s="162"/>
      <c r="Z18" s="162"/>
      <c r="AA18" s="162"/>
      <c r="AB18" s="162"/>
      <c r="AC18" s="162"/>
      <c r="AD18" s="162"/>
      <c r="AE18" s="232">
        <v>0</v>
      </c>
      <c r="AF18" s="232"/>
      <c r="AG18" s="232"/>
      <c r="AH18" s="232"/>
      <c r="AI18" s="232">
        <v>0</v>
      </c>
      <c r="AJ18" s="233"/>
      <c r="AK18" s="231"/>
      <c r="AL18" s="231"/>
    </row>
    <row r="19" spans="1:38">
      <c r="A19" s="185">
        <f ca="1">IFERROR(__xludf.DUMMYFUNCTION("""COMPUTED_VALUE"""),16)</f>
        <v>16</v>
      </c>
      <c r="B19" s="185">
        <f ca="1">IFERROR(__xludf.DUMMYFUNCTION("""COMPUTED_VALUE"""),12)</f>
        <v>12</v>
      </c>
      <c r="C19" s="185" t="str">
        <f ca="1">IFERROR(__xludf.DUMMYFUNCTION("""COMPUTED_VALUE"""),"Перевод жилого помещения в нежилое помещение и нежилого помещения в жилое помещение")</f>
        <v>Перевод жилого помещения в нежилое помещение и нежилого помещения в жилое помещение</v>
      </c>
      <c r="D19" s="185"/>
      <c r="E19" s="185"/>
      <c r="F19" s="185"/>
      <c r="G19" s="185"/>
      <c r="H19" s="204">
        <v>0</v>
      </c>
      <c r="I19" s="211">
        <v>0</v>
      </c>
      <c r="J19" s="207">
        <v>0</v>
      </c>
      <c r="K19" s="232">
        <v>0</v>
      </c>
      <c r="L19" s="232"/>
      <c r="M19" s="162"/>
      <c r="N19" s="162"/>
      <c r="O19" s="162"/>
      <c r="P19" s="162"/>
      <c r="Q19" s="162"/>
      <c r="R19" s="162"/>
      <c r="S19" s="162"/>
      <c r="T19" s="211">
        <v>0</v>
      </c>
      <c r="U19" s="211">
        <v>0</v>
      </c>
      <c r="V19" s="229">
        <v>0</v>
      </c>
      <c r="W19" s="232">
        <v>0</v>
      </c>
      <c r="X19" s="162"/>
      <c r="Y19" s="162"/>
      <c r="Z19" s="162"/>
      <c r="AA19" s="162"/>
      <c r="AB19" s="162"/>
      <c r="AC19" s="162"/>
      <c r="AD19" s="162"/>
      <c r="AE19" s="232">
        <v>0</v>
      </c>
      <c r="AF19" s="232"/>
      <c r="AG19" s="232"/>
      <c r="AH19" s="232"/>
      <c r="AI19" s="232">
        <v>0</v>
      </c>
      <c r="AJ19" s="233"/>
      <c r="AK19" s="231"/>
      <c r="AL19" s="231"/>
    </row>
    <row r="20" spans="1:38">
      <c r="A20" s="185">
        <f ca="1">IFERROR(__xludf.DUMMYFUNCTION("""COMPUTED_VALUE"""),17)</f>
        <v>17</v>
      </c>
      <c r="B20" s="185">
        <f ca="1">IFERROR(__xludf.DUMMYFUNCTION("""COMPUTED_VALUE"""),96)</f>
        <v>96</v>
      </c>
      <c r="C20" s="185" t="str">
        <f ca="1">IFERROR(__xludf.DUMMYFUNCTION("""COMPUTED_VALUE"""),"Предоставление разрешения на отклонение от предельных параметров разрешенного строительства, реконструкции объекта капитального строительства")</f>
        <v>Предоставление разрешения на отклонение от предельных параметров разрешенного строительства, реконструкции объекта капитального строительства</v>
      </c>
      <c r="D20" s="185"/>
      <c r="E20" s="185"/>
      <c r="F20" s="185"/>
      <c r="G20" s="185"/>
      <c r="H20" s="204">
        <v>0</v>
      </c>
      <c r="I20" s="211">
        <v>0</v>
      </c>
      <c r="J20" s="207">
        <v>0</v>
      </c>
      <c r="K20" s="232">
        <v>0</v>
      </c>
      <c r="L20" s="232"/>
      <c r="M20" s="162"/>
      <c r="N20" s="162"/>
      <c r="O20" s="162"/>
      <c r="P20" s="162"/>
      <c r="Q20" s="162"/>
      <c r="R20" s="162"/>
      <c r="S20" s="162"/>
      <c r="T20" s="211">
        <v>0</v>
      </c>
      <c r="U20" s="211">
        <v>0</v>
      </c>
      <c r="V20" s="229">
        <v>0</v>
      </c>
      <c r="W20" s="232">
        <v>0</v>
      </c>
      <c r="X20" s="162"/>
      <c r="Y20" s="162"/>
      <c r="Z20" s="162"/>
      <c r="AA20" s="162"/>
      <c r="AB20" s="162"/>
      <c r="AC20" s="162"/>
      <c r="AD20" s="162"/>
      <c r="AE20" s="232">
        <v>0</v>
      </c>
      <c r="AF20" s="232"/>
      <c r="AG20" s="232"/>
      <c r="AH20" s="232"/>
      <c r="AI20" s="232">
        <v>0</v>
      </c>
      <c r="AJ20" s="233"/>
      <c r="AK20" s="231"/>
      <c r="AL20" s="231"/>
    </row>
    <row r="21" spans="1:38">
      <c r="A21" s="185">
        <f ca="1">IFERROR(__xludf.DUMMYFUNCTION("""COMPUTED_VALUE"""),18)</f>
        <v>18</v>
      </c>
      <c r="B21" s="185">
        <f ca="1">IFERROR(__xludf.DUMMYFUNCTION("""COMPUTED_VALUE"""),9)</f>
        <v>9</v>
      </c>
      <c r="C21" s="185" t="str">
        <f ca="1">IFERROR(__xludf.DUMMYFUNCTION("""COMPUTED_VALUE"""),"Выдача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разрешений")</f>
        <v>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</v>
      </c>
      <c r="D21" s="185"/>
      <c r="E21" s="185"/>
      <c r="F21" s="185"/>
      <c r="G21" s="185"/>
      <c r="H21" s="204" t="s">
        <v>1668</v>
      </c>
      <c r="I21" s="211" t="s">
        <v>1668</v>
      </c>
      <c r="J21" s="211" t="s">
        <v>1668</v>
      </c>
      <c r="K21" s="232" t="s">
        <v>1668</v>
      </c>
      <c r="L21" s="232"/>
      <c r="M21" s="162"/>
      <c r="N21" s="162"/>
      <c r="O21" s="162"/>
      <c r="P21" s="162"/>
      <c r="Q21" s="162"/>
      <c r="R21" s="162"/>
      <c r="S21" s="162"/>
      <c r="T21" s="211" t="s">
        <v>1668</v>
      </c>
      <c r="U21" s="211" t="s">
        <v>1668</v>
      </c>
      <c r="V21" s="232" t="s">
        <v>1668</v>
      </c>
      <c r="W21" s="232" t="s">
        <v>1668</v>
      </c>
      <c r="X21" s="162"/>
      <c r="Y21" s="162"/>
      <c r="Z21" s="162"/>
      <c r="AA21" s="162"/>
      <c r="AB21" s="162"/>
      <c r="AC21" s="162"/>
      <c r="AD21" s="162"/>
      <c r="AE21" s="232" t="s">
        <v>1668</v>
      </c>
      <c r="AF21" s="232"/>
      <c r="AG21" s="232"/>
      <c r="AH21" s="232"/>
      <c r="AI21" s="232" t="s">
        <v>1668</v>
      </c>
      <c r="AJ21" s="233"/>
      <c r="AK21" s="231"/>
      <c r="AL21" s="231"/>
    </row>
    <row r="22" spans="1:38">
      <c r="A22" s="185">
        <f ca="1">IFERROR(__xludf.DUMMYFUNCTION("""COMPUTED_VALUE"""),19)</f>
        <v>19</v>
      </c>
      <c r="B22" s="185">
        <f ca="1">IFERROR(__xludf.DUMMYFUNCTION("""COMPUTED_VALUE"""),73)</f>
        <v>73</v>
      </c>
      <c r="C22" s="185" t="str">
        <f ca="1">IFERROR(__xludf.DUMMYFUNCTION("""COMPUTED_VALUE"""),"Выдача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сервитута")</f>
        <v>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</v>
      </c>
      <c r="D22" s="185"/>
      <c r="E22" s="185"/>
      <c r="F22" s="185"/>
      <c r="G22" s="185"/>
      <c r="H22" s="204">
        <v>0</v>
      </c>
      <c r="I22" s="211">
        <v>0</v>
      </c>
      <c r="J22" s="207">
        <v>0</v>
      </c>
      <c r="K22" s="232">
        <v>0</v>
      </c>
      <c r="L22" s="232"/>
      <c r="M22" s="162"/>
      <c r="N22" s="162"/>
      <c r="O22" s="162"/>
      <c r="P22" s="162"/>
      <c r="Q22" s="162"/>
      <c r="R22" s="162"/>
      <c r="S22" s="162"/>
      <c r="T22" s="211">
        <v>0</v>
      </c>
      <c r="U22" s="211">
        <v>1</v>
      </c>
      <c r="V22" s="229">
        <v>1</v>
      </c>
      <c r="W22" s="232">
        <v>0</v>
      </c>
      <c r="X22" s="162"/>
      <c r="Y22" s="162"/>
      <c r="Z22" s="162"/>
      <c r="AA22" s="162"/>
      <c r="AB22" s="162"/>
      <c r="AC22" s="162"/>
      <c r="AD22" s="162"/>
      <c r="AE22" s="232">
        <v>0</v>
      </c>
      <c r="AF22" s="232"/>
      <c r="AG22" s="232"/>
      <c r="AH22" s="232"/>
      <c r="AI22" s="232">
        <v>0</v>
      </c>
      <c r="AJ22" s="233"/>
      <c r="AK22" s="231"/>
      <c r="AL22" s="231"/>
    </row>
    <row r="23" spans="1:38">
      <c r="A23" s="185">
        <f ca="1">IFERROR(__xludf.DUMMYFUNCTION("""COMPUTED_VALUE"""),20)</f>
        <v>20</v>
      </c>
      <c r="B23" s="185">
        <f ca="1">IFERROR(__xludf.DUMMYFUNCTION("""COMPUTED_VALUE"""),56)</f>
        <v>56</v>
      </c>
      <c r="C23" s="185" t="str">
        <f ca="1">IFERROR(__xludf.DUMMYFUNCTION("""COMPUTED_VALUE"""),"Отнесение земель или земельных участков в составе таких земель к определенной категории")</f>
        <v>Отнесение земель или земельных участков в составе таких земель к определенной категории</v>
      </c>
      <c r="D23" s="185"/>
      <c r="E23" s="185"/>
      <c r="F23" s="185"/>
      <c r="G23" s="185"/>
      <c r="H23" s="204" t="s">
        <v>1668</v>
      </c>
      <c r="I23" s="211" t="s">
        <v>1668</v>
      </c>
      <c r="J23" s="204" t="s">
        <v>1668</v>
      </c>
      <c r="K23" s="232">
        <v>0</v>
      </c>
      <c r="L23" s="232"/>
      <c r="M23" s="162"/>
      <c r="N23" s="162"/>
      <c r="O23" s="162"/>
      <c r="P23" s="162"/>
      <c r="Q23" s="162"/>
      <c r="R23" s="162"/>
      <c r="S23" s="162"/>
      <c r="T23" s="211" t="s">
        <v>1668</v>
      </c>
      <c r="U23" s="211" t="s">
        <v>1668</v>
      </c>
      <c r="V23" s="234" t="s">
        <v>1668</v>
      </c>
      <c r="W23" s="232">
        <v>0</v>
      </c>
      <c r="X23" s="162"/>
      <c r="Y23" s="162"/>
      <c r="Z23" s="162"/>
      <c r="AA23" s="162"/>
      <c r="AB23" s="162"/>
      <c r="AC23" s="162"/>
      <c r="AD23" s="162"/>
      <c r="AE23" s="232">
        <v>0</v>
      </c>
      <c r="AF23" s="232"/>
      <c r="AG23" s="232"/>
      <c r="AH23" s="232"/>
      <c r="AI23" s="232">
        <v>0</v>
      </c>
      <c r="AJ23" s="233"/>
      <c r="AK23" s="231"/>
      <c r="AL23" s="231"/>
    </row>
    <row r="24" spans="1:38">
      <c r="A24" s="185">
        <f ca="1">IFERROR(__xludf.DUMMYFUNCTION("""COMPUTED_VALUE"""),21)</f>
        <v>21</v>
      </c>
      <c r="B24" s="185">
        <f ca="1">IFERROR(__xludf.DUMMYFUNCTION("""COMPUTED_VALUE"""),50)</f>
        <v>50</v>
      </c>
      <c r="C24" s="185" t="str">
        <f ca="1">IFERROR(__xludf.DUMMYFUNCTION("""COMPUTED_VALUE"""),"Установление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&lt;1&gt;)")</f>
        <v>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</v>
      </c>
      <c r="D24" s="185"/>
      <c r="E24" s="185"/>
      <c r="F24" s="185"/>
      <c r="G24" s="185"/>
      <c r="H24" s="204">
        <v>0</v>
      </c>
      <c r="I24" s="211">
        <v>0</v>
      </c>
      <c r="J24" s="207">
        <v>0</v>
      </c>
      <c r="K24" s="232">
        <v>0</v>
      </c>
      <c r="L24" s="232"/>
      <c r="M24" s="162"/>
      <c r="N24" s="162"/>
      <c r="O24" s="162"/>
      <c r="P24" s="162"/>
      <c r="Q24" s="162"/>
      <c r="R24" s="162"/>
      <c r="S24" s="162"/>
      <c r="T24" s="211">
        <v>0</v>
      </c>
      <c r="U24" s="211">
        <v>0</v>
      </c>
      <c r="V24" s="229">
        <v>0</v>
      </c>
      <c r="W24" s="232">
        <v>0</v>
      </c>
      <c r="X24" s="162"/>
      <c r="Y24" s="162"/>
      <c r="Z24" s="162"/>
      <c r="AA24" s="162"/>
      <c r="AB24" s="162"/>
      <c r="AC24" s="162"/>
      <c r="AD24" s="162"/>
      <c r="AE24" s="232">
        <v>0</v>
      </c>
      <c r="AF24" s="232"/>
      <c r="AG24" s="232"/>
      <c r="AH24" s="232"/>
      <c r="AI24" s="232">
        <v>0</v>
      </c>
      <c r="AJ24" s="233"/>
      <c r="AK24" s="231"/>
      <c r="AL24" s="231"/>
    </row>
    <row r="25" spans="1:38">
      <c r="A25" s="185">
        <f ca="1">IFERROR(__xludf.DUMMYFUNCTION("""COMPUTED_VALUE"""),22)</f>
        <v>22</v>
      </c>
      <c r="B25" s="185">
        <f ca="1">IFERROR(__xludf.DUMMYFUNCTION("""COMPUTED_VALUE"""),70)</f>
        <v>70</v>
      </c>
      <c r="C25" s="185" t="str">
        <f ca="1">IFERROR(__xludf.DUMMYFUNCTION("""COMPUTED_VALUE"""),"Выдача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капитала")</f>
        <v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v>
      </c>
      <c r="D25" s="185"/>
      <c r="E25" s="185"/>
      <c r="F25" s="185"/>
      <c r="G25" s="185"/>
      <c r="H25" s="204">
        <v>0</v>
      </c>
      <c r="I25" s="211">
        <v>0</v>
      </c>
      <c r="J25" s="207">
        <v>0</v>
      </c>
      <c r="K25" s="232">
        <v>0</v>
      </c>
      <c r="L25" s="232"/>
      <c r="M25" s="162"/>
      <c r="N25" s="162"/>
      <c r="O25" s="162"/>
      <c r="P25" s="162"/>
      <c r="Q25" s="162"/>
      <c r="R25" s="162"/>
      <c r="S25" s="162"/>
      <c r="T25" s="211">
        <v>0</v>
      </c>
      <c r="U25" s="211">
        <v>1</v>
      </c>
      <c r="V25" s="229">
        <v>1</v>
      </c>
      <c r="W25" s="232">
        <v>0</v>
      </c>
      <c r="X25" s="162"/>
      <c r="Y25" s="162"/>
      <c r="Z25" s="162"/>
      <c r="AA25" s="162"/>
      <c r="AB25" s="162"/>
      <c r="AC25" s="162"/>
      <c r="AD25" s="162"/>
      <c r="AE25" s="232">
        <v>0</v>
      </c>
      <c r="AF25" s="232"/>
      <c r="AG25" s="232"/>
      <c r="AH25" s="232"/>
      <c r="AI25" s="232">
        <v>0</v>
      </c>
      <c r="AJ25" s="233"/>
      <c r="AK25" s="231"/>
      <c r="AL25" s="231"/>
    </row>
    <row r="26" spans="1:38">
      <c r="A26" s="185">
        <f ca="1">IFERROR(__xludf.DUMMYFUNCTION("""COMPUTED_VALUE"""),23)</f>
        <v>23</v>
      </c>
      <c r="B26" s="185">
        <f ca="1">IFERROR(__xludf.DUMMYFUNCTION("""COMPUTED_VALUE"""),97)</f>
        <v>97</v>
      </c>
      <c r="C26" s="185" t="str">
        <f ca="1">IFERROR(__xludf.DUMMYFUNCTION("""COMPUTED_VALUE"""),"Предоставление разрешения на условно разрешенный вид использования земельного участка или объекта капитального строительства")</f>
        <v>Предоставление разрешения на условно разрешенный вид использования земельного участка или объекта капитального строительства</v>
      </c>
      <c r="D26" s="185"/>
      <c r="E26" s="185"/>
      <c r="F26" s="185"/>
      <c r="G26" s="185"/>
      <c r="H26" s="204">
        <v>0</v>
      </c>
      <c r="I26" s="211">
        <v>0</v>
      </c>
      <c r="J26" s="207">
        <v>0</v>
      </c>
      <c r="K26" s="232">
        <v>0</v>
      </c>
      <c r="L26" s="232"/>
      <c r="M26" s="162"/>
      <c r="N26" s="162"/>
      <c r="O26" s="162"/>
      <c r="P26" s="162"/>
      <c r="Q26" s="162"/>
      <c r="R26" s="162"/>
      <c r="S26" s="162"/>
      <c r="T26" s="211">
        <v>0</v>
      </c>
      <c r="U26" s="211">
        <v>0</v>
      </c>
      <c r="V26" s="229">
        <v>1</v>
      </c>
      <c r="W26" s="232">
        <v>0</v>
      </c>
      <c r="X26" s="162"/>
      <c r="Y26" s="162"/>
      <c r="Z26" s="162"/>
      <c r="AA26" s="162"/>
      <c r="AB26" s="162"/>
      <c r="AC26" s="162"/>
      <c r="AD26" s="162"/>
      <c r="AE26" s="232">
        <v>0</v>
      </c>
      <c r="AF26" s="232"/>
      <c r="AG26" s="232"/>
      <c r="AH26" s="232"/>
      <c r="AI26" s="232">
        <v>0</v>
      </c>
      <c r="AJ26" s="233"/>
      <c r="AK26" s="231"/>
      <c r="AL26" s="231"/>
    </row>
    <row r="27" spans="1:38">
      <c r="A27" s="185">
        <f ca="1">IFERROR(__xludf.DUMMYFUNCTION("""COMPUTED_VALUE"""),24)</f>
        <v>24</v>
      </c>
      <c r="B27" s="185">
        <f ca="1">IFERROR(__xludf.DUMMYFUNCTION("""COMPUTED_VALUE"""),103)</f>
        <v>103</v>
      </c>
      <c r="C27" s="185" t="str">
        <f ca="1">IFERROR(__xludf.DUMMYFUNCTION("""COMPUTED_VALUE"""),"Установка информационной вывески, согласование дизайн-проекта размещения вывески")</f>
        <v>Установка информационной вывески, согласование дизайн-проекта размещения вывески</v>
      </c>
      <c r="D27" s="185"/>
      <c r="E27" s="185"/>
      <c r="F27" s="185"/>
      <c r="G27" s="185"/>
      <c r="H27" s="204">
        <v>0</v>
      </c>
      <c r="I27" s="211">
        <v>0</v>
      </c>
      <c r="J27" s="207">
        <v>0</v>
      </c>
      <c r="K27" s="232">
        <v>0</v>
      </c>
      <c r="L27" s="232"/>
      <c r="M27" s="162"/>
      <c r="N27" s="162"/>
      <c r="O27" s="162"/>
      <c r="P27" s="162"/>
      <c r="Q27" s="162"/>
      <c r="R27" s="162"/>
      <c r="S27" s="162"/>
      <c r="T27" s="211">
        <v>0</v>
      </c>
      <c r="U27" s="211">
        <v>0</v>
      </c>
      <c r="V27" s="229">
        <v>0</v>
      </c>
      <c r="W27" s="232">
        <v>0</v>
      </c>
      <c r="X27" s="162"/>
      <c r="Y27" s="162"/>
      <c r="Z27" s="162"/>
      <c r="AA27" s="162"/>
      <c r="AB27" s="162"/>
      <c r="AC27" s="162"/>
      <c r="AD27" s="162"/>
      <c r="AE27" s="232">
        <v>0</v>
      </c>
      <c r="AF27" s="232"/>
      <c r="AG27" s="232"/>
      <c r="AH27" s="232"/>
      <c r="AI27" s="232">
        <v>0</v>
      </c>
      <c r="AJ27" s="233"/>
      <c r="AK27" s="231"/>
      <c r="AL27" s="231"/>
    </row>
    <row r="28" spans="1:38">
      <c r="A28" s="185">
        <f ca="1">IFERROR(__xludf.DUMMYFUNCTION("""COMPUTED_VALUE"""),25)</f>
        <v>25</v>
      </c>
      <c r="B28" s="185">
        <f ca="1">IFERROR(__xludf.DUMMYFUNCTION("""COMPUTED_VALUE"""),95)</f>
        <v>95</v>
      </c>
      <c r="C28" s="185" t="str">
        <f ca="1">IFERROR(__xludf.DUMMYFUNCTION("""COMPUTED_VALUE"""),"Постановка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разгран"&amp;"ичена ), в собственность бесплатно")</f>
        <v>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разграничена ), в собственность бесплатно</v>
      </c>
      <c r="D28" s="185"/>
      <c r="E28" s="185"/>
      <c r="F28" s="185"/>
      <c r="G28" s="185"/>
      <c r="H28" s="204" t="s">
        <v>1668</v>
      </c>
      <c r="I28" s="204" t="s">
        <v>1668</v>
      </c>
      <c r="J28" s="204" t="s">
        <v>1668</v>
      </c>
      <c r="K28" s="234" t="s">
        <v>1668</v>
      </c>
      <c r="L28" s="234"/>
      <c r="M28" s="204" t="s">
        <v>1668</v>
      </c>
      <c r="N28" s="204" t="s">
        <v>1668</v>
      </c>
      <c r="O28" s="204" t="s">
        <v>1668</v>
      </c>
      <c r="P28" s="204" t="s">
        <v>1668</v>
      </c>
      <c r="Q28" s="204" t="s">
        <v>1668</v>
      </c>
      <c r="R28" s="204" t="s">
        <v>1668</v>
      </c>
      <c r="S28" s="204" t="s">
        <v>1668</v>
      </c>
      <c r="T28" s="204" t="s">
        <v>1668</v>
      </c>
      <c r="U28" s="204" t="s">
        <v>1668</v>
      </c>
      <c r="V28" s="234" t="s">
        <v>1668</v>
      </c>
      <c r="W28" s="234" t="s">
        <v>1668</v>
      </c>
      <c r="X28" s="204"/>
      <c r="Y28" s="204" t="s">
        <v>1668</v>
      </c>
      <c r="Z28" s="204" t="s">
        <v>1668</v>
      </c>
      <c r="AA28" s="204" t="s">
        <v>1668</v>
      </c>
      <c r="AB28" s="204" t="s">
        <v>1668</v>
      </c>
      <c r="AC28" s="204" t="s">
        <v>1668</v>
      </c>
      <c r="AD28" s="204" t="s">
        <v>1668</v>
      </c>
      <c r="AE28" s="234" t="s">
        <v>1668</v>
      </c>
      <c r="AF28" s="234"/>
      <c r="AG28" s="234" t="s">
        <v>1668</v>
      </c>
      <c r="AH28" s="234" t="s">
        <v>1668</v>
      </c>
      <c r="AI28" s="234" t="s">
        <v>1668</v>
      </c>
      <c r="AJ28" s="233"/>
      <c r="AK28" s="231"/>
      <c r="AL28" s="231"/>
    </row>
    <row r="29" spans="1:38">
      <c r="A29" s="185">
        <f ca="1">IFERROR(__xludf.DUMMYFUNCTION("""COMPUTED_VALUE"""),26)</f>
        <v>26</v>
      </c>
      <c r="B29" s="185">
        <f ca="1">IFERROR(__xludf.DUMMYFUNCTION("""COMPUTED_VALUE"""),58)</f>
        <v>58</v>
      </c>
      <c r="C29" s="185" t="str">
        <f ca="1">IFERROR(__xludf.DUMMYFUNCTION("""COMPUTED_VALUE"""),"Предварительное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&lt;1&gt;)")</f>
        <v>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</v>
      </c>
      <c r="D29" s="185"/>
      <c r="E29" s="185"/>
      <c r="F29" s="185"/>
      <c r="G29" s="185"/>
      <c r="H29" s="204">
        <v>0</v>
      </c>
      <c r="I29" s="205">
        <v>0</v>
      </c>
      <c r="J29" s="207">
        <v>4</v>
      </c>
      <c r="K29" s="233">
        <v>4</v>
      </c>
      <c r="L29" s="233"/>
      <c r="M29" s="43"/>
      <c r="N29" s="43"/>
      <c r="O29" s="43"/>
      <c r="P29" s="43"/>
      <c r="Q29" s="43"/>
      <c r="R29" s="43"/>
      <c r="S29" s="43"/>
      <c r="T29" s="205">
        <v>51</v>
      </c>
      <c r="U29" s="205">
        <v>39</v>
      </c>
      <c r="V29" s="229">
        <v>29</v>
      </c>
      <c r="W29" s="233">
        <v>13</v>
      </c>
      <c r="X29" s="43"/>
      <c r="Y29" s="43"/>
      <c r="Z29" s="43"/>
      <c r="AA29" s="43"/>
      <c r="AB29" s="43"/>
      <c r="AC29" s="43"/>
      <c r="AD29" s="43"/>
      <c r="AE29" s="233">
        <v>0</v>
      </c>
      <c r="AF29" s="232"/>
      <c r="AG29" s="232"/>
      <c r="AH29" s="232"/>
      <c r="AI29" s="232">
        <v>0</v>
      </c>
      <c r="AJ29" s="233"/>
      <c r="AK29" s="231"/>
      <c r="AL29" s="231"/>
    </row>
    <row r="30" spans="1:38">
      <c r="A30" s="185">
        <f ca="1">IFERROR(__xludf.DUMMYFUNCTION("""COMPUTED_VALUE"""),27)</f>
        <v>27</v>
      </c>
      <c r="B30" s="185">
        <f ca="1">IFERROR(__xludf.DUMMYFUNCTION("""COMPUTED_VALUE"""),52)</f>
        <v>52</v>
      </c>
      <c r="C30" s="185" t="str">
        <f ca="1">IFERROR(__xludf.DUMMYFUNCTION("""COMPUTED_VALUE"""),"Предоставление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торгов")</f>
        <v>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</v>
      </c>
      <c r="D30" s="185"/>
      <c r="E30" s="185"/>
      <c r="F30" s="185"/>
      <c r="G30" s="185"/>
      <c r="H30" s="204">
        <v>0</v>
      </c>
      <c r="I30" s="205">
        <v>0</v>
      </c>
      <c r="J30" s="207">
        <v>0</v>
      </c>
      <c r="K30" s="233">
        <v>0</v>
      </c>
      <c r="L30" s="233"/>
      <c r="M30" s="43"/>
      <c r="N30" s="43"/>
      <c r="O30" s="43"/>
      <c r="P30" s="43"/>
      <c r="Q30" s="43"/>
      <c r="R30" s="43"/>
      <c r="S30" s="43"/>
      <c r="T30" s="205">
        <v>2</v>
      </c>
      <c r="U30" s="205">
        <v>9</v>
      </c>
      <c r="V30" s="229">
        <v>20</v>
      </c>
      <c r="W30" s="233">
        <v>6</v>
      </c>
      <c r="X30" s="43"/>
      <c r="Y30" s="43"/>
      <c r="Z30" s="43"/>
      <c r="AA30" s="43"/>
      <c r="AB30" s="43"/>
      <c r="AC30" s="43"/>
      <c r="AD30" s="43"/>
      <c r="AE30" s="233">
        <v>0</v>
      </c>
      <c r="AF30" s="232"/>
      <c r="AG30" s="232"/>
      <c r="AH30" s="232"/>
      <c r="AI30" s="232">
        <v>0</v>
      </c>
      <c r="AJ30" s="233"/>
      <c r="AK30" s="231"/>
      <c r="AL30" s="231"/>
    </row>
    <row r="31" spans="1:38">
      <c r="A31" s="185">
        <f ca="1">IFERROR(__xludf.DUMMYFUNCTION("""COMPUTED_VALUE"""),28)</f>
        <v>28</v>
      </c>
      <c r="B31" s="185">
        <f ca="1">IFERROR(__xludf.DUMMYFUNCTION("""COMPUTED_VALUE"""),82)</f>
        <v>82</v>
      </c>
      <c r="C31" s="185" t="str">
        <f ca="1">IFERROR(__xludf.DUMMYFUNCTION("""COMPUTED_VALUE"""),"Предоставление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то"&amp;"ргов в собственность бесплатно, в общую долевую собственность бесплатно либо в аренду")</f>
        <v>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торгов в собственность бесплатно, в общую долевую собственность бесплатно либо в аренду</v>
      </c>
      <c r="D31" s="185"/>
      <c r="E31" s="185"/>
      <c r="F31" s="185"/>
      <c r="G31" s="185"/>
      <c r="H31" s="204">
        <v>0</v>
      </c>
      <c r="I31" s="211">
        <v>0</v>
      </c>
      <c r="J31" s="207">
        <v>0</v>
      </c>
      <c r="K31" s="232">
        <v>0</v>
      </c>
      <c r="L31" s="232"/>
      <c r="M31" s="162"/>
      <c r="N31" s="162"/>
      <c r="O31" s="162"/>
      <c r="P31" s="162"/>
      <c r="Q31" s="162"/>
      <c r="R31" s="162"/>
      <c r="S31" s="162"/>
      <c r="T31" s="211">
        <v>0</v>
      </c>
      <c r="U31" s="211">
        <v>0</v>
      </c>
      <c r="V31" s="229">
        <v>0</v>
      </c>
      <c r="W31" s="232">
        <v>0</v>
      </c>
      <c r="X31" s="162"/>
      <c r="Y31" s="162"/>
      <c r="Z31" s="162"/>
      <c r="AA31" s="162"/>
      <c r="AB31" s="162"/>
      <c r="AC31" s="162"/>
      <c r="AD31" s="162"/>
      <c r="AE31" s="232">
        <v>0</v>
      </c>
      <c r="AF31" s="232"/>
      <c r="AG31" s="232"/>
      <c r="AH31" s="232"/>
      <c r="AI31" s="232">
        <v>0</v>
      </c>
      <c r="AJ31" s="233"/>
      <c r="AK31" s="231"/>
      <c r="AL31" s="231"/>
    </row>
    <row r="32" spans="1:38">
      <c r="A32" s="185">
        <f ca="1">IFERROR(__xludf.DUMMYFUNCTION("""COMPUTED_VALUE"""),29)</f>
        <v>29</v>
      </c>
      <c r="B32" s="185">
        <f ca="1">IFERROR(__xludf.DUMMYFUNCTION("""COMPUTED_VALUE"""),2)</f>
        <v>2</v>
      </c>
      <c r="C32" s="185" t="str">
        <f ca="1">IFERROR(__xludf.DUMMYFUNCTION("""COMPUTED_VALUE"""),"Принятие граждан на учет в качестве нуждающихся в жилых помещениях, предоставляемых по договорам социального найма")</f>
        <v>Принятие граждан на учет в качестве нуждающихся в жилых помещениях, предоставляемых по договорам социального найма</v>
      </c>
      <c r="D32" s="185"/>
      <c r="E32" s="185"/>
      <c r="F32" s="185"/>
      <c r="G32" s="185"/>
      <c r="H32" s="204">
        <v>0</v>
      </c>
      <c r="I32" s="211">
        <v>0</v>
      </c>
      <c r="J32" s="207">
        <v>0</v>
      </c>
      <c r="K32" s="232">
        <v>0</v>
      </c>
      <c r="L32" s="232"/>
      <c r="M32" s="162"/>
      <c r="N32" s="162"/>
      <c r="O32" s="162"/>
      <c r="P32" s="162"/>
      <c r="Q32" s="162"/>
      <c r="R32" s="162"/>
      <c r="S32" s="162"/>
      <c r="T32" s="211">
        <v>1</v>
      </c>
      <c r="U32" s="211">
        <v>0</v>
      </c>
      <c r="V32" s="229">
        <v>0</v>
      </c>
      <c r="W32" s="232">
        <v>0</v>
      </c>
      <c r="X32" s="162"/>
      <c r="Y32" s="162"/>
      <c r="Z32" s="162"/>
      <c r="AA32" s="162"/>
      <c r="AB32" s="162"/>
      <c r="AC32" s="162"/>
      <c r="AD32" s="162"/>
      <c r="AE32" s="232">
        <v>0</v>
      </c>
      <c r="AF32" s="232"/>
      <c r="AG32" s="232"/>
      <c r="AH32" s="232"/>
      <c r="AI32" s="232">
        <v>0</v>
      </c>
      <c r="AJ32" s="233"/>
      <c r="AK32" s="231"/>
      <c r="AL32" s="231"/>
    </row>
    <row r="33" spans="1:38">
      <c r="A33" s="185">
        <f ca="1">IFERROR(__xludf.DUMMYFUNCTION("""COMPUTED_VALUE"""),30)</f>
        <v>30</v>
      </c>
      <c r="B33" s="185">
        <f ca="1">IFERROR(__xludf.DUMMYFUNCTION("""COMPUTED_VALUE"""),81)</f>
        <v>81</v>
      </c>
      <c r="C33" s="185" t="str">
        <f ca="1">IFERROR(__xludf.DUMMYFUNCTION("""COMPUTED_VALUE"""),"Заключение, изменение, выдача дубликата договора социального найма жилого помещения муниципального жилищного фонда")</f>
        <v>Заключение, изменение, выдача дубликата договора социального найма жилого помещения муниципального жилищного фонда</v>
      </c>
      <c r="D33" s="185"/>
      <c r="E33" s="185"/>
      <c r="F33" s="185"/>
      <c r="G33" s="185"/>
      <c r="H33" s="204">
        <v>0</v>
      </c>
      <c r="I33" s="211">
        <v>0</v>
      </c>
      <c r="J33" s="207">
        <v>0</v>
      </c>
      <c r="K33" s="232">
        <v>0</v>
      </c>
      <c r="L33" s="232"/>
      <c r="M33" s="162"/>
      <c r="N33" s="162"/>
      <c r="O33" s="162"/>
      <c r="P33" s="162"/>
      <c r="Q33" s="162"/>
      <c r="R33" s="162"/>
      <c r="S33" s="162"/>
      <c r="T33" s="211">
        <v>0</v>
      </c>
      <c r="U33" s="211">
        <v>0</v>
      </c>
      <c r="V33" s="229">
        <v>0</v>
      </c>
      <c r="W33" s="232">
        <v>0</v>
      </c>
      <c r="X33" s="162"/>
      <c r="Y33" s="162"/>
      <c r="Z33" s="162"/>
      <c r="AA33" s="162"/>
      <c r="AB33" s="162"/>
      <c r="AC33" s="162"/>
      <c r="AD33" s="162"/>
      <c r="AE33" s="232">
        <v>0</v>
      </c>
      <c r="AF33" s="232"/>
      <c r="AG33" s="232"/>
      <c r="AH33" s="232"/>
      <c r="AI33" s="232">
        <v>0</v>
      </c>
      <c r="AJ33" s="233"/>
      <c r="AK33" s="231"/>
      <c r="AL33" s="231"/>
    </row>
    <row r="34" spans="1:38">
      <c r="A34" s="185">
        <f ca="1">IFERROR(__xludf.DUMMYFUNCTION("""COMPUTED_VALUE"""),31)</f>
        <v>31</v>
      </c>
      <c r="B34" s="185">
        <f ca="1">IFERROR(__xludf.DUMMYFUNCTION("""COMPUTED_VALUE"""),26)</f>
        <v>26</v>
      </c>
      <c r="C34" s="185" t="str">
        <f ca="1">IFERROR(__xludf.DUMMYFUNCTION("""COMPUTED_VALUE"""),"Прием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сады)")</f>
        <v>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</v>
      </c>
      <c r="D34" s="185"/>
      <c r="E34" s="185"/>
      <c r="F34" s="185"/>
      <c r="G34" s="185"/>
      <c r="H34" s="204" t="s">
        <v>1668</v>
      </c>
      <c r="I34" s="211" t="s">
        <v>1668</v>
      </c>
      <c r="J34" s="211" t="s">
        <v>1668</v>
      </c>
      <c r="K34" s="232" t="s">
        <v>1668</v>
      </c>
      <c r="L34" s="232"/>
      <c r="M34" s="162"/>
      <c r="N34" s="162"/>
      <c r="O34" s="162"/>
      <c r="P34" s="162"/>
      <c r="Q34" s="162"/>
      <c r="R34" s="162"/>
      <c r="S34" s="162"/>
      <c r="T34" s="211" t="s">
        <v>1668</v>
      </c>
      <c r="U34" s="211" t="s">
        <v>1668</v>
      </c>
      <c r="V34" s="232" t="s">
        <v>1668</v>
      </c>
      <c r="W34" s="232" t="s">
        <v>1668</v>
      </c>
      <c r="X34" s="162"/>
      <c r="Y34" s="162"/>
      <c r="Z34" s="162"/>
      <c r="AA34" s="162"/>
      <c r="AB34" s="162"/>
      <c r="AC34" s="162"/>
      <c r="AD34" s="162"/>
      <c r="AE34" s="232" t="s">
        <v>1668</v>
      </c>
      <c r="AF34" s="232"/>
      <c r="AG34" s="232"/>
      <c r="AH34" s="232"/>
      <c r="AI34" s="232" t="s">
        <v>1668</v>
      </c>
      <c r="AJ34" s="233"/>
      <c r="AK34" s="231"/>
      <c r="AL34" s="231"/>
    </row>
    <row r="35" spans="1:38">
      <c r="A35" s="185">
        <f ca="1">IFERROR(__xludf.DUMMYFUNCTION("""COMPUTED_VALUE"""),32)</f>
        <v>32</v>
      </c>
      <c r="B35" s="185">
        <f ca="1">IFERROR(__xludf.DUMMYFUNCTION("""COMPUTED_VALUE"""),27)</f>
        <v>27</v>
      </c>
      <c r="C35" s="185" t="str">
        <f ca="1">IFERROR(__xludf.DUMMYFUNCTION("""COMPUTED_VALUE"""),"Зачисление детей в общеобразовательные организации")</f>
        <v>Зачисление детей в общеобразовательные организации</v>
      </c>
      <c r="D35" s="185"/>
      <c r="E35" s="185"/>
      <c r="F35" s="185"/>
      <c r="G35" s="185"/>
      <c r="H35" s="204" t="s">
        <v>1668</v>
      </c>
      <c r="I35" s="211" t="s">
        <v>1668</v>
      </c>
      <c r="J35" s="211" t="s">
        <v>1668</v>
      </c>
      <c r="K35" s="232" t="s">
        <v>1668</v>
      </c>
      <c r="L35" s="232"/>
      <c r="M35" s="162"/>
      <c r="N35" s="162"/>
      <c r="O35" s="162"/>
      <c r="P35" s="162"/>
      <c r="Q35" s="162"/>
      <c r="R35" s="162"/>
      <c r="S35" s="162"/>
      <c r="T35" s="211" t="s">
        <v>1668</v>
      </c>
      <c r="U35" s="211" t="s">
        <v>1668</v>
      </c>
      <c r="V35" s="232" t="s">
        <v>1668</v>
      </c>
      <c r="W35" s="232" t="s">
        <v>1668</v>
      </c>
      <c r="X35" s="162"/>
      <c r="Y35" s="162"/>
      <c r="Z35" s="162"/>
      <c r="AA35" s="162"/>
      <c r="AB35" s="162"/>
      <c r="AC35" s="162"/>
      <c r="AD35" s="162"/>
      <c r="AE35" s="232" t="s">
        <v>1668</v>
      </c>
      <c r="AF35" s="232"/>
      <c r="AG35" s="232"/>
      <c r="AH35" s="232"/>
      <c r="AI35" s="232" t="s">
        <v>1668</v>
      </c>
      <c r="AJ35" s="233"/>
      <c r="AK35" s="231"/>
      <c r="AL35" s="231"/>
    </row>
    <row r="36" spans="1:38">
      <c r="A36" s="185">
        <f ca="1">IFERROR(__xludf.DUMMYFUNCTION("""COMPUTED_VALUE"""),33)</f>
        <v>33</v>
      </c>
      <c r="B36" s="185">
        <f ca="1">IFERROR(__xludf.DUMMYFUNCTION("""COMPUTED_VALUE"""),54)</f>
        <v>54</v>
      </c>
      <c r="C36" s="185" t="str">
        <f ca="1">IFERROR(__xludf.DUMMYFUNCTION("""COMPUTED_VALUE"""),"Предоставление сведений об объектах учета, содержащихся в реестре муниципального имущества")</f>
        <v>Предоставление сведений об объектах учета, содержащихся в реестре муниципального имущества</v>
      </c>
      <c r="D36" s="185"/>
      <c r="E36" s="185"/>
      <c r="F36" s="185"/>
      <c r="G36" s="185"/>
      <c r="H36" s="204">
        <v>0</v>
      </c>
      <c r="I36" s="211">
        <v>0</v>
      </c>
      <c r="J36" s="207">
        <v>0</v>
      </c>
      <c r="K36" s="232">
        <v>0</v>
      </c>
      <c r="L36" s="232"/>
      <c r="M36" s="162"/>
      <c r="N36" s="162"/>
      <c r="O36" s="162"/>
      <c r="P36" s="162"/>
      <c r="Q36" s="162"/>
      <c r="R36" s="162"/>
      <c r="S36" s="162"/>
      <c r="T36" s="211">
        <v>0</v>
      </c>
      <c r="U36" s="211">
        <v>0</v>
      </c>
      <c r="V36" s="229">
        <v>0</v>
      </c>
      <c r="W36" s="232">
        <v>0</v>
      </c>
      <c r="X36" s="162"/>
      <c r="Y36" s="162"/>
      <c r="Z36" s="162"/>
      <c r="AA36" s="162"/>
      <c r="AB36" s="162"/>
      <c r="AC36" s="162"/>
      <c r="AD36" s="162"/>
      <c r="AE36" s="232">
        <v>0</v>
      </c>
      <c r="AF36" s="232"/>
      <c r="AG36" s="232"/>
      <c r="AH36" s="232"/>
      <c r="AI36" s="232">
        <v>0</v>
      </c>
      <c r="AJ36" s="233"/>
      <c r="AK36" s="231"/>
      <c r="AL36" s="231"/>
    </row>
    <row r="37" spans="1:38">
      <c r="A37" s="185">
        <f ca="1">IFERROR(__xludf.DUMMYFUNCTION("""COMPUTED_VALUE"""),34)</f>
        <v>34</v>
      </c>
      <c r="B37" s="185">
        <f ca="1">IFERROR(__xludf.DUMMYFUNCTION("""COMPUTED_VALUE"""),20)</f>
        <v>20</v>
      </c>
      <c r="C37" s="185" t="str">
        <f ca="1">IFERROR(__xludf.DUMMYFUNCTION("""COMPUTED_VALUE"""),"Решение вопроса о приватизации жилого помещения муниципального жилищного фонда")</f>
        <v>Решение вопроса о приватизации жилого помещения муниципального жилищного фонда</v>
      </c>
      <c r="D37" s="185"/>
      <c r="E37" s="185"/>
      <c r="F37" s="185"/>
      <c r="G37" s="185"/>
      <c r="H37" s="204">
        <v>0</v>
      </c>
      <c r="I37" s="211">
        <v>0</v>
      </c>
      <c r="J37" s="207">
        <v>0</v>
      </c>
      <c r="K37" s="232">
        <v>0</v>
      </c>
      <c r="L37" s="232"/>
      <c r="M37" s="162"/>
      <c r="N37" s="162"/>
      <c r="O37" s="162"/>
      <c r="P37" s="162"/>
      <c r="Q37" s="162"/>
      <c r="R37" s="162"/>
      <c r="S37" s="162"/>
      <c r="T37" s="211">
        <v>0</v>
      </c>
      <c r="U37" s="211">
        <v>3</v>
      </c>
      <c r="V37" s="229">
        <v>1</v>
      </c>
      <c r="W37" s="232">
        <v>0</v>
      </c>
      <c r="X37" s="162"/>
      <c r="Y37" s="162"/>
      <c r="Z37" s="162"/>
      <c r="AA37" s="162"/>
      <c r="AB37" s="162"/>
      <c r="AC37" s="162"/>
      <c r="AD37" s="162"/>
      <c r="AE37" s="232">
        <v>0</v>
      </c>
      <c r="AF37" s="232"/>
      <c r="AG37" s="232"/>
      <c r="AH37" s="232"/>
      <c r="AI37" s="232">
        <v>0</v>
      </c>
      <c r="AJ37" s="233"/>
      <c r="AK37" s="231"/>
      <c r="AL37" s="231"/>
    </row>
    <row r="38" spans="1:38">
      <c r="A38" s="185">
        <f ca="1">IFERROR(__xludf.DUMMYFUNCTION("""COMPUTED_VALUE"""),35)</f>
        <v>35</v>
      </c>
      <c r="B38" s="185">
        <f ca="1">IFERROR(__xludf.DUMMYFUNCTION("""COMPUTED_VALUE"""),112)</f>
        <v>112</v>
      </c>
      <c r="C38" s="185" t="str">
        <f ca="1">IFERROR(__xludf.DUMMYFUNCTION("""COMPUTED_VALUE"""),"Присвоение спортивных разрядов ""второй спортивный разряд"", ""третий спортивный разряд""
")</f>
        <v xml:space="preserve">Присвоение спортивных разрядов "второй спортивный разряд", "третий спортивный разряд"
</v>
      </c>
      <c r="D38" s="185"/>
      <c r="E38" s="185"/>
      <c r="F38" s="185"/>
      <c r="G38" s="185">
        <f>SUM(G4:G37)</f>
        <v>0</v>
      </c>
      <c r="H38" s="204" t="s">
        <v>1668</v>
      </c>
      <c r="I38" s="211" t="s">
        <v>1668</v>
      </c>
      <c r="J38" s="211" t="s">
        <v>1668</v>
      </c>
      <c r="K38" s="232" t="s">
        <v>1668</v>
      </c>
      <c r="L38" s="232"/>
      <c r="M38" s="162"/>
      <c r="N38" s="162"/>
      <c r="O38" s="162"/>
      <c r="P38" s="162"/>
      <c r="Q38" s="162"/>
      <c r="R38" s="162"/>
      <c r="S38" s="162"/>
      <c r="T38" s="211" t="s">
        <v>1668</v>
      </c>
      <c r="U38" s="211" t="s">
        <v>1668</v>
      </c>
      <c r="V38" s="232" t="s">
        <v>1668</v>
      </c>
      <c r="W38" s="232" t="s">
        <v>1668</v>
      </c>
      <c r="X38" s="162"/>
      <c r="Y38" s="162"/>
      <c r="Z38" s="162"/>
      <c r="AA38" s="162"/>
      <c r="AB38" s="162"/>
      <c r="AC38" s="162"/>
      <c r="AD38" s="162"/>
      <c r="AE38" s="232" t="s">
        <v>1668</v>
      </c>
      <c r="AF38" s="232"/>
      <c r="AG38" s="232"/>
      <c r="AH38" s="232"/>
      <c r="AI38" s="232" t="s">
        <v>1668</v>
      </c>
      <c r="AJ38" s="233"/>
      <c r="AK38" s="231">
        <f t="shared" ref="AK38:AL38" si="0">SUM(AK4:AK37)</f>
        <v>0</v>
      </c>
      <c r="AL38" s="231">
        <f t="shared" si="0"/>
        <v>0</v>
      </c>
    </row>
    <row r="39" spans="1:38">
      <c r="A39" s="185">
        <f ca="1">IFERROR(__xludf.DUMMYFUNCTION("""COMPUTED_VALUE"""),36)</f>
        <v>36</v>
      </c>
      <c r="B39" s="185">
        <f ca="1">IFERROR(__xludf.DUMMYFUNCTION("""COMPUTED_VALUE"""),94)</f>
        <v>94</v>
      </c>
      <c r="C39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статьей 39.37 Земельного кодекса Российской Федерации
")</f>
        <v xml:space="preserve"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статьей 39.37 Земельного кодекса Российской Федерации
</v>
      </c>
      <c r="D39" s="185"/>
      <c r="E39" s="185"/>
      <c r="F39" s="185"/>
      <c r="G39" s="185"/>
      <c r="H39" s="204">
        <v>0</v>
      </c>
      <c r="I39" s="205">
        <v>0</v>
      </c>
      <c r="J39" s="207">
        <v>0</v>
      </c>
      <c r="K39" s="233">
        <v>0</v>
      </c>
      <c r="L39" s="233"/>
      <c r="M39" s="43"/>
      <c r="N39" s="43"/>
      <c r="O39" s="43"/>
      <c r="P39" s="43"/>
      <c r="Q39" s="43"/>
      <c r="R39" s="43"/>
      <c r="S39" s="43"/>
      <c r="T39" s="205">
        <v>0</v>
      </c>
      <c r="U39" s="205">
        <v>0</v>
      </c>
      <c r="V39" s="229">
        <v>3</v>
      </c>
      <c r="W39" s="232">
        <v>1</v>
      </c>
      <c r="X39" s="162"/>
      <c r="Y39" s="162"/>
      <c r="Z39" s="162"/>
      <c r="AA39" s="162"/>
      <c r="AB39" s="162"/>
      <c r="AC39" s="162"/>
      <c r="AD39" s="162"/>
      <c r="AE39" s="232">
        <v>0</v>
      </c>
      <c r="AF39" s="232"/>
      <c r="AG39" s="232"/>
      <c r="AH39" s="232"/>
      <c r="AI39" s="232">
        <v>0</v>
      </c>
      <c r="AJ39" s="233"/>
      <c r="AK39" s="231"/>
      <c r="AL39" s="231"/>
    </row>
    <row r="40" spans="1:38">
      <c r="A40" s="185">
        <f ca="1">IFERROR(__xludf.DUMMYFUNCTION("""COMPUTED_VALUE"""),37)</f>
        <v>37</v>
      </c>
      <c r="B40" s="185">
        <f ca="1">IFERROR(__xludf.DUMMYFUNCTION("""COMPUTED_VALUE"""),106)</f>
        <v>106</v>
      </c>
      <c r="C40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Федерации")</f>
        <v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</v>
      </c>
      <c r="D40" s="185"/>
      <c r="E40" s="185"/>
      <c r="F40" s="185"/>
      <c r="G40" s="185"/>
      <c r="H40" s="204">
        <v>0</v>
      </c>
      <c r="I40" s="205">
        <v>0</v>
      </c>
      <c r="J40" s="207">
        <v>0</v>
      </c>
      <c r="K40" s="233">
        <v>0</v>
      </c>
      <c r="L40" s="233"/>
      <c r="M40" s="43"/>
      <c r="N40" s="43"/>
      <c r="O40" s="43"/>
      <c r="P40" s="43"/>
      <c r="Q40" s="43"/>
      <c r="R40" s="43"/>
      <c r="S40" s="43"/>
      <c r="T40" s="205">
        <v>0</v>
      </c>
      <c r="U40" s="205">
        <v>0</v>
      </c>
      <c r="V40" s="229">
        <v>0</v>
      </c>
      <c r="W40" s="232">
        <v>0</v>
      </c>
      <c r="X40" s="162"/>
      <c r="Y40" s="162"/>
      <c r="Z40" s="162"/>
      <c r="AA40" s="162"/>
      <c r="AB40" s="162"/>
      <c r="AC40" s="162"/>
      <c r="AD40" s="162"/>
      <c r="AE40" s="232">
        <v>0</v>
      </c>
      <c r="AF40" s="232"/>
      <c r="AG40" s="232"/>
      <c r="AH40" s="232"/>
      <c r="AI40" s="232">
        <v>0</v>
      </c>
      <c r="AJ40" s="233"/>
      <c r="AK40" s="231"/>
      <c r="AL40" s="231"/>
    </row>
    <row r="41" spans="1:38">
      <c r="A41" s="185">
        <f ca="1">IFERROR(__xludf.DUMMYFUNCTION("""COMPUTED_VALUE"""),38)</f>
        <v>38</v>
      </c>
      <c r="B41" s="185">
        <f ca="1">IFERROR(__xludf.DUMMYFUNCTION("""COMPUTED_VALUE"""),111)</f>
        <v>111</v>
      </c>
      <c r="C41" s="185" t="str">
        <f ca="1">IFERROR(__xludf.DUMMYFUNCTION("""COMPUTED_VALUE"""),"Присвоение квалификационных категорий спортивных судей ""спортивный судья третьей категории"", ""спортивный судья второй категории""")</f>
        <v>Присвоение квалификационных категорий спортивных судей "спортивный судья третьей категории", "спортивный судья второй категории"</v>
      </c>
      <c r="D41" s="185"/>
      <c r="E41" s="185"/>
      <c r="F41" s="185"/>
      <c r="G41" s="185"/>
      <c r="H41" s="204" t="s">
        <v>1668</v>
      </c>
      <c r="I41" s="211" t="s">
        <v>1668</v>
      </c>
      <c r="J41" s="211" t="s">
        <v>1668</v>
      </c>
      <c r="K41" s="232" t="s">
        <v>1668</v>
      </c>
      <c r="L41" s="232"/>
      <c r="M41" s="162"/>
      <c r="N41" s="162"/>
      <c r="O41" s="162"/>
      <c r="P41" s="162"/>
      <c r="Q41" s="162"/>
      <c r="R41" s="162"/>
      <c r="S41" s="162"/>
      <c r="T41" s="211" t="s">
        <v>1668</v>
      </c>
      <c r="U41" s="211" t="s">
        <v>1668</v>
      </c>
      <c r="V41" s="232" t="s">
        <v>1668</v>
      </c>
      <c r="W41" s="232" t="s">
        <v>1668</v>
      </c>
      <c r="X41" s="162"/>
      <c r="Y41" s="162"/>
      <c r="Z41" s="162"/>
      <c r="AA41" s="162"/>
      <c r="AB41" s="162"/>
      <c r="AC41" s="162"/>
      <c r="AD41" s="162"/>
      <c r="AE41" s="232" t="s">
        <v>1668</v>
      </c>
      <c r="AF41" s="232"/>
      <c r="AG41" s="232"/>
      <c r="AH41" s="232"/>
      <c r="AI41" s="232" t="s">
        <v>1668</v>
      </c>
      <c r="AJ41" s="233"/>
      <c r="AK41" s="231"/>
      <c r="AL41" s="231"/>
    </row>
    <row r="42" spans="1:38" ht="15" hidden="1">
      <c r="A42" s="185">
        <f ca="1">IFERROR(__xludf.DUMMYFUNCTION("""COMPUTED_VALUE"""),39)</f>
        <v>39</v>
      </c>
      <c r="B42" s="185"/>
      <c r="C42" s="185"/>
      <c r="D42" s="185"/>
      <c r="E42" s="185"/>
      <c r="F42" s="185"/>
      <c r="G42" s="185"/>
      <c r="H42" s="202"/>
      <c r="I42" s="213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13"/>
      <c r="V42" s="202"/>
      <c r="W42" s="202"/>
      <c r="X42" s="202"/>
      <c r="Y42" s="202"/>
      <c r="Z42" s="202"/>
      <c r="AA42" s="202"/>
      <c r="AB42" s="202"/>
      <c r="AC42" s="202"/>
      <c r="AD42" s="202"/>
      <c r="AE42" s="213"/>
      <c r="AF42" s="173"/>
      <c r="AG42" s="173"/>
      <c r="AH42" s="173"/>
      <c r="AI42" s="213"/>
      <c r="AJ42" s="173"/>
      <c r="AK42" s="231"/>
      <c r="AL42" s="231"/>
    </row>
    <row r="43" spans="1:38" ht="15" hidden="1">
      <c r="A43" s="185">
        <f ca="1">IFERROR(__xludf.DUMMYFUNCTION("""COMPUTED_VALUE"""),40)</f>
        <v>40</v>
      </c>
      <c r="B43" s="185"/>
      <c r="C43" s="185"/>
      <c r="D43" s="185"/>
      <c r="E43" s="185"/>
      <c r="F43" s="185"/>
      <c r="G43" s="185"/>
      <c r="H43" s="202"/>
      <c r="I43" s="213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13"/>
      <c r="V43" s="202"/>
      <c r="W43" s="202"/>
      <c r="X43" s="202"/>
      <c r="Y43" s="202"/>
      <c r="Z43" s="202"/>
      <c r="AA43" s="202"/>
      <c r="AB43" s="202"/>
      <c r="AC43" s="202"/>
      <c r="AD43" s="202"/>
      <c r="AE43" s="213"/>
      <c r="AF43" s="173"/>
      <c r="AG43" s="173"/>
      <c r="AH43" s="173"/>
      <c r="AI43" s="213"/>
      <c r="AJ43" s="173"/>
      <c r="AK43" s="231"/>
      <c r="AL43" s="231"/>
    </row>
    <row r="44" spans="1:38" ht="15" hidden="1">
      <c r="A44" s="185">
        <f ca="1">IFERROR(__xludf.DUMMYFUNCTION("""COMPUTED_VALUE"""),41)</f>
        <v>41</v>
      </c>
      <c r="B44" s="185"/>
      <c r="C44" s="185"/>
      <c r="D44" s="185"/>
      <c r="E44" s="185"/>
      <c r="F44" s="185"/>
      <c r="G44" s="185"/>
      <c r="H44" s="202"/>
      <c r="I44" s="213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13"/>
      <c r="V44" s="202"/>
      <c r="W44" s="202"/>
      <c r="X44" s="202"/>
      <c r="Y44" s="202"/>
      <c r="Z44" s="202"/>
      <c r="AA44" s="202"/>
      <c r="AB44" s="202"/>
      <c r="AC44" s="202"/>
      <c r="AD44" s="202"/>
      <c r="AE44" s="213"/>
      <c r="AF44" s="173"/>
      <c r="AG44" s="173"/>
      <c r="AH44" s="173"/>
      <c r="AI44" s="213"/>
      <c r="AJ44" s="173"/>
      <c r="AK44" s="231"/>
      <c r="AL44" s="231"/>
    </row>
    <row r="45" spans="1:38" ht="15" hidden="1">
      <c r="A45" s="185">
        <f ca="1">IFERROR(__xludf.DUMMYFUNCTION("""COMPUTED_VALUE"""),42)</f>
        <v>42</v>
      </c>
      <c r="B45" s="185"/>
      <c r="C45" s="185"/>
      <c r="D45" s="185"/>
      <c r="E45" s="185"/>
      <c r="F45" s="185"/>
      <c r="G45" s="185"/>
      <c r="H45" s="202"/>
      <c r="I45" s="213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13"/>
      <c r="V45" s="202"/>
      <c r="W45" s="202"/>
      <c r="X45" s="202"/>
      <c r="Y45" s="202"/>
      <c r="Z45" s="202"/>
      <c r="AA45" s="202"/>
      <c r="AB45" s="202"/>
      <c r="AC45" s="202"/>
      <c r="AD45" s="202"/>
      <c r="AE45" s="213"/>
      <c r="AF45" s="173"/>
      <c r="AG45" s="173"/>
      <c r="AH45" s="173"/>
      <c r="AI45" s="213"/>
      <c r="AJ45" s="173"/>
      <c r="AK45" s="231"/>
      <c r="AL45" s="231"/>
    </row>
    <row r="46" spans="1:38" ht="15" hidden="1">
      <c r="A46" s="185">
        <f ca="1">IFERROR(__xludf.DUMMYFUNCTION("""COMPUTED_VALUE"""),43)</f>
        <v>43</v>
      </c>
      <c r="B46" s="185"/>
      <c r="C46" s="185"/>
      <c r="D46" s="185"/>
      <c r="E46" s="185"/>
      <c r="F46" s="185"/>
      <c r="G46" s="185"/>
      <c r="H46" s="202"/>
      <c r="I46" s="213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13"/>
      <c r="V46" s="202"/>
      <c r="W46" s="202"/>
      <c r="X46" s="202"/>
      <c r="Y46" s="202"/>
      <c r="Z46" s="202"/>
      <c r="AA46" s="202"/>
      <c r="AB46" s="202"/>
      <c r="AC46" s="202"/>
      <c r="AD46" s="202"/>
      <c r="AE46" s="213"/>
      <c r="AF46" s="173"/>
      <c r="AG46" s="173"/>
      <c r="AH46" s="173"/>
      <c r="AI46" s="213"/>
      <c r="AJ46" s="173"/>
      <c r="AK46" s="231"/>
      <c r="AL46" s="231"/>
    </row>
    <row r="47" spans="1:38" ht="15" hidden="1">
      <c r="A47" s="185">
        <f ca="1">IFERROR(__xludf.DUMMYFUNCTION("""COMPUTED_VALUE"""),44)</f>
        <v>44</v>
      </c>
      <c r="B47" s="185"/>
      <c r="C47" s="185"/>
      <c r="D47" s="185"/>
      <c r="E47" s="185"/>
      <c r="F47" s="185"/>
      <c r="G47" s="185"/>
      <c r="H47" s="202"/>
      <c r="I47" s="213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13"/>
      <c r="V47" s="202"/>
      <c r="W47" s="202"/>
      <c r="X47" s="202"/>
      <c r="Y47" s="202"/>
      <c r="Z47" s="202"/>
      <c r="AA47" s="202"/>
      <c r="AB47" s="202"/>
      <c r="AC47" s="202"/>
      <c r="AD47" s="202"/>
      <c r="AE47" s="213"/>
      <c r="AF47" s="173"/>
      <c r="AG47" s="173"/>
      <c r="AH47" s="173"/>
      <c r="AI47" s="213"/>
      <c r="AJ47" s="173"/>
      <c r="AK47" s="231"/>
      <c r="AL47" s="231"/>
    </row>
    <row r="48" spans="1:38" ht="15" hidden="1">
      <c r="A48" s="185">
        <f ca="1">IFERROR(__xludf.DUMMYFUNCTION("""COMPUTED_VALUE"""),45)</f>
        <v>45</v>
      </c>
      <c r="B48" s="185"/>
      <c r="C48" s="185"/>
      <c r="D48" s="185"/>
      <c r="E48" s="185"/>
      <c r="F48" s="185"/>
      <c r="G48" s="185"/>
      <c r="H48" s="202"/>
      <c r="I48" s="213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13"/>
      <c r="V48" s="202"/>
      <c r="W48" s="202"/>
      <c r="X48" s="202"/>
      <c r="Y48" s="202"/>
      <c r="Z48" s="202"/>
      <c r="AA48" s="202"/>
      <c r="AB48" s="202"/>
      <c r="AC48" s="202"/>
      <c r="AD48" s="202"/>
      <c r="AE48" s="213"/>
      <c r="AF48" s="173"/>
      <c r="AG48" s="173"/>
      <c r="AH48" s="173"/>
      <c r="AI48" s="213"/>
      <c r="AJ48" s="173"/>
      <c r="AK48" s="231"/>
      <c r="AL48" s="231"/>
    </row>
    <row r="49" spans="1:38" ht="15" hidden="1">
      <c r="A49" s="185">
        <f ca="1">IFERROR(__xludf.DUMMYFUNCTION("""COMPUTED_VALUE"""),46)</f>
        <v>46</v>
      </c>
      <c r="B49" s="185"/>
      <c r="C49" s="185"/>
      <c r="D49" s="185"/>
      <c r="E49" s="185"/>
      <c r="F49" s="185"/>
      <c r="G49" s="185"/>
      <c r="H49" s="202"/>
      <c r="I49" s="213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13"/>
      <c r="V49" s="202"/>
      <c r="W49" s="202"/>
      <c r="X49" s="202"/>
      <c r="Y49" s="202"/>
      <c r="Z49" s="202"/>
      <c r="AA49" s="202"/>
      <c r="AB49" s="202"/>
      <c r="AC49" s="202"/>
      <c r="AD49" s="202"/>
      <c r="AE49" s="213"/>
      <c r="AF49" s="173"/>
      <c r="AG49" s="173"/>
      <c r="AH49" s="173"/>
      <c r="AI49" s="213"/>
      <c r="AJ49" s="173"/>
      <c r="AK49" s="231"/>
      <c r="AL49" s="231"/>
    </row>
    <row r="50" spans="1:38" ht="15" hidden="1">
      <c r="A50" s="185">
        <f ca="1">IFERROR(__xludf.DUMMYFUNCTION("""COMPUTED_VALUE"""),47)</f>
        <v>47</v>
      </c>
      <c r="B50" s="185"/>
      <c r="C50" s="185"/>
      <c r="D50" s="185"/>
      <c r="E50" s="185"/>
      <c r="F50" s="185"/>
      <c r="G50" s="185"/>
      <c r="H50" s="202"/>
      <c r="I50" s="213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13"/>
      <c r="V50" s="202"/>
      <c r="W50" s="202"/>
      <c r="X50" s="202"/>
      <c r="Y50" s="202"/>
      <c r="Z50" s="202"/>
      <c r="AA50" s="202"/>
      <c r="AB50" s="202"/>
      <c r="AC50" s="202"/>
      <c r="AD50" s="202"/>
      <c r="AE50" s="213"/>
      <c r="AF50" s="173"/>
      <c r="AG50" s="173"/>
      <c r="AH50" s="173"/>
      <c r="AI50" s="213"/>
      <c r="AJ50" s="173"/>
      <c r="AK50" s="231"/>
      <c r="AL50" s="231"/>
    </row>
    <row r="51" spans="1:38" ht="15" hidden="1">
      <c r="A51" s="185">
        <f ca="1">IFERROR(__xludf.DUMMYFUNCTION("""COMPUTED_VALUE"""),48)</f>
        <v>48</v>
      </c>
      <c r="B51" s="185"/>
      <c r="C51" s="185"/>
      <c r="D51" s="185"/>
      <c r="E51" s="185"/>
      <c r="F51" s="185"/>
      <c r="G51" s="185"/>
      <c r="H51" s="202"/>
      <c r="I51" s="213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13"/>
      <c r="V51" s="202"/>
      <c r="W51" s="202"/>
      <c r="X51" s="202"/>
      <c r="Y51" s="202"/>
      <c r="Z51" s="202"/>
      <c r="AA51" s="202"/>
      <c r="AB51" s="202"/>
      <c r="AC51" s="202"/>
      <c r="AD51" s="202"/>
      <c r="AE51" s="213"/>
      <c r="AF51" s="173"/>
      <c r="AG51" s="173"/>
      <c r="AH51" s="173"/>
      <c r="AI51" s="213"/>
      <c r="AJ51" s="173"/>
      <c r="AK51" s="231"/>
      <c r="AL51" s="231"/>
    </row>
    <row r="52" spans="1:38" ht="15" hidden="1">
      <c r="A52" s="185">
        <f ca="1">IFERROR(__xludf.DUMMYFUNCTION("""COMPUTED_VALUE"""),49)</f>
        <v>49</v>
      </c>
      <c r="B52" s="185"/>
      <c r="C52" s="185"/>
      <c r="D52" s="185"/>
      <c r="E52" s="185"/>
      <c r="F52" s="185"/>
      <c r="G52" s="185"/>
      <c r="H52" s="202"/>
      <c r="I52" s="213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13"/>
      <c r="V52" s="202"/>
      <c r="W52" s="202"/>
      <c r="X52" s="202"/>
      <c r="Y52" s="202"/>
      <c r="Z52" s="202"/>
      <c r="AA52" s="202"/>
      <c r="AB52" s="202"/>
      <c r="AC52" s="202"/>
      <c r="AD52" s="202"/>
      <c r="AE52" s="213"/>
      <c r="AF52" s="173"/>
      <c r="AG52" s="173"/>
      <c r="AH52" s="173"/>
      <c r="AI52" s="213"/>
      <c r="AJ52" s="173"/>
      <c r="AK52" s="231"/>
      <c r="AL52" s="231"/>
    </row>
    <row r="53" spans="1:38" ht="15" hidden="1">
      <c r="A53" s="185">
        <f ca="1">IFERROR(__xludf.DUMMYFUNCTION("""COMPUTED_VALUE"""),50)</f>
        <v>50</v>
      </c>
      <c r="B53" s="185"/>
      <c r="C53" s="185"/>
      <c r="D53" s="185"/>
      <c r="E53" s="185"/>
      <c r="F53" s="185"/>
      <c r="G53" s="185"/>
      <c r="H53" s="202"/>
      <c r="I53" s="213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13"/>
      <c r="V53" s="202"/>
      <c r="W53" s="202"/>
      <c r="X53" s="202"/>
      <c r="Y53" s="202"/>
      <c r="Z53" s="202"/>
      <c r="AA53" s="202"/>
      <c r="AB53" s="202"/>
      <c r="AC53" s="202"/>
      <c r="AD53" s="202"/>
      <c r="AE53" s="213"/>
      <c r="AF53" s="173"/>
      <c r="AG53" s="173"/>
      <c r="AH53" s="173"/>
      <c r="AI53" s="213"/>
      <c r="AJ53" s="173"/>
      <c r="AK53" s="231"/>
      <c r="AL53" s="231"/>
    </row>
    <row r="54" spans="1:38" ht="15" hidden="1">
      <c r="A54" s="185">
        <f ca="1">IFERROR(__xludf.DUMMYFUNCTION("""COMPUTED_VALUE"""),51)</f>
        <v>51</v>
      </c>
      <c r="B54" s="185"/>
      <c r="C54" s="185"/>
      <c r="D54" s="185"/>
      <c r="E54" s="185"/>
      <c r="F54" s="185"/>
      <c r="G54" s="185"/>
      <c r="H54" s="202"/>
      <c r="I54" s="213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13"/>
      <c r="V54" s="202"/>
      <c r="W54" s="202"/>
      <c r="X54" s="202"/>
      <c r="Y54" s="202"/>
      <c r="Z54" s="202"/>
      <c r="AA54" s="202"/>
      <c r="AB54" s="202"/>
      <c r="AC54" s="202"/>
      <c r="AD54" s="202"/>
      <c r="AE54" s="213"/>
      <c r="AF54" s="173"/>
      <c r="AG54" s="173"/>
      <c r="AH54" s="173"/>
      <c r="AI54" s="213"/>
      <c r="AJ54" s="173"/>
      <c r="AK54" s="231"/>
      <c r="AL54" s="231"/>
    </row>
    <row r="55" spans="1:38" ht="15" hidden="1">
      <c r="A55" s="185">
        <f ca="1">IFERROR(__xludf.DUMMYFUNCTION("""COMPUTED_VALUE"""),52)</f>
        <v>52</v>
      </c>
      <c r="B55" s="185"/>
      <c r="C55" s="185"/>
      <c r="D55" s="185"/>
      <c r="E55" s="185"/>
      <c r="F55" s="185"/>
      <c r="G55" s="185"/>
      <c r="H55" s="202"/>
      <c r="I55" s="213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13"/>
      <c r="V55" s="202"/>
      <c r="W55" s="202"/>
      <c r="X55" s="202"/>
      <c r="Y55" s="202"/>
      <c r="Z55" s="202"/>
      <c r="AA55" s="202"/>
      <c r="AB55" s="202"/>
      <c r="AC55" s="202"/>
      <c r="AD55" s="202"/>
      <c r="AE55" s="213"/>
      <c r="AF55" s="173"/>
      <c r="AG55" s="173"/>
      <c r="AH55" s="173"/>
      <c r="AI55" s="213"/>
      <c r="AJ55" s="173"/>
      <c r="AK55" s="231"/>
      <c r="AL55" s="231"/>
    </row>
    <row r="56" spans="1:38" ht="15" hidden="1">
      <c r="A56" s="185">
        <f ca="1">IFERROR(__xludf.DUMMYFUNCTION("""COMPUTED_VALUE"""),53)</f>
        <v>53</v>
      </c>
      <c r="B56" s="185"/>
      <c r="C56" s="185"/>
      <c r="D56" s="185"/>
      <c r="E56" s="185"/>
      <c r="F56" s="185"/>
      <c r="G56" s="185"/>
      <c r="H56" s="202"/>
      <c r="I56" s="213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13"/>
      <c r="V56" s="202"/>
      <c r="W56" s="202"/>
      <c r="X56" s="202"/>
      <c r="Y56" s="202"/>
      <c r="Z56" s="202"/>
      <c r="AA56" s="202"/>
      <c r="AB56" s="202"/>
      <c r="AC56" s="202"/>
      <c r="AD56" s="202"/>
      <c r="AE56" s="213"/>
      <c r="AF56" s="173"/>
      <c r="AG56" s="173"/>
      <c r="AH56" s="173"/>
      <c r="AI56" s="213"/>
      <c r="AJ56" s="173"/>
      <c r="AK56" s="231"/>
      <c r="AL56" s="231"/>
    </row>
    <row r="57" spans="1:38" ht="15" hidden="1">
      <c r="A57" s="185">
        <f ca="1">IFERROR(__xludf.DUMMYFUNCTION("""COMPUTED_VALUE"""),54)</f>
        <v>54</v>
      </c>
      <c r="B57" s="185"/>
      <c r="C57" s="185"/>
      <c r="D57" s="185"/>
      <c r="E57" s="185"/>
      <c r="F57" s="185"/>
      <c r="G57" s="185"/>
      <c r="H57" s="202"/>
      <c r="I57" s="213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13"/>
      <c r="V57" s="202"/>
      <c r="W57" s="202"/>
      <c r="X57" s="202"/>
      <c r="Y57" s="202"/>
      <c r="Z57" s="202"/>
      <c r="AA57" s="202"/>
      <c r="AB57" s="202"/>
      <c r="AC57" s="202"/>
      <c r="AD57" s="202"/>
      <c r="AE57" s="213"/>
      <c r="AF57" s="173"/>
      <c r="AG57" s="173"/>
      <c r="AH57" s="173"/>
      <c r="AI57" s="213"/>
      <c r="AJ57" s="173"/>
      <c r="AK57" s="231"/>
      <c r="AL57" s="231"/>
    </row>
    <row r="58" spans="1:38" ht="15" hidden="1">
      <c r="A58" s="185">
        <f ca="1">IFERROR(__xludf.DUMMYFUNCTION("""COMPUTED_VALUE"""),55)</f>
        <v>55</v>
      </c>
      <c r="B58" s="185"/>
      <c r="C58" s="185"/>
      <c r="D58" s="185"/>
      <c r="E58" s="185"/>
      <c r="F58" s="185"/>
      <c r="G58" s="185"/>
      <c r="H58" s="202"/>
      <c r="I58" s="213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13"/>
      <c r="V58" s="202"/>
      <c r="W58" s="202"/>
      <c r="X58" s="202"/>
      <c r="Y58" s="202"/>
      <c r="Z58" s="202"/>
      <c r="AA58" s="202"/>
      <c r="AB58" s="202"/>
      <c r="AC58" s="202"/>
      <c r="AD58" s="202"/>
      <c r="AE58" s="213"/>
      <c r="AF58" s="173"/>
      <c r="AG58" s="173"/>
      <c r="AH58" s="173"/>
      <c r="AI58" s="213"/>
      <c r="AJ58" s="173"/>
      <c r="AK58" s="231"/>
      <c r="AL58" s="231"/>
    </row>
    <row r="59" spans="1:38" ht="15" hidden="1">
      <c r="A59" s="185">
        <f ca="1">IFERROR(__xludf.DUMMYFUNCTION("""COMPUTED_VALUE"""),56)</f>
        <v>56</v>
      </c>
      <c r="B59" s="185"/>
      <c r="C59" s="185"/>
      <c r="D59" s="185"/>
      <c r="E59" s="185"/>
      <c r="F59" s="185"/>
      <c r="G59" s="185"/>
      <c r="H59" s="202"/>
      <c r="I59" s="213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13"/>
      <c r="V59" s="202"/>
      <c r="W59" s="202"/>
      <c r="X59" s="202"/>
      <c r="Y59" s="202"/>
      <c r="Z59" s="202"/>
      <c r="AA59" s="202"/>
      <c r="AB59" s="202"/>
      <c r="AC59" s="202"/>
      <c r="AD59" s="202"/>
      <c r="AE59" s="213"/>
      <c r="AF59" s="173"/>
      <c r="AG59" s="173"/>
      <c r="AH59" s="173"/>
      <c r="AI59" s="213"/>
      <c r="AJ59" s="173"/>
      <c r="AK59" s="231"/>
      <c r="AL59" s="231"/>
    </row>
    <row r="60" spans="1:38" ht="15" hidden="1">
      <c r="A60" s="185">
        <f ca="1">IFERROR(__xludf.DUMMYFUNCTION("""COMPUTED_VALUE"""),57)</f>
        <v>57</v>
      </c>
      <c r="B60" s="185"/>
      <c r="C60" s="185"/>
      <c r="D60" s="185"/>
      <c r="E60" s="185"/>
      <c r="F60" s="185"/>
      <c r="G60" s="185"/>
      <c r="H60" s="202"/>
      <c r="I60" s="213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13"/>
      <c r="V60" s="202"/>
      <c r="W60" s="202"/>
      <c r="X60" s="202"/>
      <c r="Y60" s="202"/>
      <c r="Z60" s="202"/>
      <c r="AA60" s="202"/>
      <c r="AB60" s="202"/>
      <c r="AC60" s="202"/>
      <c r="AD60" s="202"/>
      <c r="AE60" s="213"/>
      <c r="AF60" s="173"/>
      <c r="AG60" s="173"/>
      <c r="AH60" s="173"/>
      <c r="AI60" s="213"/>
      <c r="AJ60" s="173"/>
      <c r="AK60" s="231"/>
      <c r="AL60" s="231"/>
    </row>
    <row r="61" spans="1:38" ht="15" hidden="1">
      <c r="A61" s="185">
        <f ca="1">IFERROR(__xludf.DUMMYFUNCTION("""COMPUTED_VALUE"""),58)</f>
        <v>58</v>
      </c>
      <c r="B61" s="185"/>
      <c r="C61" s="185"/>
      <c r="D61" s="185"/>
      <c r="E61" s="185"/>
      <c r="F61" s="185"/>
      <c r="G61" s="185"/>
      <c r="H61" s="202"/>
      <c r="I61" s="213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13"/>
      <c r="V61" s="202"/>
      <c r="W61" s="202"/>
      <c r="X61" s="202"/>
      <c r="Y61" s="202"/>
      <c r="Z61" s="202"/>
      <c r="AA61" s="202"/>
      <c r="AB61" s="202"/>
      <c r="AC61" s="202"/>
      <c r="AD61" s="202"/>
      <c r="AE61" s="213"/>
      <c r="AF61" s="173"/>
      <c r="AG61" s="173"/>
      <c r="AH61" s="173"/>
      <c r="AI61" s="213"/>
      <c r="AJ61" s="173"/>
      <c r="AK61" s="231"/>
      <c r="AL61" s="231"/>
    </row>
    <row r="62" spans="1:38" ht="15" hidden="1">
      <c r="A62" s="185">
        <f ca="1">IFERROR(__xludf.DUMMYFUNCTION("""COMPUTED_VALUE"""),59)</f>
        <v>59</v>
      </c>
      <c r="B62" s="185"/>
      <c r="C62" s="185"/>
      <c r="D62" s="185"/>
      <c r="E62" s="185"/>
      <c r="F62" s="185"/>
      <c r="G62" s="185"/>
      <c r="H62" s="202"/>
      <c r="I62" s="213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13"/>
      <c r="V62" s="202"/>
      <c r="W62" s="202"/>
      <c r="X62" s="202"/>
      <c r="Y62" s="202"/>
      <c r="Z62" s="202"/>
      <c r="AA62" s="202"/>
      <c r="AB62" s="202"/>
      <c r="AC62" s="202"/>
      <c r="AD62" s="202"/>
      <c r="AE62" s="213"/>
      <c r="AF62" s="173"/>
      <c r="AG62" s="173"/>
      <c r="AH62" s="173"/>
      <c r="AI62" s="213"/>
      <c r="AJ62" s="173"/>
      <c r="AK62" s="231"/>
      <c r="AL62" s="231"/>
    </row>
    <row r="63" spans="1:38" ht="15" hidden="1">
      <c r="A63" s="185">
        <f ca="1">IFERROR(__xludf.DUMMYFUNCTION("""COMPUTED_VALUE"""),60)</f>
        <v>60</v>
      </c>
      <c r="B63" s="185"/>
      <c r="C63" s="185"/>
      <c r="D63" s="185"/>
      <c r="E63" s="185"/>
      <c r="F63" s="185"/>
      <c r="G63" s="185"/>
      <c r="H63" s="202"/>
      <c r="I63" s="213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13"/>
      <c r="V63" s="202"/>
      <c r="W63" s="202"/>
      <c r="X63" s="202"/>
      <c r="Y63" s="202"/>
      <c r="Z63" s="202"/>
      <c r="AA63" s="202"/>
      <c r="AB63" s="202"/>
      <c r="AC63" s="202"/>
      <c r="AD63" s="202"/>
      <c r="AE63" s="213"/>
      <c r="AF63" s="173"/>
      <c r="AG63" s="173"/>
      <c r="AH63" s="173"/>
      <c r="AI63" s="213"/>
      <c r="AJ63" s="173"/>
      <c r="AK63" s="231"/>
      <c r="AL63" s="231"/>
    </row>
    <row r="64" spans="1:38" ht="15" hidden="1">
      <c r="A64" s="185">
        <f ca="1">IFERROR(__xludf.DUMMYFUNCTION("""COMPUTED_VALUE"""),61)</f>
        <v>61</v>
      </c>
      <c r="B64" s="185"/>
      <c r="C64" s="185"/>
      <c r="D64" s="185"/>
      <c r="E64" s="185"/>
      <c r="F64" s="185"/>
      <c r="G64" s="185"/>
      <c r="H64" s="202"/>
      <c r="I64" s="213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13"/>
      <c r="V64" s="202"/>
      <c r="W64" s="202"/>
      <c r="X64" s="202"/>
      <c r="Y64" s="202"/>
      <c r="Z64" s="202"/>
      <c r="AA64" s="202"/>
      <c r="AB64" s="202"/>
      <c r="AC64" s="202"/>
      <c r="AD64" s="202"/>
      <c r="AE64" s="213"/>
      <c r="AF64" s="173"/>
      <c r="AG64" s="173"/>
      <c r="AH64" s="173"/>
      <c r="AI64" s="213"/>
      <c r="AJ64" s="173"/>
      <c r="AK64" s="231"/>
      <c r="AL64" s="231"/>
    </row>
    <row r="65" spans="1:38" ht="15" hidden="1">
      <c r="A65" s="185">
        <f ca="1">IFERROR(__xludf.DUMMYFUNCTION("""COMPUTED_VALUE"""),62)</f>
        <v>62</v>
      </c>
      <c r="B65" s="185"/>
      <c r="C65" s="185"/>
      <c r="D65" s="185"/>
      <c r="E65" s="185"/>
      <c r="F65" s="185"/>
      <c r="G65" s="185"/>
      <c r="H65" s="202"/>
      <c r="I65" s="213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13"/>
      <c r="V65" s="202"/>
      <c r="W65" s="202"/>
      <c r="X65" s="202"/>
      <c r="Y65" s="202"/>
      <c r="Z65" s="202"/>
      <c r="AA65" s="202"/>
      <c r="AB65" s="202"/>
      <c r="AC65" s="202"/>
      <c r="AD65" s="202"/>
      <c r="AE65" s="213"/>
      <c r="AF65" s="173"/>
      <c r="AG65" s="173"/>
      <c r="AH65" s="173"/>
      <c r="AI65" s="213"/>
      <c r="AJ65" s="173"/>
      <c r="AK65" s="231"/>
      <c r="AL65" s="231"/>
    </row>
    <row r="66" spans="1:38" ht="15" hidden="1">
      <c r="A66" s="185">
        <f ca="1">IFERROR(__xludf.DUMMYFUNCTION("""COMPUTED_VALUE"""),63)</f>
        <v>63</v>
      </c>
      <c r="B66" s="185"/>
      <c r="C66" s="185"/>
      <c r="D66" s="185"/>
      <c r="E66" s="185"/>
      <c r="F66" s="185"/>
      <c r="G66" s="185"/>
      <c r="H66" s="202"/>
      <c r="I66" s="213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13"/>
      <c r="V66" s="202"/>
      <c r="W66" s="202"/>
      <c r="X66" s="202"/>
      <c r="Y66" s="202"/>
      <c r="Z66" s="202"/>
      <c r="AA66" s="202"/>
      <c r="AB66" s="202"/>
      <c r="AC66" s="202"/>
      <c r="AD66" s="202"/>
      <c r="AE66" s="213"/>
      <c r="AF66" s="173"/>
      <c r="AG66" s="173"/>
      <c r="AH66" s="173"/>
      <c r="AI66" s="213"/>
      <c r="AJ66" s="173"/>
      <c r="AK66" s="231"/>
      <c r="AL66" s="231"/>
    </row>
    <row r="67" spans="1:38" ht="15" hidden="1">
      <c r="A67" s="185">
        <f ca="1">IFERROR(__xludf.DUMMYFUNCTION("""COMPUTED_VALUE"""),64)</f>
        <v>64</v>
      </c>
      <c r="B67" s="185"/>
      <c r="C67" s="185"/>
      <c r="D67" s="185"/>
      <c r="E67" s="185"/>
      <c r="F67" s="185"/>
      <c r="G67" s="185"/>
      <c r="H67" s="202"/>
      <c r="I67" s="213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13"/>
      <c r="V67" s="202"/>
      <c r="W67" s="202"/>
      <c r="X67" s="202"/>
      <c r="Y67" s="202"/>
      <c r="Z67" s="202"/>
      <c r="AA67" s="202"/>
      <c r="AB67" s="202"/>
      <c r="AC67" s="202"/>
      <c r="AD67" s="202"/>
      <c r="AE67" s="213"/>
      <c r="AF67" s="173"/>
      <c r="AG67" s="173"/>
      <c r="AH67" s="173"/>
      <c r="AI67" s="213"/>
      <c r="AJ67" s="173"/>
      <c r="AK67" s="231"/>
      <c r="AL67" s="231"/>
    </row>
    <row r="68" spans="1:38" ht="15" hidden="1">
      <c r="A68" s="185">
        <f ca="1">IFERROR(__xludf.DUMMYFUNCTION("""COMPUTED_VALUE"""),65)</f>
        <v>65</v>
      </c>
      <c r="B68" s="185"/>
      <c r="C68" s="185"/>
      <c r="D68" s="185"/>
      <c r="E68" s="185"/>
      <c r="F68" s="185"/>
      <c r="G68" s="185"/>
      <c r="H68" s="202"/>
      <c r="I68" s="213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13"/>
      <c r="V68" s="202"/>
      <c r="W68" s="202"/>
      <c r="X68" s="202"/>
      <c r="Y68" s="202"/>
      <c r="Z68" s="202"/>
      <c r="AA68" s="202"/>
      <c r="AB68" s="202"/>
      <c r="AC68" s="202"/>
      <c r="AD68" s="202"/>
      <c r="AE68" s="213"/>
      <c r="AF68" s="173"/>
      <c r="AG68" s="173"/>
      <c r="AH68" s="173"/>
      <c r="AI68" s="213"/>
      <c r="AJ68" s="173"/>
      <c r="AK68" s="231"/>
      <c r="AL68" s="231"/>
    </row>
    <row r="69" spans="1:38" ht="15" hidden="1">
      <c r="A69" s="185">
        <f ca="1">IFERROR(__xludf.DUMMYFUNCTION("""COMPUTED_VALUE"""),66)</f>
        <v>66</v>
      </c>
      <c r="B69" s="185"/>
      <c r="C69" s="185"/>
      <c r="D69" s="185"/>
      <c r="E69" s="185"/>
      <c r="F69" s="185"/>
      <c r="G69" s="185"/>
      <c r="H69" s="202"/>
      <c r="I69" s="213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13"/>
      <c r="V69" s="202"/>
      <c r="W69" s="202"/>
      <c r="X69" s="202"/>
      <c r="Y69" s="202"/>
      <c r="Z69" s="202"/>
      <c r="AA69" s="202"/>
      <c r="AB69" s="202"/>
      <c r="AC69" s="202"/>
      <c r="AD69" s="202"/>
      <c r="AE69" s="213"/>
      <c r="AF69" s="173"/>
      <c r="AG69" s="173"/>
      <c r="AH69" s="173"/>
      <c r="AI69" s="213"/>
      <c r="AJ69" s="173"/>
      <c r="AK69" s="231"/>
      <c r="AL69" s="231"/>
    </row>
    <row r="70" spans="1:38" ht="15" hidden="1">
      <c r="A70" s="185">
        <f ca="1">IFERROR(__xludf.DUMMYFUNCTION("""COMPUTED_VALUE"""),67)</f>
        <v>67</v>
      </c>
      <c r="B70" s="185"/>
      <c r="C70" s="185"/>
      <c r="D70" s="185"/>
      <c r="E70" s="185"/>
      <c r="F70" s="185"/>
      <c r="G70" s="185"/>
      <c r="H70" s="202"/>
      <c r="I70" s="213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13"/>
      <c r="V70" s="202"/>
      <c r="W70" s="202"/>
      <c r="X70" s="202"/>
      <c r="Y70" s="202"/>
      <c r="Z70" s="202"/>
      <c r="AA70" s="202"/>
      <c r="AB70" s="202"/>
      <c r="AC70" s="202"/>
      <c r="AD70" s="202"/>
      <c r="AE70" s="213"/>
      <c r="AF70" s="173"/>
      <c r="AG70" s="173"/>
      <c r="AH70" s="173"/>
      <c r="AI70" s="213"/>
      <c r="AJ70" s="173"/>
      <c r="AK70" s="231"/>
      <c r="AL70" s="231"/>
    </row>
    <row r="71" spans="1:38" ht="15" hidden="1">
      <c r="A71" s="185">
        <f ca="1">IFERROR(__xludf.DUMMYFUNCTION("""COMPUTED_VALUE"""),68)</f>
        <v>68</v>
      </c>
      <c r="B71" s="185"/>
      <c r="C71" s="185"/>
      <c r="D71" s="185"/>
      <c r="E71" s="185"/>
      <c r="F71" s="185"/>
      <c r="G71" s="185"/>
      <c r="H71" s="202"/>
      <c r="I71" s="213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13"/>
      <c r="V71" s="202"/>
      <c r="W71" s="202"/>
      <c r="X71" s="202"/>
      <c r="Y71" s="202"/>
      <c r="Z71" s="202"/>
      <c r="AA71" s="202"/>
      <c r="AB71" s="202"/>
      <c r="AC71" s="202"/>
      <c r="AD71" s="202"/>
      <c r="AE71" s="213"/>
      <c r="AF71" s="173"/>
      <c r="AG71" s="173"/>
      <c r="AH71" s="173"/>
      <c r="AI71" s="213"/>
      <c r="AJ71" s="173"/>
      <c r="AK71" s="231"/>
      <c r="AL71" s="231"/>
    </row>
    <row r="72" spans="1:38" ht="15" hidden="1">
      <c r="A72" s="185">
        <f ca="1">IFERROR(__xludf.DUMMYFUNCTION("""COMPUTED_VALUE"""),69)</f>
        <v>69</v>
      </c>
      <c r="B72" s="185"/>
      <c r="C72" s="185"/>
      <c r="D72" s="185"/>
      <c r="E72" s="185"/>
      <c r="F72" s="185"/>
      <c r="G72" s="185"/>
      <c r="H72" s="202"/>
      <c r="I72" s="213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13"/>
      <c r="V72" s="202"/>
      <c r="W72" s="202"/>
      <c r="X72" s="202"/>
      <c r="Y72" s="202"/>
      <c r="Z72" s="202"/>
      <c r="AA72" s="202"/>
      <c r="AB72" s="202"/>
      <c r="AC72" s="202"/>
      <c r="AD72" s="202"/>
      <c r="AE72" s="213"/>
      <c r="AF72" s="173"/>
      <c r="AG72" s="173"/>
      <c r="AH72" s="173"/>
      <c r="AI72" s="213"/>
      <c r="AJ72" s="173"/>
      <c r="AK72" s="231"/>
      <c r="AL72" s="231"/>
    </row>
    <row r="73" spans="1:38" ht="15" hidden="1">
      <c r="A73" s="185">
        <f ca="1">IFERROR(__xludf.DUMMYFUNCTION("""COMPUTED_VALUE"""),70)</f>
        <v>70</v>
      </c>
      <c r="B73" s="185"/>
      <c r="C73" s="185"/>
      <c r="D73" s="185"/>
      <c r="E73" s="185"/>
      <c r="F73" s="185"/>
      <c r="G73" s="185"/>
      <c r="H73" s="202"/>
      <c r="I73" s="213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13"/>
      <c r="V73" s="202"/>
      <c r="W73" s="202"/>
      <c r="X73" s="202"/>
      <c r="Y73" s="202"/>
      <c r="Z73" s="202"/>
      <c r="AA73" s="202"/>
      <c r="AB73" s="202"/>
      <c r="AC73" s="202"/>
      <c r="AD73" s="202"/>
      <c r="AE73" s="213"/>
      <c r="AF73" s="173"/>
      <c r="AG73" s="173"/>
      <c r="AH73" s="173"/>
      <c r="AI73" s="213"/>
      <c r="AJ73" s="173"/>
      <c r="AK73" s="231"/>
      <c r="AL73" s="231"/>
    </row>
    <row r="74" spans="1:38" ht="15" hidden="1">
      <c r="A74" s="185">
        <f ca="1">IFERROR(__xludf.DUMMYFUNCTION("""COMPUTED_VALUE"""),71)</f>
        <v>71</v>
      </c>
      <c r="B74" s="185"/>
      <c r="C74" s="185"/>
      <c r="D74" s="185"/>
      <c r="E74" s="185"/>
      <c r="F74" s="185"/>
      <c r="G74" s="185"/>
      <c r="H74" s="202"/>
      <c r="I74" s="213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13"/>
      <c r="V74" s="202"/>
      <c r="W74" s="202"/>
      <c r="X74" s="202"/>
      <c r="Y74" s="202"/>
      <c r="Z74" s="202"/>
      <c r="AA74" s="202"/>
      <c r="AB74" s="202"/>
      <c r="AC74" s="202"/>
      <c r="AD74" s="202"/>
      <c r="AE74" s="213"/>
      <c r="AF74" s="173"/>
      <c r="AG74" s="173"/>
      <c r="AH74" s="173"/>
      <c r="AI74" s="213"/>
      <c r="AJ74" s="173"/>
      <c r="AK74" s="231"/>
      <c r="AL74" s="231"/>
    </row>
    <row r="75" spans="1:38" ht="15" hidden="1">
      <c r="A75" s="185">
        <f ca="1">IFERROR(__xludf.DUMMYFUNCTION("""COMPUTED_VALUE"""),72)</f>
        <v>72</v>
      </c>
      <c r="B75" s="185"/>
      <c r="C75" s="185"/>
      <c r="D75" s="185"/>
      <c r="E75" s="185"/>
      <c r="F75" s="185"/>
      <c r="G75" s="185"/>
      <c r="H75" s="202"/>
      <c r="I75" s="213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13"/>
      <c r="V75" s="202"/>
      <c r="W75" s="202"/>
      <c r="X75" s="202"/>
      <c r="Y75" s="202"/>
      <c r="Z75" s="202"/>
      <c r="AA75" s="202"/>
      <c r="AB75" s="202"/>
      <c r="AC75" s="202"/>
      <c r="AD75" s="202"/>
      <c r="AE75" s="213"/>
      <c r="AF75" s="173"/>
      <c r="AG75" s="173"/>
      <c r="AH75" s="173"/>
      <c r="AI75" s="213"/>
      <c r="AJ75" s="173"/>
      <c r="AK75" s="231"/>
      <c r="AL75" s="231"/>
    </row>
    <row r="76" spans="1:38" ht="15" hidden="1">
      <c r="A76" s="185">
        <f ca="1">IFERROR(__xludf.DUMMYFUNCTION("""COMPUTED_VALUE"""),73)</f>
        <v>73</v>
      </c>
      <c r="B76" s="185"/>
      <c r="C76" s="185"/>
      <c r="D76" s="185"/>
      <c r="E76" s="185"/>
      <c r="F76" s="185"/>
      <c r="G76" s="185"/>
      <c r="H76" s="202"/>
      <c r="I76" s="213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13"/>
      <c r="V76" s="202"/>
      <c r="W76" s="202"/>
      <c r="X76" s="202"/>
      <c r="Y76" s="202"/>
      <c r="Z76" s="202"/>
      <c r="AA76" s="202"/>
      <c r="AB76" s="202"/>
      <c r="AC76" s="202"/>
      <c r="AD76" s="202"/>
      <c r="AE76" s="213"/>
      <c r="AF76" s="173"/>
      <c r="AG76" s="173"/>
      <c r="AH76" s="173"/>
      <c r="AI76" s="213"/>
      <c r="AJ76" s="173"/>
      <c r="AK76" s="231"/>
      <c r="AL76" s="231"/>
    </row>
    <row r="77" spans="1:38" ht="15" hidden="1">
      <c r="A77" s="185">
        <f ca="1">IFERROR(__xludf.DUMMYFUNCTION("""COMPUTED_VALUE"""),74)</f>
        <v>74</v>
      </c>
      <c r="B77" s="185"/>
      <c r="C77" s="185"/>
      <c r="D77" s="185"/>
      <c r="E77" s="185"/>
      <c r="F77" s="185"/>
      <c r="G77" s="185"/>
      <c r="H77" s="202"/>
      <c r="I77" s="213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13"/>
      <c r="V77" s="202"/>
      <c r="W77" s="202"/>
      <c r="X77" s="202"/>
      <c r="Y77" s="202"/>
      <c r="Z77" s="202"/>
      <c r="AA77" s="202"/>
      <c r="AB77" s="202"/>
      <c r="AC77" s="202"/>
      <c r="AD77" s="202"/>
      <c r="AE77" s="213"/>
      <c r="AF77" s="173"/>
      <c r="AG77" s="173"/>
      <c r="AH77" s="173"/>
      <c r="AI77" s="213"/>
      <c r="AJ77" s="173"/>
      <c r="AK77" s="231"/>
      <c r="AL77" s="231"/>
    </row>
    <row r="78" spans="1:38" ht="15" hidden="1">
      <c r="A78" s="185">
        <f ca="1">IFERROR(__xludf.DUMMYFUNCTION("""COMPUTED_VALUE"""),75)</f>
        <v>75</v>
      </c>
      <c r="B78" s="185"/>
      <c r="C78" s="185"/>
      <c r="D78" s="185"/>
      <c r="E78" s="185"/>
      <c r="F78" s="185"/>
      <c r="G78" s="185"/>
      <c r="H78" s="202"/>
      <c r="I78" s="213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13"/>
      <c r="V78" s="202"/>
      <c r="W78" s="202"/>
      <c r="X78" s="202"/>
      <c r="Y78" s="202"/>
      <c r="Z78" s="202"/>
      <c r="AA78" s="202"/>
      <c r="AB78" s="202"/>
      <c r="AC78" s="202"/>
      <c r="AD78" s="202"/>
      <c r="AE78" s="213"/>
      <c r="AF78" s="173"/>
      <c r="AG78" s="173"/>
      <c r="AH78" s="173"/>
      <c r="AI78" s="213"/>
      <c r="AJ78" s="173"/>
      <c r="AK78" s="231"/>
      <c r="AL78" s="231"/>
    </row>
    <row r="79" spans="1:38" ht="15" hidden="1">
      <c r="A79" s="185">
        <f ca="1">IFERROR(__xludf.DUMMYFUNCTION("""COMPUTED_VALUE"""),76)</f>
        <v>76</v>
      </c>
      <c r="B79" s="185"/>
      <c r="C79" s="185"/>
      <c r="D79" s="185"/>
      <c r="E79" s="185"/>
      <c r="F79" s="185"/>
      <c r="G79" s="185"/>
      <c r="H79" s="202"/>
      <c r="I79" s="213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13"/>
      <c r="V79" s="202"/>
      <c r="W79" s="202"/>
      <c r="X79" s="202"/>
      <c r="Y79" s="202"/>
      <c r="Z79" s="202"/>
      <c r="AA79" s="202"/>
      <c r="AB79" s="202"/>
      <c r="AC79" s="202"/>
      <c r="AD79" s="202"/>
      <c r="AE79" s="213"/>
      <c r="AF79" s="173"/>
      <c r="AG79" s="173"/>
      <c r="AH79" s="173"/>
      <c r="AI79" s="213"/>
      <c r="AJ79" s="173"/>
      <c r="AK79" s="231"/>
      <c r="AL79" s="231"/>
    </row>
    <row r="80" spans="1:38" ht="15" hidden="1">
      <c r="A80" s="185">
        <f ca="1">IFERROR(__xludf.DUMMYFUNCTION("""COMPUTED_VALUE"""),77)</f>
        <v>77</v>
      </c>
      <c r="B80" s="185"/>
      <c r="C80" s="185"/>
      <c r="D80" s="185"/>
      <c r="E80" s="185"/>
      <c r="F80" s="185"/>
      <c r="G80" s="185"/>
      <c r="H80" s="202"/>
      <c r="I80" s="213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13"/>
      <c r="V80" s="202"/>
      <c r="W80" s="202"/>
      <c r="X80" s="202"/>
      <c r="Y80" s="202"/>
      <c r="Z80" s="202"/>
      <c r="AA80" s="202"/>
      <c r="AB80" s="202"/>
      <c r="AC80" s="202"/>
      <c r="AD80" s="202"/>
      <c r="AE80" s="213"/>
      <c r="AF80" s="173"/>
      <c r="AG80" s="173"/>
      <c r="AH80" s="173"/>
      <c r="AI80" s="213"/>
      <c r="AJ80" s="173"/>
      <c r="AK80" s="231"/>
      <c r="AL80" s="231"/>
    </row>
    <row r="81" spans="1:38" ht="15" hidden="1">
      <c r="A81" s="185">
        <f ca="1">IFERROR(__xludf.DUMMYFUNCTION("""COMPUTED_VALUE"""),78)</f>
        <v>78</v>
      </c>
      <c r="B81" s="185"/>
      <c r="C81" s="185"/>
      <c r="D81" s="185"/>
      <c r="E81" s="185"/>
      <c r="F81" s="185"/>
      <c r="G81" s="185"/>
      <c r="H81" s="202"/>
      <c r="I81" s="213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13"/>
      <c r="V81" s="202"/>
      <c r="W81" s="202"/>
      <c r="X81" s="202"/>
      <c r="Y81" s="202"/>
      <c r="Z81" s="202"/>
      <c r="AA81" s="202"/>
      <c r="AB81" s="202"/>
      <c r="AC81" s="202"/>
      <c r="AD81" s="202"/>
      <c r="AE81" s="213"/>
      <c r="AF81" s="173"/>
      <c r="AG81" s="173"/>
      <c r="AH81" s="173"/>
      <c r="AI81" s="213"/>
      <c r="AJ81" s="173"/>
      <c r="AK81" s="231"/>
      <c r="AL81" s="231"/>
    </row>
    <row r="82" spans="1:38" ht="15" hidden="1">
      <c r="A82" s="185">
        <f ca="1">IFERROR(__xludf.DUMMYFUNCTION("""COMPUTED_VALUE"""),79)</f>
        <v>79</v>
      </c>
      <c r="B82" s="185"/>
      <c r="C82" s="185"/>
      <c r="D82" s="185"/>
      <c r="E82" s="185"/>
      <c r="F82" s="185"/>
      <c r="G82" s="185"/>
      <c r="H82" s="202"/>
      <c r="I82" s="213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13"/>
      <c r="V82" s="202"/>
      <c r="W82" s="202"/>
      <c r="X82" s="202"/>
      <c r="Y82" s="202"/>
      <c r="Z82" s="202"/>
      <c r="AA82" s="202"/>
      <c r="AB82" s="202"/>
      <c r="AC82" s="202"/>
      <c r="AD82" s="202"/>
      <c r="AE82" s="213"/>
      <c r="AF82" s="173"/>
      <c r="AG82" s="173"/>
      <c r="AH82" s="173"/>
      <c r="AI82" s="213"/>
      <c r="AJ82" s="173"/>
      <c r="AK82" s="231"/>
      <c r="AL82" s="231"/>
    </row>
    <row r="83" spans="1:38" ht="15" hidden="1">
      <c r="A83" s="185">
        <f ca="1">IFERROR(__xludf.DUMMYFUNCTION("""COMPUTED_VALUE"""),80)</f>
        <v>80</v>
      </c>
      <c r="B83" s="185"/>
      <c r="C83" s="185"/>
      <c r="D83" s="185"/>
      <c r="E83" s="185"/>
      <c r="F83" s="185"/>
      <c r="G83" s="185"/>
      <c r="H83" s="202"/>
      <c r="I83" s="213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13"/>
      <c r="V83" s="202"/>
      <c r="W83" s="202"/>
      <c r="X83" s="202"/>
      <c r="Y83" s="202"/>
      <c r="Z83" s="202"/>
      <c r="AA83" s="202"/>
      <c r="AB83" s="202"/>
      <c r="AC83" s="202"/>
      <c r="AD83" s="202"/>
      <c r="AE83" s="213"/>
      <c r="AF83" s="173"/>
      <c r="AG83" s="173"/>
      <c r="AH83" s="173"/>
      <c r="AI83" s="213"/>
      <c r="AJ83" s="173"/>
      <c r="AK83" s="231"/>
      <c r="AL83" s="231"/>
    </row>
    <row r="84" spans="1:38" ht="15" hidden="1">
      <c r="A84" s="185">
        <f ca="1">IFERROR(__xludf.DUMMYFUNCTION("""COMPUTED_VALUE"""),81)</f>
        <v>81</v>
      </c>
      <c r="B84" s="185"/>
      <c r="C84" s="185"/>
      <c r="D84" s="185"/>
      <c r="E84" s="185"/>
      <c r="F84" s="185"/>
      <c r="G84" s="185"/>
      <c r="H84" s="202"/>
      <c r="I84" s="213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13"/>
      <c r="V84" s="202"/>
      <c r="W84" s="202"/>
      <c r="X84" s="202"/>
      <c r="Y84" s="202"/>
      <c r="Z84" s="202"/>
      <c r="AA84" s="202"/>
      <c r="AB84" s="202"/>
      <c r="AC84" s="202"/>
      <c r="AD84" s="202"/>
      <c r="AE84" s="213"/>
      <c r="AF84" s="173"/>
      <c r="AG84" s="173"/>
      <c r="AH84" s="173"/>
      <c r="AI84" s="213"/>
      <c r="AJ84" s="173"/>
      <c r="AK84" s="231"/>
      <c r="AL84" s="231"/>
    </row>
    <row r="85" spans="1:38" ht="15" hidden="1">
      <c r="A85" s="185">
        <f ca="1">IFERROR(__xludf.DUMMYFUNCTION("""COMPUTED_VALUE"""),82)</f>
        <v>82</v>
      </c>
      <c r="B85" s="185"/>
      <c r="C85" s="185"/>
      <c r="D85" s="185"/>
      <c r="E85" s="185"/>
      <c r="F85" s="185"/>
      <c r="G85" s="185"/>
      <c r="H85" s="202"/>
      <c r="I85" s="213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13"/>
      <c r="V85" s="202"/>
      <c r="W85" s="202"/>
      <c r="X85" s="202"/>
      <c r="Y85" s="202"/>
      <c r="Z85" s="202"/>
      <c r="AA85" s="202"/>
      <c r="AB85" s="202"/>
      <c r="AC85" s="202"/>
      <c r="AD85" s="202"/>
      <c r="AE85" s="213"/>
      <c r="AF85" s="173"/>
      <c r="AG85" s="173"/>
      <c r="AH85" s="173"/>
      <c r="AI85" s="213"/>
      <c r="AJ85" s="173"/>
      <c r="AK85" s="231"/>
      <c r="AL85" s="231"/>
    </row>
    <row r="86" spans="1:38" ht="15" hidden="1">
      <c r="A86" s="185">
        <f ca="1">IFERROR(__xludf.DUMMYFUNCTION("""COMPUTED_VALUE"""),83)</f>
        <v>83</v>
      </c>
      <c r="B86" s="185"/>
      <c r="C86" s="185"/>
      <c r="D86" s="185"/>
      <c r="E86" s="185"/>
      <c r="F86" s="185"/>
      <c r="G86" s="185"/>
      <c r="H86" s="202"/>
      <c r="I86" s="21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13"/>
      <c r="V86" s="202"/>
      <c r="W86" s="202"/>
      <c r="X86" s="202"/>
      <c r="Y86" s="202"/>
      <c r="Z86" s="202"/>
      <c r="AA86" s="202"/>
      <c r="AB86" s="202"/>
      <c r="AC86" s="202"/>
      <c r="AD86" s="202"/>
      <c r="AE86" s="213"/>
      <c r="AF86" s="173"/>
      <c r="AG86" s="173"/>
      <c r="AH86" s="173"/>
      <c r="AI86" s="213"/>
      <c r="AJ86" s="173"/>
      <c r="AK86" s="231"/>
      <c r="AL86" s="231"/>
    </row>
    <row r="87" spans="1:38" ht="15" hidden="1">
      <c r="A87" s="185">
        <f ca="1">IFERROR(__xludf.DUMMYFUNCTION("""COMPUTED_VALUE"""),84)</f>
        <v>84</v>
      </c>
      <c r="B87" s="185"/>
      <c r="C87" s="185"/>
      <c r="D87" s="185"/>
      <c r="E87" s="185"/>
      <c r="F87" s="185"/>
      <c r="G87" s="185"/>
      <c r="H87" s="202"/>
      <c r="I87" s="213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13"/>
      <c r="V87" s="202"/>
      <c r="W87" s="202"/>
      <c r="X87" s="202"/>
      <c r="Y87" s="202"/>
      <c r="Z87" s="202"/>
      <c r="AA87" s="202"/>
      <c r="AB87" s="202"/>
      <c r="AC87" s="202"/>
      <c r="AD87" s="202"/>
      <c r="AE87" s="213"/>
      <c r="AF87" s="173"/>
      <c r="AG87" s="173"/>
      <c r="AH87" s="173"/>
      <c r="AI87" s="213"/>
      <c r="AJ87" s="173"/>
      <c r="AK87" s="231"/>
      <c r="AL87" s="231"/>
    </row>
    <row r="88" spans="1:38" ht="15" hidden="1">
      <c r="A88" s="185">
        <f ca="1">IFERROR(__xludf.DUMMYFUNCTION("""COMPUTED_VALUE"""),85)</f>
        <v>85</v>
      </c>
      <c r="B88" s="185"/>
      <c r="C88" s="185"/>
      <c r="D88" s="185"/>
      <c r="E88" s="185"/>
      <c r="F88" s="185"/>
      <c r="G88" s="185"/>
      <c r="H88" s="202"/>
      <c r="I88" s="213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13"/>
      <c r="V88" s="202"/>
      <c r="W88" s="202"/>
      <c r="X88" s="202"/>
      <c r="Y88" s="202"/>
      <c r="Z88" s="202"/>
      <c r="AA88" s="202"/>
      <c r="AB88" s="202"/>
      <c r="AC88" s="202"/>
      <c r="AD88" s="202"/>
      <c r="AE88" s="213"/>
      <c r="AF88" s="173"/>
      <c r="AG88" s="173"/>
      <c r="AH88" s="173"/>
      <c r="AI88" s="213"/>
      <c r="AJ88" s="173"/>
      <c r="AK88" s="231"/>
      <c r="AL88" s="231"/>
    </row>
    <row r="89" spans="1:38" ht="15" hidden="1">
      <c r="A89" s="185">
        <f ca="1">IFERROR(__xludf.DUMMYFUNCTION("""COMPUTED_VALUE"""),86)</f>
        <v>86</v>
      </c>
      <c r="B89" s="185"/>
      <c r="C89" s="185"/>
      <c r="D89" s="185"/>
      <c r="E89" s="185"/>
      <c r="F89" s="185"/>
      <c r="G89" s="185"/>
      <c r="H89" s="202"/>
      <c r="I89" s="213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13"/>
      <c r="V89" s="202"/>
      <c r="W89" s="202"/>
      <c r="X89" s="202"/>
      <c r="Y89" s="202"/>
      <c r="Z89" s="202"/>
      <c r="AA89" s="202"/>
      <c r="AB89" s="202"/>
      <c r="AC89" s="202"/>
      <c r="AD89" s="202"/>
      <c r="AE89" s="213"/>
      <c r="AF89" s="173"/>
      <c r="AG89" s="173"/>
      <c r="AH89" s="173"/>
      <c r="AI89" s="213"/>
      <c r="AJ89" s="173"/>
      <c r="AK89" s="231"/>
      <c r="AL89" s="231"/>
    </row>
    <row r="90" spans="1:38" ht="15" hidden="1">
      <c r="A90" s="185">
        <f ca="1">IFERROR(__xludf.DUMMYFUNCTION("""COMPUTED_VALUE"""),87)</f>
        <v>87</v>
      </c>
      <c r="B90" s="185"/>
      <c r="C90" s="185"/>
      <c r="D90" s="185"/>
      <c r="E90" s="185"/>
      <c r="F90" s="185"/>
      <c r="G90" s="185"/>
      <c r="H90" s="202"/>
      <c r="I90" s="213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13"/>
      <c r="V90" s="202"/>
      <c r="W90" s="202"/>
      <c r="X90" s="202"/>
      <c r="Y90" s="202"/>
      <c r="Z90" s="202"/>
      <c r="AA90" s="202"/>
      <c r="AB90" s="202"/>
      <c r="AC90" s="202"/>
      <c r="AD90" s="202"/>
      <c r="AE90" s="213"/>
      <c r="AF90" s="173"/>
      <c r="AG90" s="173"/>
      <c r="AH90" s="173"/>
      <c r="AI90" s="213"/>
      <c r="AJ90" s="173"/>
      <c r="AK90" s="231"/>
      <c r="AL90" s="231"/>
    </row>
    <row r="91" spans="1:38" ht="15" hidden="1">
      <c r="A91" s="185">
        <f ca="1">IFERROR(__xludf.DUMMYFUNCTION("""COMPUTED_VALUE"""),88)</f>
        <v>88</v>
      </c>
      <c r="B91" s="185"/>
      <c r="C91" s="185"/>
      <c r="D91" s="185"/>
      <c r="E91" s="185"/>
      <c r="F91" s="185"/>
      <c r="G91" s="185"/>
      <c r="H91" s="202"/>
      <c r="I91" s="213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13"/>
      <c r="V91" s="202"/>
      <c r="W91" s="202"/>
      <c r="X91" s="202"/>
      <c r="Y91" s="202"/>
      <c r="Z91" s="202"/>
      <c r="AA91" s="202"/>
      <c r="AB91" s="202"/>
      <c r="AC91" s="202"/>
      <c r="AD91" s="202"/>
      <c r="AE91" s="213"/>
      <c r="AF91" s="173"/>
      <c r="AG91" s="173"/>
      <c r="AH91" s="173"/>
      <c r="AI91" s="213"/>
      <c r="AJ91" s="173"/>
      <c r="AK91" s="231"/>
      <c r="AL91" s="231"/>
    </row>
    <row r="92" spans="1:38" ht="15" hidden="1">
      <c r="A92" s="185">
        <f ca="1">IFERROR(__xludf.DUMMYFUNCTION("""COMPUTED_VALUE"""),89)</f>
        <v>89</v>
      </c>
      <c r="B92" s="185"/>
      <c r="C92" s="185"/>
      <c r="D92" s="185"/>
      <c r="E92" s="185"/>
      <c r="F92" s="185"/>
      <c r="G92" s="185"/>
      <c r="H92" s="202"/>
      <c r="I92" s="213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13"/>
      <c r="V92" s="202"/>
      <c r="W92" s="202"/>
      <c r="X92" s="202"/>
      <c r="Y92" s="202"/>
      <c r="Z92" s="202"/>
      <c r="AA92" s="202"/>
      <c r="AB92" s="202"/>
      <c r="AC92" s="202"/>
      <c r="AD92" s="202"/>
      <c r="AE92" s="213"/>
      <c r="AF92" s="173"/>
      <c r="AG92" s="173"/>
      <c r="AH92" s="173"/>
      <c r="AI92" s="213"/>
      <c r="AJ92" s="173"/>
      <c r="AK92" s="231"/>
      <c r="AL92" s="231"/>
    </row>
    <row r="93" spans="1:38" ht="15" hidden="1">
      <c r="A93" s="185">
        <f ca="1">IFERROR(__xludf.DUMMYFUNCTION("""COMPUTED_VALUE"""),90)</f>
        <v>90</v>
      </c>
      <c r="B93" s="185"/>
      <c r="C93" s="185"/>
      <c r="D93" s="185"/>
      <c r="E93" s="185"/>
      <c r="F93" s="185"/>
      <c r="G93" s="185"/>
      <c r="H93" s="202"/>
      <c r="I93" s="213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13"/>
      <c r="V93" s="202"/>
      <c r="W93" s="202"/>
      <c r="X93" s="202"/>
      <c r="Y93" s="202"/>
      <c r="Z93" s="202"/>
      <c r="AA93" s="202"/>
      <c r="AB93" s="202"/>
      <c r="AC93" s="202"/>
      <c r="AD93" s="202"/>
      <c r="AE93" s="213"/>
      <c r="AF93" s="173"/>
      <c r="AG93" s="173"/>
      <c r="AH93" s="173"/>
      <c r="AI93" s="213"/>
      <c r="AJ93" s="173"/>
      <c r="AK93" s="231"/>
      <c r="AL93" s="231"/>
    </row>
    <row r="94" spans="1:38" ht="15" hidden="1">
      <c r="A94" s="185">
        <f ca="1">IFERROR(__xludf.DUMMYFUNCTION("""COMPUTED_VALUE"""),91)</f>
        <v>91</v>
      </c>
      <c r="B94" s="185"/>
      <c r="C94" s="185"/>
      <c r="D94" s="185"/>
      <c r="E94" s="185"/>
      <c r="F94" s="185"/>
      <c r="G94" s="185"/>
      <c r="H94" s="202"/>
      <c r="I94" s="213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13"/>
      <c r="V94" s="202"/>
      <c r="W94" s="202"/>
      <c r="X94" s="202"/>
      <c r="Y94" s="202"/>
      <c r="Z94" s="202"/>
      <c r="AA94" s="202"/>
      <c r="AB94" s="202"/>
      <c r="AC94" s="202"/>
      <c r="AD94" s="202"/>
      <c r="AE94" s="213"/>
      <c r="AF94" s="173"/>
      <c r="AG94" s="173"/>
      <c r="AH94" s="173"/>
      <c r="AI94" s="213"/>
      <c r="AJ94" s="173"/>
      <c r="AK94" s="231"/>
      <c r="AL94" s="231"/>
    </row>
    <row r="95" spans="1:38" ht="15" hidden="1">
      <c r="A95" s="185">
        <f ca="1">IFERROR(__xludf.DUMMYFUNCTION("""COMPUTED_VALUE"""),92)</f>
        <v>92</v>
      </c>
      <c r="B95" s="185"/>
      <c r="C95" s="185"/>
      <c r="D95" s="185"/>
      <c r="E95" s="185"/>
      <c r="F95" s="185"/>
      <c r="G95" s="185"/>
      <c r="H95" s="202"/>
      <c r="I95" s="213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13"/>
      <c r="V95" s="202"/>
      <c r="W95" s="202"/>
      <c r="X95" s="202"/>
      <c r="Y95" s="202"/>
      <c r="Z95" s="202"/>
      <c r="AA95" s="202"/>
      <c r="AB95" s="202"/>
      <c r="AC95" s="202"/>
      <c r="AD95" s="202"/>
      <c r="AE95" s="213"/>
      <c r="AF95" s="173"/>
      <c r="AG95" s="173"/>
      <c r="AH95" s="173"/>
      <c r="AI95" s="213"/>
      <c r="AJ95" s="173"/>
      <c r="AK95" s="231"/>
      <c r="AL95" s="231"/>
    </row>
    <row r="96" spans="1:38" ht="15" hidden="1">
      <c r="A96" s="185">
        <f ca="1">IFERROR(__xludf.DUMMYFUNCTION("""COMPUTED_VALUE"""),93)</f>
        <v>93</v>
      </c>
      <c r="B96" s="185"/>
      <c r="C96" s="185"/>
      <c r="D96" s="185"/>
      <c r="E96" s="185"/>
      <c r="F96" s="185"/>
      <c r="G96" s="185"/>
      <c r="H96" s="202"/>
      <c r="I96" s="213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13"/>
      <c r="V96" s="202"/>
      <c r="W96" s="202"/>
      <c r="X96" s="202"/>
      <c r="Y96" s="202"/>
      <c r="Z96" s="202"/>
      <c r="AA96" s="202"/>
      <c r="AB96" s="202"/>
      <c r="AC96" s="202"/>
      <c r="AD96" s="202"/>
      <c r="AE96" s="213"/>
      <c r="AF96" s="173"/>
      <c r="AG96" s="173"/>
      <c r="AH96" s="173"/>
      <c r="AI96" s="213"/>
      <c r="AJ96" s="173"/>
      <c r="AK96" s="231"/>
      <c r="AL96" s="231"/>
    </row>
    <row r="97" spans="1:38" ht="15" hidden="1">
      <c r="A97" s="185">
        <f ca="1">IFERROR(__xludf.DUMMYFUNCTION("""COMPUTED_VALUE"""),94)</f>
        <v>94</v>
      </c>
      <c r="B97" s="185"/>
      <c r="C97" s="185"/>
      <c r="D97" s="185"/>
      <c r="E97" s="185"/>
      <c r="F97" s="185"/>
      <c r="G97" s="185"/>
      <c r="H97" s="202"/>
      <c r="I97" s="213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13"/>
      <c r="V97" s="202"/>
      <c r="W97" s="202"/>
      <c r="X97" s="202"/>
      <c r="Y97" s="202"/>
      <c r="Z97" s="202"/>
      <c r="AA97" s="202"/>
      <c r="AB97" s="202"/>
      <c r="AC97" s="202"/>
      <c r="AD97" s="202"/>
      <c r="AE97" s="213"/>
      <c r="AF97" s="173"/>
      <c r="AG97" s="173"/>
      <c r="AH97" s="173"/>
      <c r="AI97" s="213"/>
      <c r="AJ97" s="173"/>
      <c r="AK97" s="231"/>
      <c r="AL97" s="231"/>
    </row>
    <row r="98" spans="1:38" ht="15" hidden="1">
      <c r="A98" s="185">
        <f ca="1">IFERROR(__xludf.DUMMYFUNCTION("""COMPUTED_VALUE"""),95)</f>
        <v>95</v>
      </c>
      <c r="B98" s="185"/>
      <c r="C98" s="185"/>
      <c r="D98" s="185"/>
      <c r="E98" s="185"/>
      <c r="F98" s="185"/>
      <c r="G98" s="185"/>
      <c r="H98" s="202"/>
      <c r="I98" s="213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13"/>
      <c r="V98" s="202"/>
      <c r="W98" s="202"/>
      <c r="X98" s="202"/>
      <c r="Y98" s="202"/>
      <c r="Z98" s="202"/>
      <c r="AA98" s="202"/>
      <c r="AB98" s="202"/>
      <c r="AC98" s="202"/>
      <c r="AD98" s="202"/>
      <c r="AE98" s="213"/>
      <c r="AF98" s="173"/>
      <c r="AG98" s="173"/>
      <c r="AH98" s="173"/>
      <c r="AI98" s="213"/>
      <c r="AJ98" s="173"/>
      <c r="AK98" s="231"/>
      <c r="AL98" s="231"/>
    </row>
    <row r="99" spans="1:38" ht="14.25">
      <c r="A99" s="219" t="str">
        <f ca="1">IFERROR(__xludf.DUMMYFUNCTION("""COMPUTED_VALUE"""),"Итого:")</f>
        <v>Итого:</v>
      </c>
      <c r="B99" s="219"/>
      <c r="C99" s="219"/>
      <c r="D99" s="219"/>
      <c r="E99" s="219"/>
      <c r="F99" s="219"/>
      <c r="G99" s="219"/>
      <c r="H99" s="228">
        <f t="shared" ref="H99:AJ99" si="1">SUM(H4:H98)</f>
        <v>0</v>
      </c>
      <c r="I99" s="228">
        <f t="shared" si="1"/>
        <v>0</v>
      </c>
      <c r="J99" s="228">
        <f t="shared" si="1"/>
        <v>4</v>
      </c>
      <c r="K99" s="228">
        <f t="shared" si="1"/>
        <v>5</v>
      </c>
      <c r="L99" s="228">
        <f t="shared" si="1"/>
        <v>0</v>
      </c>
      <c r="M99" s="228">
        <f t="shared" si="1"/>
        <v>0</v>
      </c>
      <c r="N99" s="228">
        <f t="shared" si="1"/>
        <v>0</v>
      </c>
      <c r="O99" s="228">
        <f t="shared" si="1"/>
        <v>0</v>
      </c>
      <c r="P99" s="228">
        <f t="shared" si="1"/>
        <v>0</v>
      </c>
      <c r="Q99" s="228">
        <f t="shared" si="1"/>
        <v>0</v>
      </c>
      <c r="R99" s="228">
        <f t="shared" si="1"/>
        <v>0</v>
      </c>
      <c r="S99" s="228">
        <f t="shared" si="1"/>
        <v>0</v>
      </c>
      <c r="T99" s="228">
        <f t="shared" si="1"/>
        <v>69</v>
      </c>
      <c r="U99" s="228">
        <f t="shared" si="1"/>
        <v>71</v>
      </c>
      <c r="V99" s="228">
        <f t="shared" si="1"/>
        <v>68</v>
      </c>
      <c r="W99" s="228">
        <f t="shared" si="1"/>
        <v>29</v>
      </c>
      <c r="X99" s="228">
        <f t="shared" si="1"/>
        <v>0</v>
      </c>
      <c r="Y99" s="228">
        <f t="shared" si="1"/>
        <v>0</v>
      </c>
      <c r="Z99" s="228">
        <f t="shared" si="1"/>
        <v>0</v>
      </c>
      <c r="AA99" s="228">
        <f t="shared" si="1"/>
        <v>0</v>
      </c>
      <c r="AB99" s="228">
        <f t="shared" si="1"/>
        <v>0</v>
      </c>
      <c r="AC99" s="228">
        <f t="shared" si="1"/>
        <v>0</v>
      </c>
      <c r="AD99" s="228">
        <f t="shared" si="1"/>
        <v>0</v>
      </c>
      <c r="AE99" s="228">
        <f t="shared" si="1"/>
        <v>0</v>
      </c>
      <c r="AF99" s="228">
        <f t="shared" si="1"/>
        <v>0</v>
      </c>
      <c r="AG99" s="228">
        <f t="shared" si="1"/>
        <v>0</v>
      </c>
      <c r="AH99" s="228">
        <f t="shared" si="1"/>
        <v>0</v>
      </c>
      <c r="AI99" s="228">
        <f t="shared" si="1"/>
        <v>0</v>
      </c>
      <c r="AJ99" s="228">
        <f t="shared" si="1"/>
        <v>0</v>
      </c>
    </row>
    <row r="100" spans="1:38" ht="15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</row>
    <row r="101" spans="1:38" ht="15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</row>
    <row r="102" spans="1:38" ht="15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</row>
    <row r="103" spans="1:38" ht="15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</row>
    <row r="104" spans="1:38" ht="15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</row>
    <row r="105" spans="1:38" ht="15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</row>
    <row r="106" spans="1:38" ht="15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</row>
    <row r="107" spans="1:38" ht="15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</row>
    <row r="108" spans="1:38" ht="15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</row>
    <row r="109" spans="1:38" ht="15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</row>
    <row r="110" spans="1:38" ht="15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</row>
    <row r="111" spans="1:38" ht="15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</row>
    <row r="112" spans="1:38" ht="15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</row>
    <row r="113" spans="1:30" ht="15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</row>
    <row r="114" spans="1:30" ht="15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</row>
    <row r="115" spans="1:30" ht="15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</row>
    <row r="116" spans="1:30" ht="15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</row>
    <row r="117" spans="1:30" ht="15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</row>
    <row r="118" spans="1:30" ht="15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</row>
    <row r="119" spans="1:30" ht="15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</row>
    <row r="120" spans="1:30" ht="15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</row>
    <row r="121" spans="1:30" ht="15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</row>
    <row r="122" spans="1:30" ht="15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</row>
    <row r="123" spans="1:30" ht="15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</row>
    <row r="124" spans="1:30" ht="15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</row>
    <row r="125" spans="1:30" ht="15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</row>
    <row r="126" spans="1:30" ht="15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</row>
    <row r="127" spans="1:30" ht="15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</row>
    <row r="128" spans="1:30" ht="15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</row>
    <row r="129" spans="1:30" ht="15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</row>
    <row r="130" spans="1:30" ht="15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</row>
    <row r="131" spans="1:30" ht="15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</row>
    <row r="132" spans="1:30" ht="15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</row>
    <row r="133" spans="1:30" ht="15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</row>
    <row r="134" spans="1:30" ht="15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</row>
    <row r="135" spans="1:30" ht="15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</row>
    <row r="136" spans="1:30" ht="15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</row>
    <row r="137" spans="1:30" ht="15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</row>
    <row r="138" spans="1:30" ht="15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</row>
    <row r="139" spans="1:30" ht="15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</row>
    <row r="140" spans="1:30" ht="1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</row>
    <row r="141" spans="1:30" ht="1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</row>
    <row r="142" spans="1:30" ht="1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</row>
    <row r="143" spans="1:30" ht="1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</row>
    <row r="144" spans="1:30" ht="1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</row>
    <row r="145" spans="1:30" ht="15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</row>
    <row r="146" spans="1:30" ht="15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</row>
    <row r="147" spans="1:30" ht="1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</row>
    <row r="148" spans="1:30" ht="15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</row>
    <row r="149" spans="1:30" ht="15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</row>
    <row r="150" spans="1:30" ht="15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</row>
    <row r="151" spans="1:30" ht="15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</row>
    <row r="152" spans="1:30" ht="15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</row>
    <row r="153" spans="1:30" ht="15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</row>
    <row r="154" spans="1:30" ht="15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</row>
    <row r="155" spans="1:30" ht="15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</row>
    <row r="156" spans="1:30" ht="15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</row>
    <row r="157" spans="1:30" ht="1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</row>
    <row r="158" spans="1:30" ht="15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</row>
    <row r="159" spans="1:30" ht="15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</row>
    <row r="160" spans="1:30" ht="1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</row>
    <row r="161" spans="1:30" ht="15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</row>
    <row r="162" spans="1:30" ht="1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</row>
    <row r="163" spans="1:30" ht="1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</row>
    <row r="164" spans="1:30" ht="15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</row>
    <row r="165" spans="1:30" ht="15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</row>
    <row r="166" spans="1:30" ht="15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</row>
    <row r="167" spans="1:30" ht="15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</row>
    <row r="168" spans="1:30" ht="15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</row>
    <row r="169" spans="1:30" ht="15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</row>
    <row r="170" spans="1:30" ht="15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</row>
    <row r="171" spans="1:30" ht="15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</row>
    <row r="172" spans="1:30" ht="15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</row>
    <row r="173" spans="1:30" ht="15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</row>
    <row r="174" spans="1:30" ht="15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</row>
    <row r="175" spans="1:30" ht="15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</row>
    <row r="176" spans="1:30" ht="15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</row>
    <row r="177" spans="1:30" ht="15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</row>
    <row r="178" spans="1:30" ht="15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</row>
    <row r="179" spans="1:30" ht="15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</row>
    <row r="180" spans="1:30" ht="15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</row>
    <row r="181" spans="1:30" ht="15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</row>
    <row r="182" spans="1:30" ht="15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</row>
    <row r="183" spans="1:30" ht="15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</row>
    <row r="184" spans="1:30" ht="15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</row>
    <row r="185" spans="1:30" ht="15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</row>
    <row r="186" spans="1:30" ht="15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</row>
    <row r="187" spans="1:30" ht="15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</row>
    <row r="188" spans="1:30" ht="15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</row>
    <row r="189" spans="1:30" ht="15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</row>
    <row r="190" spans="1:30" ht="15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</row>
    <row r="191" spans="1:30" ht="1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</row>
    <row r="192" spans="1:30" ht="15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</row>
    <row r="193" spans="1:30" ht="15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</row>
    <row r="194" spans="1:30" ht="15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</row>
    <row r="195" spans="1:30" ht="15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</row>
    <row r="196" spans="1:30" ht="15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</row>
    <row r="197" spans="1:30" ht="15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</row>
    <row r="198" spans="1:30" ht="15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</row>
    <row r="199" spans="1:30" ht="15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</row>
    <row r="200" spans="1:30" ht="15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</row>
    <row r="201" spans="1:30" ht="15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</row>
    <row r="202" spans="1:30" ht="15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</row>
    <row r="203" spans="1:30" ht="15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</row>
    <row r="204" spans="1:30" ht="15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</row>
    <row r="205" spans="1:30" ht="15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</row>
    <row r="206" spans="1:30" ht="15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</row>
    <row r="207" spans="1:30" ht="15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</row>
    <row r="208" spans="1:30" ht="15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</row>
    <row r="209" spans="1:30" ht="15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</row>
    <row r="210" spans="1:30" ht="15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</row>
    <row r="211" spans="1:30" ht="15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</row>
    <row r="212" spans="1:30" ht="15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</row>
    <row r="213" spans="1:30" ht="15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</row>
    <row r="214" spans="1:30" ht="15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</row>
    <row r="215" spans="1:30" ht="15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</row>
    <row r="216" spans="1:30" ht="15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</row>
    <row r="217" spans="1:30" ht="15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</row>
    <row r="218" spans="1:30" ht="15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</row>
    <row r="219" spans="1:30" ht="15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</row>
    <row r="220" spans="1:30" ht="15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</row>
    <row r="221" spans="1:30" ht="15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</row>
    <row r="222" spans="1:30" ht="15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</row>
    <row r="223" spans="1:30" ht="15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</row>
    <row r="224" spans="1:30" ht="15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</row>
    <row r="225" spans="1:30" ht="15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</row>
    <row r="226" spans="1:30" ht="15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</row>
    <row r="227" spans="1:30" ht="15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</row>
    <row r="228" spans="1:30" ht="15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</row>
    <row r="229" spans="1:30" ht="15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</row>
    <row r="230" spans="1:30" ht="15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</row>
    <row r="231" spans="1:30" ht="15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</row>
    <row r="232" spans="1:30" ht="15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</row>
    <row r="233" spans="1:30" ht="15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</row>
    <row r="234" spans="1:30" ht="15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</row>
    <row r="235" spans="1:30" ht="15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</row>
    <row r="236" spans="1:30" ht="15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</row>
    <row r="237" spans="1:30" ht="15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</row>
    <row r="238" spans="1:30" ht="15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</row>
    <row r="239" spans="1:30" ht="15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</row>
    <row r="240" spans="1:30" ht="15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</row>
    <row r="241" spans="1:30" ht="15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</row>
    <row r="242" spans="1:30" ht="15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</row>
    <row r="243" spans="1:30" ht="15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</row>
    <row r="244" spans="1:30" ht="15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</row>
    <row r="245" spans="1:30" ht="15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</row>
    <row r="246" spans="1:30" ht="15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</row>
    <row r="247" spans="1:30" ht="15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</row>
    <row r="248" spans="1:30" ht="15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</row>
    <row r="249" spans="1:30" ht="15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</row>
    <row r="250" spans="1:30" ht="15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</row>
    <row r="251" spans="1:30" ht="15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</row>
    <row r="252" spans="1:30" ht="15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</row>
    <row r="253" spans="1:30" ht="15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</row>
    <row r="254" spans="1:30" ht="15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</row>
    <row r="255" spans="1:30" ht="15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</row>
    <row r="256" spans="1:30" ht="15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</row>
    <row r="257" spans="1:30" ht="15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</row>
    <row r="258" spans="1:30" ht="15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</row>
    <row r="259" spans="1:30" ht="15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</row>
    <row r="260" spans="1:30" ht="15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</row>
    <row r="261" spans="1:30" ht="15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</row>
    <row r="262" spans="1:30" ht="15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</row>
    <row r="263" spans="1:30" ht="15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</row>
    <row r="264" spans="1:30" ht="15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</row>
    <row r="265" spans="1:30" ht="15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</row>
    <row r="266" spans="1:30" ht="15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</row>
    <row r="267" spans="1:30" ht="15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</row>
    <row r="268" spans="1:30" ht="15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</row>
    <row r="269" spans="1:30" ht="15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</row>
    <row r="270" spans="1:30" ht="15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</row>
    <row r="271" spans="1:30" ht="15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</row>
    <row r="272" spans="1:30" ht="15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</row>
    <row r="273" spans="1:30" ht="15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</row>
    <row r="274" spans="1:30" ht="15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</row>
    <row r="275" spans="1:30" ht="15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</row>
    <row r="276" spans="1:30" ht="15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</row>
    <row r="277" spans="1:30" ht="15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</row>
    <row r="278" spans="1:30" ht="15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</row>
    <row r="279" spans="1:30" ht="15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</row>
    <row r="280" spans="1:30" ht="15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</row>
    <row r="281" spans="1:30" ht="15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</row>
    <row r="282" spans="1:30" ht="15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</row>
    <row r="283" spans="1:30" ht="15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</row>
    <row r="284" spans="1:30" ht="15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</row>
    <row r="285" spans="1:30" ht="15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</row>
    <row r="286" spans="1:30" ht="15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</row>
    <row r="287" spans="1:30" ht="15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</row>
    <row r="288" spans="1:30" ht="15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</row>
    <row r="289" spans="1:30" ht="15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</row>
    <row r="290" spans="1:30" ht="15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</row>
    <row r="291" spans="1:30" ht="15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</row>
    <row r="292" spans="1:30" ht="15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</row>
    <row r="293" spans="1:30" ht="15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</row>
    <row r="294" spans="1:30" ht="15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</row>
    <row r="295" spans="1:30" ht="15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</row>
    <row r="296" spans="1:30" ht="15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</row>
    <row r="297" spans="1:30" ht="15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</row>
    <row r="298" spans="1:30" ht="15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</row>
    <row r="299" spans="1:30" ht="15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</row>
    <row r="300" spans="1:30" ht="15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</row>
    <row r="301" spans="1:30" ht="15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</row>
    <row r="302" spans="1:30" ht="15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</row>
    <row r="303" spans="1:30" ht="15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</row>
    <row r="304" spans="1:30" ht="15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</row>
    <row r="305" spans="1:30" ht="15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</row>
    <row r="306" spans="1:30" ht="15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</row>
    <row r="307" spans="1:30" ht="15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</row>
    <row r="308" spans="1:30" ht="15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</row>
    <row r="309" spans="1:30" ht="15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</row>
    <row r="310" spans="1:30" ht="15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</row>
    <row r="311" spans="1:30" ht="15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</row>
    <row r="312" spans="1:30" ht="15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</row>
    <row r="313" spans="1:30" ht="15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</row>
    <row r="314" spans="1:30" ht="15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</row>
    <row r="315" spans="1:30" ht="15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</row>
    <row r="316" spans="1:30" ht="15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</row>
    <row r="317" spans="1:30" ht="15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</row>
    <row r="318" spans="1:30" ht="15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</row>
    <row r="319" spans="1:30" ht="15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</row>
    <row r="320" spans="1:30" ht="15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</row>
    <row r="321" spans="1:30" ht="15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</row>
    <row r="322" spans="1:30" ht="15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</row>
    <row r="323" spans="1:30" ht="15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</row>
    <row r="324" spans="1:30" ht="15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</row>
    <row r="325" spans="1:30" ht="15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</row>
    <row r="326" spans="1:30" ht="15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</row>
    <row r="327" spans="1:30" ht="15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</row>
    <row r="328" spans="1:30" ht="15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</row>
    <row r="329" spans="1:30" ht="15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</row>
    <row r="330" spans="1:30" ht="15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</row>
    <row r="331" spans="1:30" ht="15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</row>
    <row r="332" spans="1:30" ht="15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</row>
    <row r="333" spans="1:30" ht="15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</row>
    <row r="334" spans="1:30" ht="15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</row>
    <row r="335" spans="1:30" ht="15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</row>
    <row r="336" spans="1:30" ht="15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</row>
    <row r="337" spans="1:30" ht="15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</row>
    <row r="338" spans="1:30" ht="15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</row>
    <row r="339" spans="1:30" ht="15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</row>
    <row r="340" spans="1:30" ht="15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</row>
    <row r="341" spans="1:30" ht="15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</row>
    <row r="342" spans="1:30" ht="15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</row>
    <row r="343" spans="1:30" ht="15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</row>
    <row r="344" spans="1:30" ht="15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</row>
    <row r="345" spans="1:30" ht="15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</row>
    <row r="346" spans="1:30" ht="15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</row>
    <row r="347" spans="1:30" ht="15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</row>
    <row r="348" spans="1:30" ht="15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</row>
    <row r="349" spans="1:30" ht="15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</row>
    <row r="350" spans="1:30" ht="15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</row>
    <row r="351" spans="1:30" ht="15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</row>
    <row r="352" spans="1:30" ht="15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</row>
    <row r="353" spans="1:30" ht="15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</row>
    <row r="354" spans="1:30" ht="15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</row>
    <row r="355" spans="1:30" ht="15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</row>
    <row r="356" spans="1:30" ht="15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</row>
    <row r="357" spans="1:30" ht="15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</row>
    <row r="358" spans="1:30" ht="15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</row>
    <row r="359" spans="1:30" ht="15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</row>
    <row r="360" spans="1:30" ht="15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</row>
    <row r="361" spans="1:30" ht="15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</row>
    <row r="362" spans="1:30" ht="15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</row>
    <row r="363" spans="1:30" ht="15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</row>
    <row r="364" spans="1:30" ht="15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</row>
    <row r="365" spans="1:30" ht="15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</row>
    <row r="366" spans="1:30" ht="15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</row>
    <row r="367" spans="1:30" ht="15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</row>
    <row r="368" spans="1:30" ht="15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</row>
    <row r="369" spans="1:30" ht="15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</row>
    <row r="370" spans="1:30" ht="15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</row>
    <row r="371" spans="1:30" ht="15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</row>
    <row r="372" spans="1:30" ht="15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</row>
    <row r="373" spans="1:30" ht="15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</row>
    <row r="374" spans="1:30" ht="15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</row>
    <row r="375" spans="1:30" ht="15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</row>
    <row r="376" spans="1:30" ht="15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</row>
    <row r="377" spans="1:30" ht="15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</row>
    <row r="378" spans="1:30" ht="15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</row>
    <row r="379" spans="1:30" ht="15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</row>
    <row r="380" spans="1:30" ht="15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</row>
    <row r="381" spans="1:30" ht="15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</row>
    <row r="382" spans="1:30" ht="15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</row>
    <row r="383" spans="1:30" ht="15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</row>
    <row r="384" spans="1:30" ht="15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</row>
    <row r="385" spans="1:30" ht="15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</row>
    <row r="386" spans="1:30" ht="15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</row>
    <row r="387" spans="1:30" ht="15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</row>
    <row r="388" spans="1:30" ht="15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/>
    </row>
    <row r="389" spans="1:30" ht="15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</row>
    <row r="390" spans="1:30" ht="15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</row>
    <row r="391" spans="1:30" ht="15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</row>
    <row r="392" spans="1:30" ht="15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</row>
    <row r="393" spans="1:30" ht="15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  <c r="AA393" s="193"/>
      <c r="AB393" s="193"/>
      <c r="AC393" s="193"/>
      <c r="AD393" s="193"/>
    </row>
    <row r="394" spans="1:30" ht="15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</row>
    <row r="395" spans="1:30" ht="15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</row>
    <row r="396" spans="1:30" ht="15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</row>
    <row r="397" spans="1:30" ht="15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</row>
    <row r="398" spans="1:30" ht="15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</row>
    <row r="399" spans="1:30" ht="15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</row>
    <row r="400" spans="1:30" ht="15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</row>
    <row r="401" spans="1:30" ht="15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</row>
    <row r="402" spans="1:30" ht="15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</row>
    <row r="403" spans="1:30" ht="15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</row>
    <row r="404" spans="1:30" ht="15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</row>
    <row r="405" spans="1:30" ht="15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</row>
    <row r="406" spans="1:30" ht="15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</row>
    <row r="407" spans="1:30" ht="15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  <c r="AA407" s="193"/>
      <c r="AB407" s="193"/>
      <c r="AC407" s="193"/>
      <c r="AD407" s="193"/>
    </row>
    <row r="408" spans="1:30" ht="15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</row>
    <row r="409" spans="1:30" ht="15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</row>
    <row r="410" spans="1:30" ht="15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</row>
    <row r="411" spans="1:30" ht="15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</row>
    <row r="412" spans="1:30" ht="15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</row>
    <row r="413" spans="1:30" ht="15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</row>
    <row r="414" spans="1:30" ht="15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</row>
    <row r="415" spans="1:30" ht="15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</row>
    <row r="416" spans="1:30" ht="15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</row>
    <row r="417" spans="1:30" ht="15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</row>
    <row r="418" spans="1:30" ht="15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</row>
    <row r="419" spans="1:30" ht="15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</row>
    <row r="420" spans="1:30" ht="15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</row>
    <row r="421" spans="1:30" ht="15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</row>
    <row r="422" spans="1:30" ht="15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</row>
    <row r="423" spans="1:30" ht="15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</row>
    <row r="424" spans="1:30" ht="15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</row>
    <row r="425" spans="1:30" ht="15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</row>
    <row r="426" spans="1:30" ht="15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</row>
    <row r="427" spans="1:30" ht="15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</row>
    <row r="428" spans="1:30" ht="15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</row>
    <row r="429" spans="1:30" ht="15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</row>
    <row r="430" spans="1:30" ht="15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</row>
    <row r="431" spans="1:30" ht="15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</row>
    <row r="432" spans="1:30" ht="15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</row>
    <row r="433" spans="1:30" ht="15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</row>
    <row r="434" spans="1:30" ht="15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</row>
    <row r="435" spans="1:30" ht="15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</row>
    <row r="436" spans="1:30" ht="15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</row>
    <row r="437" spans="1:30" ht="15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</row>
    <row r="438" spans="1:30" ht="15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</row>
    <row r="439" spans="1:30" ht="15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</row>
    <row r="440" spans="1:30" ht="15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</row>
    <row r="441" spans="1:30" ht="15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</row>
    <row r="442" spans="1:30" ht="15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</row>
    <row r="443" spans="1:30" ht="15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</row>
    <row r="444" spans="1:30" ht="15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</row>
    <row r="445" spans="1:30" ht="15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</row>
    <row r="446" spans="1:30" ht="15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</row>
    <row r="447" spans="1:30" ht="15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</row>
    <row r="448" spans="1:30" ht="15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</row>
    <row r="449" spans="1:30" ht="15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</row>
    <row r="450" spans="1:30" ht="15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</row>
    <row r="451" spans="1:30" ht="15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</row>
    <row r="452" spans="1:30" ht="15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</row>
    <row r="453" spans="1:30" ht="15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</row>
    <row r="454" spans="1:30" ht="15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</row>
    <row r="455" spans="1:30" ht="15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</row>
    <row r="456" spans="1:30" ht="15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</row>
    <row r="457" spans="1:30" ht="15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</row>
    <row r="458" spans="1:30" ht="15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</row>
    <row r="459" spans="1:30" ht="15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</row>
    <row r="460" spans="1:30" ht="15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</row>
    <row r="461" spans="1:30" ht="15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</row>
    <row r="462" spans="1:30" ht="15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</row>
    <row r="463" spans="1:30" ht="15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</row>
    <row r="464" spans="1:30" ht="15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</row>
    <row r="465" spans="1:30" ht="15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</row>
    <row r="466" spans="1:30" ht="15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</row>
    <row r="467" spans="1:30" ht="15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</row>
    <row r="468" spans="1:30" ht="15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</row>
    <row r="469" spans="1:30" ht="15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</row>
    <row r="470" spans="1:30" ht="15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</row>
    <row r="471" spans="1:30" ht="15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</row>
    <row r="472" spans="1:30" ht="15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</row>
    <row r="473" spans="1:30" ht="15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</row>
    <row r="474" spans="1:30" ht="15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</row>
    <row r="475" spans="1:30" ht="15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</row>
    <row r="476" spans="1:30" ht="15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</row>
    <row r="477" spans="1:30" ht="15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  <c r="AA477" s="193"/>
      <c r="AB477" s="193"/>
      <c r="AC477" s="193"/>
      <c r="AD477" s="193"/>
    </row>
    <row r="478" spans="1:30" ht="15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</row>
    <row r="479" spans="1:30" ht="15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</row>
    <row r="480" spans="1:30" ht="15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</row>
    <row r="481" spans="1:30" ht="15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</row>
    <row r="482" spans="1:30" ht="15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</row>
    <row r="483" spans="1:30" ht="15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</row>
    <row r="484" spans="1:30" ht="15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</row>
    <row r="485" spans="1:30" ht="15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</row>
    <row r="486" spans="1:30" ht="15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</row>
    <row r="487" spans="1:30" ht="15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</row>
    <row r="488" spans="1:30" ht="15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</row>
    <row r="489" spans="1:30" ht="15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</row>
    <row r="490" spans="1:30" ht="15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</row>
    <row r="491" spans="1:30" ht="15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</row>
    <row r="492" spans="1:30" ht="15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</row>
    <row r="493" spans="1:30" ht="15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</row>
    <row r="494" spans="1:30" ht="15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</row>
    <row r="495" spans="1:30" ht="15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</row>
    <row r="496" spans="1:30" ht="15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</row>
    <row r="497" spans="1:30" ht="15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</row>
    <row r="498" spans="1:30" ht="15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</row>
    <row r="499" spans="1:30" ht="15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</row>
    <row r="500" spans="1:30" ht="15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</row>
    <row r="501" spans="1:30" ht="15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</row>
    <row r="502" spans="1:30" ht="15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</row>
    <row r="503" spans="1:30" ht="15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</row>
    <row r="504" spans="1:30" ht="15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</row>
    <row r="505" spans="1:30" ht="15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</row>
    <row r="506" spans="1:30" ht="15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</row>
    <row r="507" spans="1:30" ht="15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</row>
    <row r="508" spans="1:30" ht="15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</row>
    <row r="509" spans="1:30" ht="15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</row>
    <row r="510" spans="1:30" ht="15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</row>
    <row r="511" spans="1:30" ht="15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</row>
    <row r="512" spans="1:30" ht="15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</row>
    <row r="513" spans="1:30" ht="15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</row>
    <row r="514" spans="1:30" ht="15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</row>
    <row r="515" spans="1:30" ht="15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</row>
    <row r="516" spans="1:30" ht="15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  <c r="AA516" s="193"/>
      <c r="AB516" s="193"/>
      <c r="AC516" s="193"/>
      <c r="AD516" s="193"/>
    </row>
    <row r="517" spans="1:30" ht="15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</row>
    <row r="518" spans="1:30" ht="15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</row>
    <row r="519" spans="1:30" ht="15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</row>
    <row r="520" spans="1:30" ht="15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</row>
    <row r="521" spans="1:30" ht="15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</row>
    <row r="522" spans="1:30" ht="15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</row>
    <row r="523" spans="1:30" ht="15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</row>
    <row r="524" spans="1:30" ht="15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</row>
    <row r="525" spans="1:30" ht="15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</row>
    <row r="526" spans="1:30" ht="15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</row>
    <row r="527" spans="1:30" ht="15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</row>
    <row r="528" spans="1:30" ht="15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</row>
    <row r="529" spans="1:30" ht="15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</row>
    <row r="530" spans="1:30" ht="15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</row>
    <row r="531" spans="1:30" ht="15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</row>
    <row r="532" spans="1:30" ht="15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</row>
    <row r="533" spans="1:30" ht="15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</row>
    <row r="534" spans="1:30" ht="15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</row>
    <row r="535" spans="1:30" ht="15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</row>
    <row r="536" spans="1:30" ht="15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</row>
    <row r="537" spans="1:30" ht="15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</row>
    <row r="538" spans="1:30" ht="15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</row>
    <row r="539" spans="1:30" ht="15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</row>
    <row r="540" spans="1:30" ht="15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</row>
    <row r="541" spans="1:30" ht="15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</row>
    <row r="542" spans="1:30" ht="15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</row>
    <row r="543" spans="1:30" ht="15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</row>
    <row r="544" spans="1:30" ht="15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</row>
    <row r="545" spans="1:30" ht="15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</row>
    <row r="546" spans="1:30" ht="15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</row>
    <row r="547" spans="1:30" ht="15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</row>
    <row r="548" spans="1:30" ht="15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</row>
    <row r="549" spans="1:30" ht="15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</row>
    <row r="550" spans="1:30" ht="15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</row>
    <row r="551" spans="1:30" ht="15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</row>
    <row r="552" spans="1:30" ht="15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</row>
    <row r="553" spans="1:30" ht="15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</row>
    <row r="554" spans="1:30" ht="15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</row>
    <row r="555" spans="1:30" ht="15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</row>
    <row r="556" spans="1:30" ht="15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</row>
    <row r="557" spans="1:30" ht="15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</row>
    <row r="558" spans="1:30" ht="15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  <c r="AA558" s="193"/>
      <c r="AB558" s="193"/>
      <c r="AC558" s="193"/>
      <c r="AD558" s="193"/>
    </row>
    <row r="559" spans="1:30" ht="15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</row>
    <row r="560" spans="1:30" ht="15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</row>
    <row r="561" spans="1:30" ht="15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</row>
    <row r="562" spans="1:30" ht="15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</row>
    <row r="563" spans="1:30" ht="15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</row>
    <row r="564" spans="1:30" ht="15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  <c r="AA564" s="193"/>
      <c r="AB564" s="193"/>
      <c r="AC564" s="193"/>
      <c r="AD564" s="193"/>
    </row>
    <row r="565" spans="1:30" ht="15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</row>
    <row r="566" spans="1:30" ht="15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</row>
    <row r="567" spans="1:30" ht="15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</row>
    <row r="568" spans="1:30" ht="15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</row>
    <row r="569" spans="1:30" ht="15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</row>
    <row r="570" spans="1:30" ht="15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</row>
    <row r="571" spans="1:30" ht="15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</row>
    <row r="572" spans="1:30" ht="15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</row>
    <row r="573" spans="1:30" ht="15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</row>
    <row r="574" spans="1:30" ht="15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</row>
    <row r="575" spans="1:30" ht="15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</row>
    <row r="576" spans="1:30" ht="15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</row>
    <row r="577" spans="1:30" ht="15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</row>
    <row r="578" spans="1:30" ht="15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</row>
    <row r="579" spans="1:30" ht="15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</row>
    <row r="580" spans="1:30" ht="15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</row>
    <row r="581" spans="1:30" ht="15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</row>
    <row r="582" spans="1:30" ht="15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</row>
    <row r="583" spans="1:30" ht="15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</row>
    <row r="584" spans="1:30" ht="15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</row>
    <row r="585" spans="1:30" ht="15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</row>
    <row r="586" spans="1:30" ht="15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</row>
    <row r="587" spans="1:30" ht="15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  <c r="AA587" s="193"/>
      <c r="AB587" s="193"/>
      <c r="AC587" s="193"/>
      <c r="AD587" s="193"/>
    </row>
    <row r="588" spans="1:30" ht="15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</row>
    <row r="589" spans="1:30" ht="15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</row>
    <row r="590" spans="1:30" ht="15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</row>
    <row r="591" spans="1:30" ht="15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</row>
    <row r="592" spans="1:30" ht="15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  <c r="AA592" s="193"/>
      <c r="AB592" s="193"/>
      <c r="AC592" s="193"/>
      <c r="AD592" s="193"/>
    </row>
    <row r="593" spans="1:30" ht="15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</row>
    <row r="594" spans="1:30" ht="15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</row>
    <row r="595" spans="1:30" ht="15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</row>
    <row r="596" spans="1:30" ht="15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</row>
    <row r="597" spans="1:30" ht="15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</row>
    <row r="598" spans="1:30" ht="15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</row>
    <row r="599" spans="1:30" ht="15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</row>
    <row r="600" spans="1:30" ht="15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  <c r="AA600" s="193"/>
      <c r="AB600" s="193"/>
      <c r="AC600" s="193"/>
      <c r="AD600" s="193"/>
    </row>
    <row r="601" spans="1:30" ht="15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</row>
    <row r="602" spans="1:30" ht="15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</row>
    <row r="603" spans="1:30" ht="15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</row>
    <row r="604" spans="1:30" ht="15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</row>
    <row r="605" spans="1:30" ht="15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</row>
    <row r="606" spans="1:30" ht="15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  <c r="AA606" s="193"/>
      <c r="AB606" s="193"/>
      <c r="AC606" s="193"/>
      <c r="AD606" s="193"/>
    </row>
    <row r="607" spans="1:30" ht="15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</row>
    <row r="608" spans="1:30" ht="15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</row>
    <row r="609" spans="1:30" ht="15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</row>
    <row r="610" spans="1:30" ht="15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</row>
    <row r="611" spans="1:30" ht="15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</row>
    <row r="612" spans="1:30" ht="15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</row>
    <row r="613" spans="1:30" ht="15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</row>
    <row r="614" spans="1:30" ht="15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</row>
    <row r="615" spans="1:30" ht="15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</row>
    <row r="616" spans="1:30" ht="15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</row>
    <row r="617" spans="1:30" ht="15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</row>
    <row r="618" spans="1:30" ht="15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</row>
    <row r="619" spans="1:30" ht="15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</row>
    <row r="620" spans="1:30" ht="15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</row>
    <row r="621" spans="1:30" ht="15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</row>
    <row r="622" spans="1:30" ht="15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</row>
    <row r="623" spans="1:30" ht="15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</row>
    <row r="624" spans="1:30" ht="15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</row>
    <row r="625" spans="1:30" ht="15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</row>
    <row r="626" spans="1:30" ht="15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</row>
    <row r="627" spans="1:30" ht="15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</row>
    <row r="628" spans="1:30" ht="15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</row>
    <row r="629" spans="1:30" ht="15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193"/>
      <c r="AB629" s="193"/>
      <c r="AC629" s="193"/>
      <c r="AD629" s="193"/>
    </row>
    <row r="630" spans="1:30" ht="15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</row>
    <row r="631" spans="1:30" ht="15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</row>
    <row r="632" spans="1:30" ht="15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</row>
    <row r="633" spans="1:30" ht="15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</row>
    <row r="634" spans="1:30" ht="15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193"/>
      <c r="AB634" s="193"/>
      <c r="AC634" s="193"/>
      <c r="AD634" s="193"/>
    </row>
    <row r="635" spans="1:30" ht="15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</row>
    <row r="636" spans="1:30" ht="15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</row>
    <row r="637" spans="1:30" ht="15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193"/>
      <c r="AB637" s="193"/>
      <c r="AC637" s="193"/>
      <c r="AD637" s="193"/>
    </row>
    <row r="638" spans="1:30" ht="15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</row>
    <row r="639" spans="1:30" ht="15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</row>
    <row r="640" spans="1:30" ht="15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</row>
    <row r="641" spans="1:30" ht="15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</row>
    <row r="642" spans="1:30" ht="15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</row>
    <row r="643" spans="1:30" ht="15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</row>
    <row r="644" spans="1:30" ht="15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</row>
    <row r="645" spans="1:30" ht="15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</row>
    <row r="646" spans="1:30" ht="15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</row>
    <row r="647" spans="1:30" ht="15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</row>
    <row r="648" spans="1:30" ht="15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</row>
    <row r="649" spans="1:30" ht="15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</row>
    <row r="650" spans="1:30" ht="15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</row>
    <row r="651" spans="1:30" ht="15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</row>
    <row r="652" spans="1:30" ht="15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</row>
    <row r="653" spans="1:30" ht="15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</row>
    <row r="654" spans="1:30" ht="15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</row>
    <row r="655" spans="1:30" ht="15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</row>
    <row r="656" spans="1:30" ht="15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</row>
    <row r="657" spans="1:30" ht="15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</row>
    <row r="658" spans="1:30" ht="15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</row>
    <row r="659" spans="1:30" ht="15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</row>
    <row r="660" spans="1:30" ht="15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  <c r="AA660" s="193"/>
      <c r="AB660" s="193"/>
      <c r="AC660" s="193"/>
      <c r="AD660" s="193"/>
    </row>
    <row r="661" spans="1:30" ht="15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</row>
    <row r="662" spans="1:30" ht="15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</row>
    <row r="663" spans="1:30" ht="15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</row>
    <row r="664" spans="1:30" ht="15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</row>
    <row r="665" spans="1:30" ht="15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  <c r="AA665" s="193"/>
      <c r="AB665" s="193"/>
      <c r="AC665" s="193"/>
      <c r="AD665" s="193"/>
    </row>
    <row r="666" spans="1:30" ht="15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</row>
    <row r="667" spans="1:30" ht="15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</row>
    <row r="668" spans="1:30" ht="15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</row>
    <row r="669" spans="1:30" ht="15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</row>
    <row r="670" spans="1:30" ht="15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</row>
    <row r="671" spans="1:30" ht="15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</row>
    <row r="672" spans="1:30" ht="15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</row>
    <row r="673" spans="1:30" ht="15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  <c r="AA673" s="193"/>
      <c r="AB673" s="193"/>
      <c r="AC673" s="193"/>
      <c r="AD673" s="193"/>
    </row>
    <row r="674" spans="1:30" ht="15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</row>
    <row r="675" spans="1:30" ht="15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</row>
    <row r="676" spans="1:30" ht="15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</row>
    <row r="677" spans="1:30" ht="15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</row>
    <row r="678" spans="1:30" ht="15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</row>
    <row r="679" spans="1:30" ht="15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  <c r="AA679" s="193"/>
      <c r="AB679" s="193"/>
      <c r="AC679" s="193"/>
      <c r="AD679" s="193"/>
    </row>
    <row r="680" spans="1:30" ht="15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</row>
    <row r="681" spans="1:30" ht="15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</row>
    <row r="682" spans="1:30" ht="15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</row>
    <row r="683" spans="1:30" ht="15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</row>
    <row r="684" spans="1:30" ht="15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</row>
    <row r="685" spans="1:30" ht="15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</row>
    <row r="686" spans="1:30" ht="15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</row>
    <row r="687" spans="1:30" ht="15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</row>
    <row r="688" spans="1:30" ht="15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</row>
    <row r="689" spans="1:30" ht="15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</row>
    <row r="690" spans="1:30" ht="15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</row>
    <row r="691" spans="1:30" ht="15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</row>
    <row r="692" spans="1:30" ht="15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</row>
    <row r="693" spans="1:30" ht="15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</row>
    <row r="694" spans="1:30" ht="15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</row>
    <row r="695" spans="1:30" ht="15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</row>
    <row r="696" spans="1:30" ht="15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</row>
    <row r="697" spans="1:30" ht="15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</row>
    <row r="698" spans="1:30" ht="15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</row>
    <row r="699" spans="1:30" ht="15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</row>
    <row r="700" spans="1:30" ht="15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</row>
    <row r="701" spans="1:30" ht="15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</row>
    <row r="702" spans="1:30" ht="15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  <c r="AA702" s="193"/>
      <c r="AB702" s="193"/>
      <c r="AC702" s="193"/>
      <c r="AD702" s="193"/>
    </row>
    <row r="703" spans="1:30" ht="15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</row>
    <row r="704" spans="1:30" ht="15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</row>
    <row r="705" spans="1:30" ht="15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</row>
    <row r="706" spans="1:30" ht="15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</row>
    <row r="707" spans="1:30" ht="15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  <c r="AA707" s="193"/>
      <c r="AB707" s="193"/>
      <c r="AC707" s="193"/>
      <c r="AD707" s="193"/>
    </row>
    <row r="708" spans="1:30" ht="15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</row>
    <row r="709" spans="1:30" ht="15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</row>
    <row r="710" spans="1:30" ht="15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</row>
    <row r="711" spans="1:30" ht="15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</row>
    <row r="712" spans="1:30" ht="15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</row>
    <row r="713" spans="1:30" ht="15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</row>
    <row r="714" spans="1:30" ht="15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</row>
    <row r="715" spans="1:30" ht="15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  <c r="AA715" s="193"/>
      <c r="AB715" s="193"/>
      <c r="AC715" s="193"/>
      <c r="AD715" s="193"/>
    </row>
    <row r="716" spans="1:30" ht="15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</row>
    <row r="717" spans="1:30" ht="15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</row>
    <row r="718" spans="1:30" ht="15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</row>
    <row r="719" spans="1:30" ht="15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</row>
    <row r="720" spans="1:30" ht="15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</row>
    <row r="721" spans="1:30" ht="15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  <c r="AA721" s="193"/>
      <c r="AB721" s="193"/>
      <c r="AC721" s="193"/>
      <c r="AD721" s="193"/>
    </row>
    <row r="722" spans="1:30" ht="15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</row>
    <row r="723" spans="1:30" ht="15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</row>
    <row r="724" spans="1:30" ht="15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</row>
    <row r="725" spans="1:30" ht="15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</row>
    <row r="726" spans="1:30" ht="15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</row>
    <row r="727" spans="1:30" ht="15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</row>
    <row r="728" spans="1:30" ht="15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</row>
    <row r="729" spans="1:30" ht="15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</row>
    <row r="730" spans="1:30" ht="15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</row>
    <row r="731" spans="1:30" ht="15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</row>
    <row r="732" spans="1:30" ht="15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</row>
    <row r="733" spans="1:30" ht="15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</row>
    <row r="734" spans="1:30" ht="15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</row>
    <row r="735" spans="1:30" ht="15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</row>
    <row r="736" spans="1:30" ht="15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</row>
    <row r="737" spans="1:30" ht="15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</row>
    <row r="738" spans="1:30" ht="15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</row>
    <row r="739" spans="1:30" ht="15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</row>
    <row r="740" spans="1:30" ht="15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</row>
    <row r="741" spans="1:30" ht="15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</row>
    <row r="742" spans="1:30" ht="15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</row>
    <row r="743" spans="1:30" ht="15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</row>
    <row r="744" spans="1:30" ht="15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  <c r="AA744" s="193"/>
      <c r="AB744" s="193"/>
      <c r="AC744" s="193"/>
      <c r="AD744" s="193"/>
    </row>
    <row r="745" spans="1:30" ht="15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</row>
    <row r="746" spans="1:30" ht="15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</row>
    <row r="747" spans="1:30" ht="15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</row>
    <row r="748" spans="1:30" ht="15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</row>
    <row r="749" spans="1:30" ht="15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193"/>
      <c r="AB749" s="193"/>
      <c r="AC749" s="193"/>
      <c r="AD749" s="193"/>
    </row>
    <row r="750" spans="1:30" ht="15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</row>
    <row r="751" spans="1:30" ht="15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</row>
    <row r="752" spans="1:30" ht="15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</row>
    <row r="753" spans="1:30" ht="15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</row>
    <row r="754" spans="1:30" ht="15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</row>
    <row r="755" spans="1:30" ht="15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</row>
    <row r="756" spans="1:30" ht="15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</row>
    <row r="757" spans="1:30" ht="15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193"/>
      <c r="AB757" s="193"/>
      <c r="AC757" s="193"/>
      <c r="AD757" s="193"/>
    </row>
    <row r="758" spans="1:30" ht="15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</row>
    <row r="759" spans="1:30" ht="15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</row>
    <row r="760" spans="1:30" ht="15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</row>
    <row r="761" spans="1:30" ht="15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</row>
    <row r="762" spans="1:30" ht="15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</row>
    <row r="763" spans="1:30" ht="15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  <c r="AA763" s="193"/>
      <c r="AB763" s="193"/>
      <c r="AC763" s="193"/>
      <c r="AD763" s="193"/>
    </row>
    <row r="764" spans="1:30" ht="15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</row>
    <row r="765" spans="1:30" ht="15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</row>
    <row r="766" spans="1:30" ht="15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</row>
    <row r="767" spans="1:30" ht="15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</row>
    <row r="768" spans="1:30" ht="15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</row>
    <row r="769" spans="1:30" ht="15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</row>
    <row r="770" spans="1:30" ht="15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</row>
    <row r="771" spans="1:30" ht="15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</row>
    <row r="772" spans="1:30" ht="15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</row>
    <row r="773" spans="1:30" ht="15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</row>
    <row r="774" spans="1:30" ht="15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</row>
    <row r="775" spans="1:30" ht="15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</row>
    <row r="776" spans="1:30" ht="15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</row>
    <row r="777" spans="1:30" ht="15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</row>
    <row r="778" spans="1:30" ht="15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</row>
    <row r="779" spans="1:30" ht="15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</row>
    <row r="780" spans="1:30" ht="15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</row>
    <row r="781" spans="1:30" ht="15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</row>
    <row r="782" spans="1:30" ht="15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</row>
    <row r="783" spans="1:30" ht="15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</row>
    <row r="784" spans="1:30" ht="15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</row>
    <row r="785" spans="1:30" ht="15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</row>
    <row r="786" spans="1:30" ht="15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  <c r="AA786" s="193"/>
      <c r="AB786" s="193"/>
      <c r="AC786" s="193"/>
      <c r="AD786" s="193"/>
    </row>
    <row r="787" spans="1:30" ht="15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</row>
    <row r="788" spans="1:30" ht="15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</row>
    <row r="789" spans="1:30" ht="15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</row>
    <row r="790" spans="1:30" ht="15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</row>
    <row r="791" spans="1:30" ht="15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  <c r="AA791" s="193"/>
      <c r="AB791" s="193"/>
      <c r="AC791" s="193"/>
      <c r="AD791" s="193"/>
    </row>
    <row r="792" spans="1:30" ht="15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</row>
    <row r="793" spans="1:30" ht="15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</row>
    <row r="794" spans="1:30" ht="15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  <c r="AA794" s="193"/>
      <c r="AB794" s="193"/>
      <c r="AC794" s="193"/>
      <c r="AD794" s="193"/>
    </row>
    <row r="795" spans="1:30" ht="15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</row>
    <row r="796" spans="1:30" ht="15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</row>
    <row r="797" spans="1:30" ht="15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</row>
    <row r="798" spans="1:30" ht="15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</row>
    <row r="799" spans="1:30" ht="15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</row>
    <row r="800" spans="1:30" ht="15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</row>
    <row r="801" spans="1:30" ht="15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</row>
    <row r="802" spans="1:30" ht="15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</row>
    <row r="803" spans="1:30" ht="15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</row>
    <row r="804" spans="1:30" ht="15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</row>
    <row r="805" spans="1:30" ht="15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</row>
    <row r="806" spans="1:30" ht="15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</row>
    <row r="807" spans="1:30" ht="15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</row>
    <row r="808" spans="1:30" ht="15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</row>
    <row r="809" spans="1:30" ht="15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</row>
    <row r="810" spans="1:30" ht="15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</row>
    <row r="811" spans="1:30" ht="15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</row>
    <row r="812" spans="1:30" ht="15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</row>
    <row r="813" spans="1:30" ht="15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</row>
    <row r="814" spans="1:30" ht="15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</row>
    <row r="815" spans="1:30" ht="15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</row>
    <row r="816" spans="1:30" ht="15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</row>
    <row r="817" spans="1:30" ht="15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  <c r="AA817" s="193"/>
      <c r="AB817" s="193"/>
      <c r="AC817" s="193"/>
      <c r="AD817" s="193"/>
    </row>
    <row r="818" spans="1:30" ht="15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</row>
    <row r="819" spans="1:30" ht="15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</row>
    <row r="820" spans="1:30" ht="15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</row>
    <row r="821" spans="1:30" ht="15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</row>
    <row r="822" spans="1:30" ht="15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  <c r="AA822" s="193"/>
      <c r="AB822" s="193"/>
      <c r="AC822" s="193"/>
      <c r="AD822" s="193"/>
    </row>
    <row r="823" spans="1:30" ht="15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</row>
    <row r="824" spans="1:30" ht="15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</row>
    <row r="825" spans="1:30" ht="15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</row>
    <row r="826" spans="1:30" ht="15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</row>
    <row r="827" spans="1:30" ht="15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</row>
    <row r="828" spans="1:30" ht="15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</row>
    <row r="829" spans="1:30" ht="15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</row>
    <row r="830" spans="1:30" ht="15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  <c r="AA830" s="193"/>
      <c r="AB830" s="193"/>
      <c r="AC830" s="193"/>
      <c r="AD830" s="193"/>
    </row>
    <row r="831" spans="1:30" ht="15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</row>
    <row r="832" spans="1:30" ht="15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</row>
    <row r="833" spans="1:30" ht="15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</row>
    <row r="834" spans="1:30" ht="15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</row>
    <row r="835" spans="1:30" ht="15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</row>
    <row r="836" spans="1:30" ht="15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  <c r="AA836" s="193"/>
      <c r="AB836" s="193"/>
      <c r="AC836" s="193"/>
      <c r="AD836" s="193"/>
    </row>
    <row r="837" spans="1:30" ht="15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</row>
    <row r="838" spans="1:30" ht="15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</row>
    <row r="839" spans="1:30" ht="15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</row>
    <row r="840" spans="1:30" ht="15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</row>
    <row r="841" spans="1:30" ht="15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</row>
    <row r="842" spans="1:30" ht="15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</row>
    <row r="843" spans="1:30" ht="15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</row>
    <row r="844" spans="1:30" ht="15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</row>
    <row r="845" spans="1:30" ht="15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</row>
    <row r="846" spans="1:30" ht="15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</row>
    <row r="847" spans="1:30" ht="15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</row>
    <row r="848" spans="1:30" ht="15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</row>
    <row r="849" spans="1:30" ht="15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</row>
    <row r="850" spans="1:30" ht="15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</row>
    <row r="851" spans="1:30" ht="15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</row>
    <row r="852" spans="1:30" ht="15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</row>
    <row r="853" spans="1:30" ht="15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</row>
    <row r="854" spans="1:30" ht="15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</row>
    <row r="855" spans="1:30" ht="15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</row>
    <row r="856" spans="1:30" ht="15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</row>
    <row r="857" spans="1:30" ht="15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</row>
    <row r="858" spans="1:30" ht="15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</row>
    <row r="859" spans="1:30" ht="15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  <c r="AA859" s="193"/>
      <c r="AB859" s="193"/>
      <c r="AC859" s="193"/>
      <c r="AD859" s="193"/>
    </row>
    <row r="860" spans="1:30" ht="15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</row>
    <row r="861" spans="1:30" ht="15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</row>
    <row r="862" spans="1:30" ht="15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</row>
    <row r="863" spans="1:30" ht="15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</row>
    <row r="864" spans="1:30" ht="15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  <c r="AA864" s="193"/>
      <c r="AB864" s="193"/>
      <c r="AC864" s="193"/>
      <c r="AD864" s="193"/>
    </row>
    <row r="865" spans="1:30" ht="15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</row>
    <row r="866" spans="1:30" ht="15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</row>
    <row r="867" spans="1:30" ht="15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</row>
    <row r="868" spans="1:30" ht="15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</row>
    <row r="869" spans="1:30" ht="15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</row>
    <row r="870" spans="1:30" ht="15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</row>
    <row r="871" spans="1:30" ht="15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</row>
    <row r="872" spans="1:30" ht="15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  <c r="AA872" s="193"/>
      <c r="AB872" s="193"/>
      <c r="AC872" s="193"/>
      <c r="AD872" s="193"/>
    </row>
    <row r="873" spans="1:30" ht="15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</row>
    <row r="874" spans="1:30" ht="15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</row>
    <row r="875" spans="1:30" ht="15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</row>
    <row r="876" spans="1:30" ht="15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</row>
    <row r="877" spans="1:30" ht="15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</row>
    <row r="878" spans="1:30" ht="15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  <c r="AA878" s="193"/>
      <c r="AB878" s="193"/>
      <c r="AC878" s="193"/>
      <c r="AD878" s="193"/>
    </row>
    <row r="879" spans="1:30" ht="15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</row>
    <row r="880" spans="1:30" ht="15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</row>
    <row r="881" spans="1:30" ht="15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</row>
    <row r="882" spans="1:30" ht="15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</row>
    <row r="883" spans="1:30" ht="15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</row>
    <row r="884" spans="1:30" ht="15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</row>
    <row r="885" spans="1:30" ht="15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</row>
    <row r="886" spans="1:30" ht="15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</row>
    <row r="887" spans="1:30" ht="15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</row>
    <row r="888" spans="1:30" ht="15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</row>
    <row r="889" spans="1:30" ht="15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</row>
    <row r="890" spans="1:30" ht="15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</row>
    <row r="891" spans="1:30" ht="15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</row>
    <row r="892" spans="1:30" ht="15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</row>
    <row r="893" spans="1:30" ht="15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</row>
    <row r="894" spans="1:30" ht="15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</row>
    <row r="895" spans="1:30" ht="15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</row>
    <row r="896" spans="1:30" ht="15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</row>
    <row r="897" spans="1:30" ht="15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</row>
    <row r="898" spans="1:30" ht="15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</row>
    <row r="899" spans="1:30" ht="15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</row>
    <row r="900" spans="1:30" ht="15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</row>
    <row r="901" spans="1:30" ht="15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  <c r="AA901" s="193"/>
      <c r="AB901" s="193"/>
      <c r="AC901" s="193"/>
      <c r="AD901" s="193"/>
    </row>
    <row r="902" spans="1:30" ht="15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</row>
    <row r="903" spans="1:30" ht="15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</row>
    <row r="904" spans="1:30" ht="15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</row>
    <row r="905" spans="1:30" ht="15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</row>
    <row r="906" spans="1:30" ht="15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  <c r="AA906" s="193"/>
      <c r="AB906" s="193"/>
      <c r="AC906" s="193"/>
      <c r="AD906" s="193"/>
    </row>
    <row r="907" spans="1:30" ht="15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</row>
    <row r="908" spans="1:30" ht="15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</row>
    <row r="909" spans="1:30" ht="15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</row>
    <row r="910" spans="1:30" ht="15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</row>
    <row r="911" spans="1:30" ht="15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</row>
    <row r="912" spans="1:30" ht="15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</row>
    <row r="913" spans="1:30" ht="15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</row>
    <row r="914" spans="1:30" ht="15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  <c r="AA914" s="193"/>
      <c r="AB914" s="193"/>
      <c r="AC914" s="193"/>
      <c r="AD914" s="193"/>
    </row>
    <row r="915" spans="1:30" ht="15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</row>
    <row r="916" spans="1:30" ht="15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</row>
    <row r="917" spans="1:30" ht="15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</row>
    <row r="918" spans="1:30" ht="15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</row>
    <row r="919" spans="1:30" ht="15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</row>
    <row r="920" spans="1:30" ht="15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  <c r="AA920" s="193"/>
      <c r="AB920" s="193"/>
      <c r="AC920" s="193"/>
      <c r="AD920" s="193"/>
    </row>
    <row r="921" spans="1:30" ht="15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</row>
    <row r="922" spans="1:30" ht="15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</row>
    <row r="923" spans="1:30" ht="15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</row>
    <row r="924" spans="1:30" ht="15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</row>
    <row r="925" spans="1:30" ht="15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</row>
    <row r="926" spans="1:30" ht="15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</row>
    <row r="927" spans="1:30" ht="15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</row>
    <row r="928" spans="1:30" ht="15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</row>
    <row r="929" spans="1:30" ht="15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</row>
    <row r="930" spans="1:30" ht="15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</row>
    <row r="931" spans="1:30" ht="15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</row>
    <row r="932" spans="1:30" ht="15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</row>
    <row r="933" spans="1:30" ht="15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</row>
    <row r="934" spans="1:30" ht="15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</row>
    <row r="935" spans="1:30" ht="15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</row>
    <row r="936" spans="1:30" ht="15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</row>
    <row r="937" spans="1:30" ht="15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</row>
    <row r="938" spans="1:30" ht="15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</row>
    <row r="939" spans="1:30" ht="15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</row>
    <row r="940" spans="1:30" ht="15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</row>
    <row r="941" spans="1:30" ht="15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</row>
    <row r="942" spans="1:30" ht="15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</row>
    <row r="943" spans="1:30" ht="15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  <c r="AA943" s="193"/>
      <c r="AB943" s="193"/>
      <c r="AC943" s="193"/>
      <c r="AD943" s="193"/>
    </row>
    <row r="944" spans="1:30" ht="15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</row>
    <row r="945" spans="1:30" ht="15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</row>
    <row r="946" spans="1:30" ht="15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</row>
    <row r="947" spans="1:30" ht="15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</row>
    <row r="948" spans="1:30" ht="15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  <c r="AA948" s="193"/>
      <c r="AB948" s="193"/>
      <c r="AC948" s="193"/>
      <c r="AD948" s="193"/>
    </row>
    <row r="949" spans="1:30" ht="15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</row>
    <row r="950" spans="1:30" ht="15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</row>
    <row r="951" spans="1:30" ht="15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  <c r="AA951" s="193"/>
      <c r="AB951" s="193"/>
      <c r="AC951" s="193"/>
      <c r="AD951" s="193"/>
    </row>
    <row r="952" spans="1:30" ht="15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</row>
    <row r="953" spans="1:30" ht="15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</row>
    <row r="954" spans="1:30" ht="15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</row>
    <row r="955" spans="1:30" ht="15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</row>
    <row r="956" spans="1:30" ht="15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</row>
    <row r="957" spans="1:30" ht="15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</row>
    <row r="958" spans="1:30" ht="15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</row>
    <row r="959" spans="1:30" ht="15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</row>
    <row r="960" spans="1:30" ht="15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</row>
    <row r="961" spans="1:30" ht="15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</row>
    <row r="962" spans="1:30" ht="15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</row>
    <row r="963" spans="1:30" ht="15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</row>
    <row r="964" spans="1:30" ht="15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</row>
    <row r="965" spans="1:30" ht="15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</row>
    <row r="966" spans="1:30" ht="15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</row>
    <row r="967" spans="1:30" ht="15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</row>
    <row r="968" spans="1:30" ht="15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</row>
    <row r="969" spans="1:30" ht="15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</row>
    <row r="970" spans="1:30" ht="15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</row>
    <row r="971" spans="1:30" ht="15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</row>
    <row r="972" spans="1:30" ht="15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</row>
    <row r="973" spans="1:30" ht="15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</row>
    <row r="974" spans="1:30" ht="15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  <c r="AA974" s="193"/>
      <c r="AB974" s="193"/>
      <c r="AC974" s="193"/>
      <c r="AD974" s="193"/>
    </row>
    <row r="975" spans="1:30" ht="15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</row>
    <row r="976" spans="1:30" ht="15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</row>
    <row r="977" spans="1:30" ht="15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</row>
    <row r="978" spans="1:30" ht="15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</row>
    <row r="979" spans="1:30" ht="15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  <c r="AA979" s="193"/>
      <c r="AB979" s="193"/>
      <c r="AC979" s="193"/>
      <c r="AD979" s="193"/>
    </row>
    <row r="980" spans="1:30" ht="15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</row>
    <row r="981" spans="1:30" ht="15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</row>
    <row r="982" spans="1:30" ht="15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</row>
    <row r="983" spans="1:30" ht="15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</row>
    <row r="984" spans="1:30" ht="15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</row>
    <row r="985" spans="1:30" ht="15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</row>
    <row r="986" spans="1:30" ht="15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</row>
    <row r="987" spans="1:30" ht="15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  <c r="AA987" s="193"/>
      <c r="AB987" s="193"/>
      <c r="AC987" s="193"/>
      <c r="AD987" s="193"/>
    </row>
    <row r="988" spans="1:30" ht="15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</row>
    <row r="989" spans="1:30" ht="15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</row>
    <row r="990" spans="1:30" ht="15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</row>
    <row r="991" spans="1:30" ht="15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</row>
    <row r="992" spans="1:30" ht="15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</row>
    <row r="993" spans="1:30" ht="15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  <c r="AA993" s="193"/>
      <c r="AB993" s="193"/>
      <c r="AC993" s="193"/>
      <c r="AD993" s="193"/>
    </row>
    <row r="994" spans="1:30" ht="15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</row>
    <row r="995" spans="1:30" ht="15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</row>
    <row r="996" spans="1:30" ht="15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</row>
    <row r="997" spans="1:30" ht="15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</row>
    <row r="998" spans="1:30" ht="15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</row>
    <row r="999" spans="1:30" ht="15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</row>
    <row r="1000" spans="1:30" ht="15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</row>
  </sheetData>
  <mergeCells count="5">
    <mergeCell ref="A1:C2"/>
    <mergeCell ref="G1:R2"/>
    <mergeCell ref="S1:AD2"/>
    <mergeCell ref="AE1:AH2"/>
    <mergeCell ref="AI1:AL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V1000"/>
  <sheetViews>
    <sheetView workbookViewId="0"/>
  </sheetViews>
  <sheetFormatPr defaultColWidth="12.5703125" defaultRowHeight="15.75" customHeight="1"/>
  <cols>
    <col min="1" max="1" width="6.5703125" customWidth="1"/>
    <col min="2" max="2" width="10.42578125" customWidth="1"/>
    <col min="3" max="3" width="51.85546875" customWidth="1"/>
    <col min="4" max="9" width="12.5703125" hidden="1"/>
    <col min="13" max="21" width="12.5703125" hidden="1"/>
    <col min="25" max="30" width="12.5703125" hidden="1"/>
    <col min="31" max="32" width="22.5703125" customWidth="1"/>
    <col min="33" max="34" width="12.5703125" hidden="1"/>
    <col min="35" max="36" width="17.140625" customWidth="1"/>
    <col min="37" max="38" width="12.5703125" hidden="1"/>
  </cols>
  <sheetData>
    <row r="1" spans="1:48" ht="15">
      <c r="A1" s="180" t="str">
        <f ca="1">IFERROR(__xludf.DUMMYFUNCTION("IMPORTRANGE(""https://docs.google.com/spreadsheets/d/17satSTpinhgyKONxUt8ymbzIQURiWn9_odZBdnkb3WE/edit#gid=1462225298"",""МСЗУ ОМСУ!A2:c102"")"),"")</f>
        <v/>
      </c>
      <c r="B1" s="180"/>
      <c r="C1" s="180"/>
      <c r="D1" s="180" t="str">
        <f ca="1">IFERROR(__xludf.DUMMYFUNCTION("IMPORTRANGE(""https://docs.google.com/spreadsheets/d/17satSTpinhgyKONxUt8ymbzIQURiWn9_odZBdnkb3WE/edit#gid=1462225298"",""МСЗУ ОМСУ!d2:al4"")"),"")</f>
        <v/>
      </c>
      <c r="E1" s="180"/>
      <c r="F1" s="180"/>
      <c r="G1" s="253" t="str">
        <f ca="1">IFERROR(__xludf.DUMMYFUNCTION("""COMPUTED_VALUE"""),"Количество обращений за получением МСЗУ в электронном виде с использованием ЕПГУ/РПГУ")</f>
        <v>Количество обращений за получением МСЗУ в электронном виде с использованием ЕПГУ/РПГУ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8"/>
      <c r="S1" s="253" t="str">
        <f ca="1">IFERROR(__xludf.DUMMYFUNCTION("""COMPUTED_VALUE"""),"Общее количество обращений во всех формах за получением МСЗУ")</f>
        <v>Общее количество обращений во всех формах за получением МСЗУ</v>
      </c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8"/>
      <c r="AE1" s="253" t="str">
        <f ca="1">IFERROR(__xludf.DUMMYFUNCTION("""COMPUTED_VALUE"""),"Количество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РПГУ")</f>
        <v>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</v>
      </c>
      <c r="AF1" s="247"/>
      <c r="AG1" s="247"/>
      <c r="AH1" s="248"/>
      <c r="AI1" s="253" t="str">
        <f ca="1">IFERROR(__xludf.DUMMYFUNCTION("""COMPUTED_VALUE"""),"Общее количество предоставленных массовых социально значимых услуг в электронном виде с использованием ЕПГУ или РПГУ ")</f>
        <v xml:space="preserve">Общее количество предоставленных массовых социально значимых услуг в электронном виде с использованием ЕПГУ или РПГУ </v>
      </c>
      <c r="AJ1" s="247"/>
      <c r="AK1" s="247"/>
      <c r="AL1" s="248"/>
      <c r="AM1" s="181"/>
      <c r="AN1" s="181"/>
      <c r="AO1" s="181"/>
      <c r="AP1" s="181"/>
      <c r="AQ1" s="181"/>
      <c r="AR1" s="181"/>
      <c r="AS1" s="181"/>
      <c r="AT1" s="181"/>
      <c r="AU1" s="181"/>
      <c r="AV1" s="181"/>
    </row>
    <row r="2" spans="1:48" ht="42" customHeight="1">
      <c r="A2" s="180"/>
      <c r="B2" s="180"/>
      <c r="C2" s="180"/>
      <c r="D2" s="182" t="str">
        <f ca="1">IFERROR(__xludf.DUMMYFUNCTION("""COMPUTED_VALUE"""),"Подключена на ЕПГУ")</f>
        <v>Подключена на ЕПГУ</v>
      </c>
      <c r="E2" s="182" t="str">
        <f ca="1">IFERROR(__xludf.DUMMYFUNCTION("""COMPUTED_VALUE"""),"Подключена на РПГУ")</f>
        <v>Подключена на РПГУ</v>
      </c>
      <c r="F2" s="182" t="str">
        <f ca="1">IFERROR(__xludf.DUMMYFUNCTION("""COMPUTED_VALUE"""),"ID")</f>
        <v>ID</v>
      </c>
      <c r="G2" s="249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1"/>
      <c r="S2" s="249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1"/>
      <c r="AE2" s="249"/>
      <c r="AF2" s="250"/>
      <c r="AG2" s="250"/>
      <c r="AH2" s="251"/>
      <c r="AI2" s="249"/>
      <c r="AJ2" s="250"/>
      <c r="AK2" s="250"/>
      <c r="AL2" s="251"/>
      <c r="AM2" s="181"/>
      <c r="AN2" s="181"/>
      <c r="AO2" s="181"/>
      <c r="AP2" s="181"/>
      <c r="AQ2" s="181"/>
      <c r="AR2" s="181"/>
      <c r="AS2" s="181"/>
      <c r="AT2" s="181"/>
      <c r="AU2" s="181"/>
      <c r="AV2" s="181"/>
    </row>
    <row r="3" spans="1:48" ht="15">
      <c r="A3" s="180" t="str">
        <f ca="1">IFERROR(__xludf.DUMMYFUNCTION("""COMPUTED_VALUE"""),"№ п/п")</f>
        <v>№ п/п</v>
      </c>
      <c r="B3" s="180" t="str">
        <f ca="1">IFERROR(__xludf.DUMMYFUNCTION("""COMPUTED_VALUE"""),"Номер МР")</f>
        <v>Номер МР</v>
      </c>
      <c r="C3" s="180" t="str">
        <f ca="1">IFERROR(__xludf.DUMMYFUNCTION("""COMPUTED_VALUE"""),"Наименование услуги")</f>
        <v>Наименование услуги</v>
      </c>
      <c r="D3" s="180"/>
      <c r="E3" s="180"/>
      <c r="F3" s="180"/>
      <c r="G3" s="183" t="str">
        <f ca="1">IFERROR(__xludf.DUMMYFUNCTION("""COMPUTED_VALUE"""),"Январь")</f>
        <v>Январь</v>
      </c>
      <c r="H3" s="183" t="str">
        <f ca="1">IFERROR(__xludf.DUMMYFUNCTION("""COMPUTED_VALUE"""),"Февраль")</f>
        <v>Февраль</v>
      </c>
      <c r="I3" s="183" t="str">
        <f ca="1">IFERROR(__xludf.DUMMYFUNCTION("""COMPUTED_VALUE"""),"Март")</f>
        <v>Март</v>
      </c>
      <c r="J3" s="183" t="str">
        <f ca="1">IFERROR(__xludf.DUMMYFUNCTION("""COMPUTED_VALUE"""),"Апрель")</f>
        <v>Апрель</v>
      </c>
      <c r="K3" s="183" t="str">
        <f ca="1">IFERROR(__xludf.DUMMYFUNCTION("""COMPUTED_VALUE"""),"Май")</f>
        <v>Май</v>
      </c>
      <c r="L3" s="183" t="str">
        <f ca="1">IFERROR(__xludf.DUMMYFUNCTION("""COMPUTED_VALUE"""),"Июнь")</f>
        <v>Июнь</v>
      </c>
      <c r="M3" s="183" t="str">
        <f ca="1">IFERROR(__xludf.DUMMYFUNCTION("""COMPUTED_VALUE"""),"Июль")</f>
        <v>Июль</v>
      </c>
      <c r="N3" s="183" t="str">
        <f ca="1">IFERROR(__xludf.DUMMYFUNCTION("""COMPUTED_VALUE"""),"Август")</f>
        <v>Август</v>
      </c>
      <c r="O3" s="183" t="str">
        <f ca="1">IFERROR(__xludf.DUMMYFUNCTION("""COMPUTED_VALUE"""),"Сентябрь")</f>
        <v>Сентябрь</v>
      </c>
      <c r="P3" s="183" t="str">
        <f ca="1">IFERROR(__xludf.DUMMYFUNCTION("""COMPUTED_VALUE"""),"Октябрь")</f>
        <v>Октябрь</v>
      </c>
      <c r="Q3" s="183" t="str">
        <f ca="1">IFERROR(__xludf.DUMMYFUNCTION("""COMPUTED_VALUE"""),"Ноябрь")</f>
        <v>Ноябрь</v>
      </c>
      <c r="R3" s="183" t="str">
        <f ca="1">IFERROR(__xludf.DUMMYFUNCTION("""COMPUTED_VALUE"""),"Декабрь")</f>
        <v>Декабрь</v>
      </c>
      <c r="S3" s="183" t="str">
        <f ca="1">IFERROR(__xludf.DUMMYFUNCTION("""COMPUTED_VALUE"""),"Январь")</f>
        <v>Январь</v>
      </c>
      <c r="T3" s="183" t="str">
        <f ca="1">IFERROR(__xludf.DUMMYFUNCTION("""COMPUTED_VALUE"""),"Февраль")</f>
        <v>Февраль</v>
      </c>
      <c r="U3" s="183" t="str">
        <f ca="1">IFERROR(__xludf.DUMMYFUNCTION("""COMPUTED_VALUE"""),"Март")</f>
        <v>Март</v>
      </c>
      <c r="V3" s="183" t="str">
        <f ca="1">IFERROR(__xludf.DUMMYFUNCTION("""COMPUTED_VALUE"""),"Апрель")</f>
        <v>Апрель</v>
      </c>
      <c r="W3" s="183" t="str">
        <f ca="1">IFERROR(__xludf.DUMMYFUNCTION("""COMPUTED_VALUE"""),"Май")</f>
        <v>Май</v>
      </c>
      <c r="X3" s="183" t="str">
        <f ca="1">IFERROR(__xludf.DUMMYFUNCTION("""COMPUTED_VALUE"""),"Июнь")</f>
        <v>Июнь</v>
      </c>
      <c r="Y3" s="183" t="str">
        <f ca="1">IFERROR(__xludf.DUMMYFUNCTION("""COMPUTED_VALUE"""),"Июль")</f>
        <v>Июль</v>
      </c>
      <c r="Z3" s="183" t="str">
        <f ca="1">IFERROR(__xludf.DUMMYFUNCTION("""COMPUTED_VALUE"""),"Август")</f>
        <v>Август</v>
      </c>
      <c r="AA3" s="183" t="str">
        <f ca="1">IFERROR(__xludf.DUMMYFUNCTION("""COMPUTED_VALUE"""),"Сентябрь")</f>
        <v>Сентябрь</v>
      </c>
      <c r="AB3" s="183" t="str">
        <f ca="1">IFERROR(__xludf.DUMMYFUNCTION("""COMPUTED_VALUE"""),"Октябрь")</f>
        <v>Октябрь</v>
      </c>
      <c r="AC3" s="183" t="str">
        <f ca="1">IFERROR(__xludf.DUMMYFUNCTION("""COMPUTED_VALUE"""),"Ноябрь")</f>
        <v>Ноябрь</v>
      </c>
      <c r="AD3" s="183" t="str">
        <f ca="1">IFERROR(__xludf.DUMMYFUNCTION("""COMPUTED_VALUE"""),"Декабрь")</f>
        <v>Декабрь</v>
      </c>
      <c r="AE3" s="183" t="str">
        <f ca="1">IFERROR(__xludf.DUMMYFUNCTION("""COMPUTED_VALUE"""),"I квартал 2023")</f>
        <v>I квартал 2023</v>
      </c>
      <c r="AF3" s="183" t="str">
        <f ca="1">IFERROR(__xludf.DUMMYFUNCTION("""COMPUTED_VALUE"""),"II квартал 2023")</f>
        <v>II квартал 2023</v>
      </c>
      <c r="AG3" s="183" t="str">
        <f ca="1">IFERROR(__xludf.DUMMYFUNCTION("""COMPUTED_VALUE"""),"III квартал 2023")</f>
        <v>III квартал 2023</v>
      </c>
      <c r="AH3" s="183" t="str">
        <f ca="1">IFERROR(__xludf.DUMMYFUNCTION("""COMPUTED_VALUE"""),"IV квартал 2023")</f>
        <v>IV квартал 2023</v>
      </c>
      <c r="AI3" s="183" t="str">
        <f ca="1">IFERROR(__xludf.DUMMYFUNCTION("""COMPUTED_VALUE"""),"I квартал 2023")</f>
        <v>I квартал 2023</v>
      </c>
      <c r="AJ3" s="183" t="str">
        <f ca="1">IFERROR(__xludf.DUMMYFUNCTION("""COMPUTED_VALUE"""),"II квартал 2023")</f>
        <v>II квартал 2023</v>
      </c>
      <c r="AK3" s="183" t="str">
        <f ca="1">IFERROR(__xludf.DUMMYFUNCTION("""COMPUTED_VALUE"""),"III квартал 2023")</f>
        <v>III квартал 2023</v>
      </c>
      <c r="AL3" s="183" t="str">
        <f ca="1">IFERROR(__xludf.DUMMYFUNCTION("""COMPUTED_VALUE"""),"IV квартал 2023")</f>
        <v>IV квартал 2023</v>
      </c>
      <c r="AM3" s="184"/>
      <c r="AN3" s="184"/>
      <c r="AO3" s="184"/>
      <c r="AP3" s="184"/>
      <c r="AQ3" s="184"/>
      <c r="AR3" s="184"/>
      <c r="AS3" s="184"/>
      <c r="AT3" s="184"/>
      <c r="AU3" s="184"/>
      <c r="AV3" s="184"/>
    </row>
    <row r="4" spans="1:48" ht="15">
      <c r="A4" s="185">
        <f ca="1">IFERROR(__xludf.DUMMYFUNCTION("""COMPUTED_VALUE"""),1)</f>
        <v>1</v>
      </c>
      <c r="B4" s="185">
        <f ca="1">IFERROR(__xludf.DUMMYFUNCTION("""COMPUTED_VALUE"""),3)</f>
        <v>3</v>
      </c>
      <c r="C4" s="185" t="str">
        <f ca="1">IFERROR(__xludf.DUMMYFUNCTION("""COMPUTED_VALUE"""),"Выдача разрешения на ввод объекта в эксплуатацию, внесение изменений в разрешение на ввод объекта в эксплуатацию")</f>
        <v>Выдача разрешения на ввод объекта в эксплуатацию, внесение изменений в разрешение на ввод объекта в эксплуатацию</v>
      </c>
      <c r="D4" s="185"/>
      <c r="E4" s="185"/>
      <c r="F4" s="185"/>
      <c r="G4" s="185"/>
      <c r="H4" s="206">
        <v>0</v>
      </c>
      <c r="I4" s="207">
        <v>0</v>
      </c>
      <c r="J4" s="210">
        <v>0</v>
      </c>
      <c r="K4" s="216">
        <v>0</v>
      </c>
      <c r="L4" s="216">
        <v>0</v>
      </c>
      <c r="M4" s="216"/>
      <c r="N4" s="216"/>
      <c r="O4" s="216"/>
      <c r="P4" s="216"/>
      <c r="Q4" s="216"/>
      <c r="R4" s="216"/>
      <c r="S4" s="216"/>
      <c r="T4" s="207">
        <v>0</v>
      </c>
      <c r="U4" s="207">
        <v>0</v>
      </c>
      <c r="V4" s="210">
        <v>0</v>
      </c>
      <c r="W4" s="216">
        <v>0</v>
      </c>
      <c r="X4" s="216">
        <v>0</v>
      </c>
      <c r="Y4" s="216"/>
      <c r="Z4" s="216"/>
      <c r="AA4" s="216"/>
      <c r="AB4" s="216"/>
      <c r="AC4" s="216"/>
      <c r="AD4" s="216"/>
      <c r="AE4" s="207">
        <v>0</v>
      </c>
      <c r="AF4" s="216">
        <v>0</v>
      </c>
      <c r="AG4" s="216"/>
      <c r="AH4" s="216"/>
      <c r="AI4" s="207">
        <v>0</v>
      </c>
      <c r="AJ4" s="15">
        <v>0</v>
      </c>
      <c r="AK4" s="202"/>
      <c r="AL4" s="202"/>
      <c r="AM4" s="193"/>
      <c r="AN4" s="193"/>
      <c r="AO4" s="193"/>
      <c r="AP4" s="193"/>
      <c r="AQ4" s="193"/>
      <c r="AR4" s="193"/>
      <c r="AS4" s="193"/>
      <c r="AT4" s="193"/>
      <c r="AU4" s="193"/>
      <c r="AV4" s="193"/>
    </row>
    <row r="5" spans="1:48" ht="15">
      <c r="A5" s="185">
        <f ca="1">IFERROR(__xludf.DUMMYFUNCTION("""COMPUTED_VALUE"""),2)</f>
        <v>2</v>
      </c>
      <c r="B5" s="185">
        <f ca="1">IFERROR(__xludf.DUMMYFUNCTION("""COMPUTED_VALUE"""),4)</f>
        <v>4</v>
      </c>
      <c r="C5" s="185" t="str">
        <f ca="1">IFERROR(__xludf.DUMMYFUNCTION("""COMPUTED_VALUE"""),"Выдача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строительство")</f>
        <v>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</v>
      </c>
      <c r="D5" s="185"/>
      <c r="E5" s="185"/>
      <c r="F5" s="185"/>
      <c r="G5" s="185"/>
      <c r="H5" s="204">
        <v>0</v>
      </c>
      <c r="I5" s="211">
        <v>0</v>
      </c>
      <c r="J5" s="208">
        <v>0</v>
      </c>
      <c r="K5" s="162">
        <v>0</v>
      </c>
      <c r="L5" s="162">
        <v>0</v>
      </c>
      <c r="M5" s="162"/>
      <c r="N5" s="162"/>
      <c r="O5" s="162"/>
      <c r="P5" s="162"/>
      <c r="Q5" s="162"/>
      <c r="R5" s="162"/>
      <c r="S5" s="162"/>
      <c r="T5" s="211">
        <v>0</v>
      </c>
      <c r="U5" s="211">
        <v>0</v>
      </c>
      <c r="V5" s="208">
        <v>0</v>
      </c>
      <c r="W5" s="162">
        <v>0</v>
      </c>
      <c r="X5" s="162">
        <v>0</v>
      </c>
      <c r="Y5" s="162"/>
      <c r="Z5" s="162"/>
      <c r="AA5" s="162"/>
      <c r="AB5" s="162"/>
      <c r="AC5" s="162"/>
      <c r="AD5" s="162"/>
      <c r="AE5" s="211">
        <v>0</v>
      </c>
      <c r="AF5" s="162">
        <v>0</v>
      </c>
      <c r="AG5" s="162"/>
      <c r="AH5" s="162"/>
      <c r="AI5" s="211">
        <v>0</v>
      </c>
      <c r="AJ5" s="43">
        <v>0</v>
      </c>
      <c r="AK5" s="202"/>
      <c r="AL5" s="202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1:48" ht="15">
      <c r="A6" s="185">
        <f ca="1">IFERROR(__xludf.DUMMYFUNCTION("""COMPUTED_VALUE"""),3)</f>
        <v>3</v>
      </c>
      <c r="B6" s="185">
        <f ca="1">IFERROR(__xludf.DUMMYFUNCTION("""COMPUTED_VALUE"""),91)</f>
        <v>91</v>
      </c>
      <c r="C6" s="185" t="str">
        <f ca="1">IFERROR(__xludf.DUMMYFUNCTION("""COMPUTED_VALUE"""),"Направление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деятельности")</f>
        <v>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</v>
      </c>
      <c r="D6" s="185"/>
      <c r="E6" s="185"/>
      <c r="F6" s="185"/>
      <c r="G6" s="185"/>
      <c r="H6" s="204">
        <v>0</v>
      </c>
      <c r="I6" s="211">
        <v>0</v>
      </c>
      <c r="J6" s="208">
        <v>0</v>
      </c>
      <c r="K6" s="162">
        <v>0</v>
      </c>
      <c r="L6" s="162">
        <v>0</v>
      </c>
      <c r="M6" s="162"/>
      <c r="N6" s="162"/>
      <c r="O6" s="162"/>
      <c r="P6" s="162"/>
      <c r="Q6" s="162"/>
      <c r="R6" s="162"/>
      <c r="S6" s="162"/>
      <c r="T6" s="211">
        <v>0</v>
      </c>
      <c r="U6" s="211">
        <v>0</v>
      </c>
      <c r="V6" s="208">
        <v>0</v>
      </c>
      <c r="W6" s="162">
        <v>0</v>
      </c>
      <c r="X6" s="162">
        <v>0</v>
      </c>
      <c r="Y6" s="162"/>
      <c r="Z6" s="162"/>
      <c r="AA6" s="162"/>
      <c r="AB6" s="162"/>
      <c r="AC6" s="162"/>
      <c r="AD6" s="162"/>
      <c r="AE6" s="211">
        <v>0</v>
      </c>
      <c r="AF6" s="162">
        <v>0</v>
      </c>
      <c r="AG6" s="162"/>
      <c r="AH6" s="162"/>
      <c r="AI6" s="211">
        <v>0</v>
      </c>
      <c r="AJ6" s="43">
        <v>0</v>
      </c>
      <c r="AK6" s="202"/>
      <c r="AL6" s="202"/>
      <c r="AM6" s="193"/>
      <c r="AN6" s="193"/>
      <c r="AO6" s="193"/>
      <c r="AP6" s="193"/>
      <c r="AQ6" s="193"/>
      <c r="AR6" s="193"/>
      <c r="AS6" s="193"/>
      <c r="AT6" s="193"/>
      <c r="AU6" s="193"/>
      <c r="AV6" s="193"/>
    </row>
    <row r="7" spans="1:48" ht="15">
      <c r="A7" s="185">
        <f ca="1">IFERROR(__xludf.DUMMYFUNCTION("""COMPUTED_VALUE"""),4)</f>
        <v>4</v>
      </c>
      <c r="B7" s="185">
        <f ca="1">IFERROR(__xludf.DUMMYFUNCTION("""COMPUTED_VALUE"""),90)</f>
        <v>90</v>
      </c>
      <c r="C7" s="185" t="str">
        <f ca="1">IFERROR(__xludf.DUMMYFUNCTION("""COMPUTED_VALUE"""),"Направление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уст"&amp;"ановленным параметрам и допустимости размещения объекта индивидуального жилищного строительства или садового дома на земельном участке")</f>
        <v>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v>
      </c>
      <c r="D7" s="185"/>
      <c r="E7" s="185"/>
      <c r="F7" s="185"/>
      <c r="G7" s="185"/>
      <c r="H7" s="204">
        <v>0</v>
      </c>
      <c r="I7" s="211">
        <v>0</v>
      </c>
      <c r="J7" s="208">
        <v>0</v>
      </c>
      <c r="K7" s="162">
        <v>0</v>
      </c>
      <c r="L7" s="162">
        <v>0</v>
      </c>
      <c r="M7" s="162"/>
      <c r="N7" s="162"/>
      <c r="O7" s="162"/>
      <c r="P7" s="162"/>
      <c r="Q7" s="162"/>
      <c r="R7" s="162"/>
      <c r="S7" s="162"/>
      <c r="T7" s="211">
        <v>0</v>
      </c>
      <c r="U7" s="211">
        <v>0</v>
      </c>
      <c r="V7" s="208">
        <v>0</v>
      </c>
      <c r="W7" s="162">
        <v>0</v>
      </c>
      <c r="X7" s="162">
        <v>0</v>
      </c>
      <c r="Y7" s="162"/>
      <c r="Z7" s="162"/>
      <c r="AA7" s="162"/>
      <c r="AB7" s="162"/>
      <c r="AC7" s="162"/>
      <c r="AD7" s="162"/>
      <c r="AE7" s="211">
        <v>0</v>
      </c>
      <c r="AF7" s="162">
        <v>0</v>
      </c>
      <c r="AG7" s="162"/>
      <c r="AH7" s="162"/>
      <c r="AI7" s="211">
        <v>0</v>
      </c>
      <c r="AJ7" s="43">
        <v>0</v>
      </c>
      <c r="AK7" s="202"/>
      <c r="AL7" s="202"/>
      <c r="AM7" s="193"/>
      <c r="AN7" s="193"/>
      <c r="AO7" s="193"/>
      <c r="AP7" s="193"/>
      <c r="AQ7" s="193"/>
      <c r="AR7" s="193"/>
      <c r="AS7" s="193"/>
      <c r="AT7" s="193"/>
      <c r="AU7" s="193"/>
      <c r="AV7" s="193"/>
    </row>
    <row r="8" spans="1:48" ht="15">
      <c r="A8" s="185">
        <f ca="1">IFERROR(__xludf.DUMMYFUNCTION("""COMPUTED_VALUE"""),5)</f>
        <v>5</v>
      </c>
      <c r="B8" s="185">
        <f ca="1">IFERROR(__xludf.DUMMYFUNCTION("""COMPUTED_VALUE"""),21)</f>
        <v>21</v>
      </c>
      <c r="C8" s="185" t="str">
        <f ca="1">IFERROR(__xludf.DUMMYFUNCTION("""COMPUTED_VALUE"""),"Выдача градостроительного плана земельного участка")</f>
        <v>Выдача градостроительного плана земельного участка</v>
      </c>
      <c r="D8" s="185"/>
      <c r="E8" s="185"/>
      <c r="F8" s="185"/>
      <c r="G8" s="185"/>
      <c r="H8" s="204">
        <v>0</v>
      </c>
      <c r="I8" s="211">
        <v>0</v>
      </c>
      <c r="J8" s="208">
        <v>0</v>
      </c>
      <c r="K8" s="162">
        <v>0</v>
      </c>
      <c r="L8" s="162">
        <v>0</v>
      </c>
      <c r="M8" s="162"/>
      <c r="N8" s="162"/>
      <c r="O8" s="162"/>
      <c r="P8" s="162"/>
      <c r="Q8" s="162"/>
      <c r="R8" s="162"/>
      <c r="S8" s="162"/>
      <c r="T8" s="211">
        <v>0</v>
      </c>
      <c r="U8" s="211">
        <v>0</v>
      </c>
      <c r="V8" s="208">
        <v>0</v>
      </c>
      <c r="W8" s="162">
        <v>0</v>
      </c>
      <c r="X8" s="162">
        <v>0</v>
      </c>
      <c r="Y8" s="162"/>
      <c r="Z8" s="162"/>
      <c r="AA8" s="162"/>
      <c r="AB8" s="162"/>
      <c r="AC8" s="162"/>
      <c r="AD8" s="162"/>
      <c r="AE8" s="211">
        <v>0</v>
      </c>
      <c r="AF8" s="162">
        <v>0</v>
      </c>
      <c r="AG8" s="162"/>
      <c r="AH8" s="162"/>
      <c r="AI8" s="211">
        <v>0</v>
      </c>
      <c r="AJ8" s="43">
        <v>0</v>
      </c>
      <c r="AK8" s="202"/>
      <c r="AL8" s="202"/>
      <c r="AM8" s="193"/>
      <c r="AN8" s="193"/>
      <c r="AO8" s="193"/>
      <c r="AP8" s="193"/>
      <c r="AQ8" s="193"/>
      <c r="AR8" s="193"/>
      <c r="AS8" s="193"/>
      <c r="AT8" s="193"/>
      <c r="AU8" s="193"/>
      <c r="AV8" s="193"/>
    </row>
    <row r="9" spans="1:48" ht="15">
      <c r="A9" s="185">
        <f ca="1">IFERROR(__xludf.DUMMYFUNCTION("""COMPUTED_VALUE"""),6)</f>
        <v>6</v>
      </c>
      <c r="B9" s="185">
        <f ca="1">IFERROR(__xludf.DUMMYFUNCTION("""COMPUTED_VALUE"""),85)</f>
        <v>85</v>
      </c>
      <c r="C9" s="185" t="str">
        <f ca="1">IFERROR(__xludf.DUMMYFUNCTION("""COMPUTED_VALUE"""),"Выдача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образования")</f>
        <v>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</v>
      </c>
      <c r="D9" s="185"/>
      <c r="E9" s="185"/>
      <c r="F9" s="185"/>
      <c r="G9" s="185"/>
      <c r="H9" s="204">
        <v>0</v>
      </c>
      <c r="I9" s="211">
        <v>0</v>
      </c>
      <c r="J9" s="208">
        <v>2</v>
      </c>
      <c r="K9" s="162">
        <v>0</v>
      </c>
      <c r="L9" s="162">
        <v>0</v>
      </c>
      <c r="M9" s="162"/>
      <c r="N9" s="162"/>
      <c r="O9" s="162"/>
      <c r="P9" s="162"/>
      <c r="Q9" s="162"/>
      <c r="R9" s="162"/>
      <c r="S9" s="162"/>
      <c r="T9" s="211">
        <v>0</v>
      </c>
      <c r="U9" s="211">
        <v>0</v>
      </c>
      <c r="V9" s="208">
        <v>2</v>
      </c>
      <c r="W9" s="162">
        <v>1</v>
      </c>
      <c r="X9" s="162">
        <v>0</v>
      </c>
      <c r="Y9" s="162"/>
      <c r="Z9" s="162"/>
      <c r="AA9" s="162"/>
      <c r="AB9" s="162"/>
      <c r="AC9" s="162"/>
      <c r="AD9" s="162"/>
      <c r="AE9" s="211">
        <v>1</v>
      </c>
      <c r="AF9" s="162">
        <v>1</v>
      </c>
      <c r="AG9" s="162"/>
      <c r="AH9" s="162"/>
      <c r="AI9" s="211">
        <v>1</v>
      </c>
      <c r="AJ9" s="43">
        <v>1</v>
      </c>
      <c r="AK9" s="202"/>
      <c r="AL9" s="202"/>
      <c r="AM9" s="193"/>
      <c r="AN9" s="193"/>
      <c r="AO9" s="193"/>
      <c r="AP9" s="193"/>
      <c r="AQ9" s="193"/>
      <c r="AR9" s="193"/>
      <c r="AS9" s="193"/>
      <c r="AT9" s="193"/>
      <c r="AU9" s="193"/>
      <c r="AV9" s="193"/>
    </row>
    <row r="10" spans="1:48" ht="15">
      <c r="A10" s="185">
        <f ca="1">IFERROR(__xludf.DUMMYFUNCTION("""COMPUTED_VALUE"""),7)</f>
        <v>7</v>
      </c>
      <c r="B10" s="185">
        <f ca="1">IFERROR(__xludf.DUMMYFUNCTION("""COMPUTED_VALUE"""),63)</f>
        <v>63</v>
      </c>
      <c r="C10" s="185" t="str">
        <f ca="1">IFERROR(__xludf.DUMMYFUNCTION("""COMPUTED_VALUE"""),"Организация отдыха детей в каникулярное время")</f>
        <v>Организация отдыха детей в каникулярное время</v>
      </c>
      <c r="D10" s="185"/>
      <c r="E10" s="185"/>
      <c r="F10" s="185"/>
      <c r="G10" s="185"/>
      <c r="H10" s="204">
        <v>0</v>
      </c>
      <c r="I10" s="211">
        <v>0</v>
      </c>
      <c r="J10" s="208">
        <v>0</v>
      </c>
      <c r="K10" s="162">
        <v>0</v>
      </c>
      <c r="L10" s="162">
        <v>0</v>
      </c>
      <c r="M10" s="162"/>
      <c r="N10" s="162"/>
      <c r="O10" s="162"/>
      <c r="P10" s="162"/>
      <c r="Q10" s="162"/>
      <c r="R10" s="162"/>
      <c r="S10" s="162"/>
      <c r="T10" s="211">
        <v>0</v>
      </c>
      <c r="U10" s="211">
        <v>0</v>
      </c>
      <c r="V10" s="208">
        <v>0</v>
      </c>
      <c r="W10" s="162">
        <v>0</v>
      </c>
      <c r="X10" s="162">
        <v>0</v>
      </c>
      <c r="Y10" s="162"/>
      <c r="Z10" s="162"/>
      <c r="AA10" s="162"/>
      <c r="AB10" s="162"/>
      <c r="AC10" s="162"/>
      <c r="AD10" s="162"/>
      <c r="AE10" s="211">
        <v>0</v>
      </c>
      <c r="AF10" s="162">
        <v>0</v>
      </c>
      <c r="AG10" s="162"/>
      <c r="AH10" s="162"/>
      <c r="AI10" s="211">
        <v>0</v>
      </c>
      <c r="AJ10" s="43">
        <v>0</v>
      </c>
      <c r="AK10" s="202"/>
      <c r="AL10" s="202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</row>
    <row r="11" spans="1:48" ht="15">
      <c r="A11" s="185">
        <f ca="1">IFERROR(__xludf.DUMMYFUNCTION("""COMPUTED_VALUE"""),8)</f>
        <v>8</v>
      </c>
      <c r="B11" s="185">
        <f ca="1">IFERROR(__xludf.DUMMYFUNCTION("""COMPUTED_VALUE"""),59)</f>
        <v>59</v>
      </c>
      <c r="C11" s="185" t="str">
        <f ca="1">IFERROR(__xludf.DUMMYFUNCTION("""COMPUTED_VALUE"""),"Перераспределение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собственности")</f>
        <v>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</v>
      </c>
      <c r="D11" s="185"/>
      <c r="E11" s="185"/>
      <c r="F11" s="185"/>
      <c r="G11" s="185"/>
      <c r="H11" s="204">
        <v>0</v>
      </c>
      <c r="I11" s="211">
        <v>0</v>
      </c>
      <c r="J11" s="208">
        <v>0</v>
      </c>
      <c r="K11" s="162">
        <v>0</v>
      </c>
      <c r="L11" s="162">
        <v>0</v>
      </c>
      <c r="M11" s="162"/>
      <c r="N11" s="162"/>
      <c r="O11" s="162"/>
      <c r="P11" s="162"/>
      <c r="Q11" s="162"/>
      <c r="R11" s="162"/>
      <c r="S11" s="162"/>
      <c r="T11" s="211">
        <v>0</v>
      </c>
      <c r="U11" s="211">
        <v>0</v>
      </c>
      <c r="V11" s="208">
        <v>0</v>
      </c>
      <c r="W11" s="162">
        <v>0</v>
      </c>
      <c r="X11" s="162">
        <v>0</v>
      </c>
      <c r="Y11" s="162"/>
      <c r="Z11" s="162"/>
      <c r="AA11" s="162"/>
      <c r="AB11" s="162"/>
      <c r="AC11" s="162"/>
      <c r="AD11" s="162"/>
      <c r="AE11" s="211">
        <v>0</v>
      </c>
      <c r="AF11" s="162">
        <v>0</v>
      </c>
      <c r="AG11" s="162"/>
      <c r="AH11" s="162"/>
      <c r="AI11" s="211">
        <v>0</v>
      </c>
      <c r="AJ11" s="43">
        <v>0</v>
      </c>
      <c r="AK11" s="202"/>
      <c r="AL11" s="202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</row>
    <row r="12" spans="1:48" ht="15">
      <c r="A12" s="185">
        <f ca="1">IFERROR(__xludf.DUMMYFUNCTION("""COMPUTED_VALUE"""),9)</f>
        <v>9</v>
      </c>
      <c r="B12" s="185">
        <f ca="1">IFERROR(__xludf.DUMMYFUNCTION("""COMPUTED_VALUE"""),55)</f>
        <v>55</v>
      </c>
      <c r="C12" s="185" t="str">
        <f ca="1">IFERROR(__xludf.DUMMYFUNCTION("""COMPUTED_VALUE"""),"Предоставление разрешения на осуществление земляных работ")</f>
        <v>Предоставление разрешения на осуществление земляных работ</v>
      </c>
      <c r="D12" s="185"/>
      <c r="E12" s="185"/>
      <c r="F12" s="185"/>
      <c r="G12" s="185"/>
      <c r="H12" s="204">
        <v>0</v>
      </c>
      <c r="I12" s="211">
        <v>0</v>
      </c>
      <c r="J12" s="208">
        <v>2</v>
      </c>
      <c r="K12" s="162">
        <v>0</v>
      </c>
      <c r="L12" s="162">
        <v>0</v>
      </c>
      <c r="M12" s="162"/>
      <c r="N12" s="162"/>
      <c r="O12" s="162"/>
      <c r="P12" s="162"/>
      <c r="Q12" s="162"/>
      <c r="R12" s="162"/>
      <c r="S12" s="162"/>
      <c r="T12" s="211">
        <v>0</v>
      </c>
      <c r="U12" s="211">
        <v>0</v>
      </c>
      <c r="V12" s="208">
        <v>2</v>
      </c>
      <c r="W12" s="162">
        <v>1</v>
      </c>
      <c r="X12" s="162">
        <v>0</v>
      </c>
      <c r="Y12" s="162"/>
      <c r="Z12" s="162"/>
      <c r="AA12" s="162"/>
      <c r="AB12" s="162"/>
      <c r="AC12" s="162"/>
      <c r="AD12" s="162"/>
      <c r="AE12" s="211">
        <v>1</v>
      </c>
      <c r="AF12" s="162">
        <v>1</v>
      </c>
      <c r="AG12" s="162"/>
      <c r="AH12" s="162"/>
      <c r="AI12" s="211">
        <v>1</v>
      </c>
      <c r="AJ12" s="43">
        <v>1</v>
      </c>
      <c r="AK12" s="202"/>
      <c r="AL12" s="202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</row>
    <row r="13" spans="1:48" ht="15">
      <c r="A13" s="185">
        <f ca="1">IFERROR(__xludf.DUMMYFUNCTION("""COMPUTED_VALUE"""),10)</f>
        <v>10</v>
      </c>
      <c r="B13" s="185">
        <f ca="1">IFERROR(__xludf.DUMMYFUNCTION("""COMPUTED_VALUE"""),18)</f>
        <v>18</v>
      </c>
      <c r="C13" s="185" t="str">
        <f ca="1">IFERROR(__xludf.DUMMYFUNCTION("""COMPUTED_VALUE"""),"Присвоение адреса объекту адресации, изменение и аннулирование такого адреса")</f>
        <v>Присвоение адреса объекту адресации, изменение и аннулирование такого адреса</v>
      </c>
      <c r="D13" s="185"/>
      <c r="E13" s="185"/>
      <c r="F13" s="185"/>
      <c r="G13" s="185"/>
      <c r="H13" s="204">
        <v>13</v>
      </c>
      <c r="I13" s="211">
        <v>15</v>
      </c>
      <c r="J13" s="208">
        <v>13</v>
      </c>
      <c r="K13" s="162">
        <v>2</v>
      </c>
      <c r="L13" s="162">
        <v>0</v>
      </c>
      <c r="M13" s="162"/>
      <c r="N13" s="162"/>
      <c r="O13" s="162"/>
      <c r="P13" s="162"/>
      <c r="Q13" s="162"/>
      <c r="R13" s="162"/>
      <c r="S13" s="162"/>
      <c r="T13" s="211">
        <v>38</v>
      </c>
      <c r="U13" s="211">
        <v>48</v>
      </c>
      <c r="V13" s="208">
        <v>32</v>
      </c>
      <c r="W13" s="162">
        <v>2</v>
      </c>
      <c r="X13" s="162">
        <v>0</v>
      </c>
      <c r="Y13" s="162"/>
      <c r="Z13" s="162"/>
      <c r="AA13" s="162"/>
      <c r="AB13" s="162"/>
      <c r="AC13" s="162"/>
      <c r="AD13" s="162"/>
      <c r="AE13" s="211">
        <v>0</v>
      </c>
      <c r="AF13" s="162">
        <v>2</v>
      </c>
      <c r="AG13" s="162"/>
      <c r="AH13" s="162"/>
      <c r="AI13" s="211">
        <v>0</v>
      </c>
      <c r="AJ13" s="43">
        <v>2</v>
      </c>
      <c r="AK13" s="202"/>
      <c r="AL13" s="202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</row>
    <row r="14" spans="1:48" ht="15">
      <c r="A14" s="185">
        <f ca="1">IFERROR(__xludf.DUMMYFUNCTION("""COMPUTED_VALUE"""),11)</f>
        <v>11</v>
      </c>
      <c r="B14" s="185">
        <f ca="1">IFERROR(__xludf.DUMMYFUNCTION("""COMPUTED_VALUE"""),14)</f>
        <v>14</v>
      </c>
      <c r="C14" s="185" t="str">
        <f ca="1">IFERROR(__xludf.DUMMYFUNCTION("""COMPUTED_VALUE"""),"Согласование проведения переустройства и (или) перепланировки помещения в многоквартирном доме")</f>
        <v>Согласование проведения переустройства и (или) перепланировки помещения в многоквартирном доме</v>
      </c>
      <c r="D14" s="185"/>
      <c r="E14" s="185"/>
      <c r="F14" s="185"/>
      <c r="G14" s="185"/>
      <c r="H14" s="204">
        <v>0</v>
      </c>
      <c r="I14" s="211">
        <v>0</v>
      </c>
      <c r="J14" s="208">
        <v>1</v>
      </c>
      <c r="K14" s="162">
        <v>1</v>
      </c>
      <c r="L14" s="162">
        <v>0</v>
      </c>
      <c r="M14" s="162"/>
      <c r="N14" s="162"/>
      <c r="O14" s="162"/>
      <c r="P14" s="162"/>
      <c r="Q14" s="162"/>
      <c r="R14" s="162"/>
      <c r="S14" s="162"/>
      <c r="T14" s="211">
        <v>0</v>
      </c>
      <c r="U14" s="211">
        <v>0</v>
      </c>
      <c r="V14" s="208">
        <v>1</v>
      </c>
      <c r="W14" s="162">
        <v>1</v>
      </c>
      <c r="X14" s="162">
        <v>0</v>
      </c>
      <c r="Y14" s="162"/>
      <c r="Z14" s="162"/>
      <c r="AA14" s="162"/>
      <c r="AB14" s="162"/>
      <c r="AC14" s="162"/>
      <c r="AD14" s="162"/>
      <c r="AE14" s="211">
        <v>0</v>
      </c>
      <c r="AF14" s="162">
        <v>1</v>
      </c>
      <c r="AG14" s="162"/>
      <c r="AH14" s="162"/>
      <c r="AI14" s="211">
        <v>0</v>
      </c>
      <c r="AJ14" s="43">
        <v>1</v>
      </c>
      <c r="AK14" s="202"/>
      <c r="AL14" s="202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</row>
    <row r="15" spans="1:48" ht="15">
      <c r="A15" s="185">
        <f ca="1">IFERROR(__xludf.DUMMYFUNCTION("""COMPUTED_VALUE"""),12)</f>
        <v>12</v>
      </c>
      <c r="B15" s="185">
        <f ca="1">IFERROR(__xludf.DUMMYFUNCTION("""COMPUTED_VALUE"""),24)</f>
        <v>24</v>
      </c>
      <c r="C15" s="185" t="str">
        <f ca="1">IFERROR(__xludf.DUMMYFUNCTION("""COMPUTED_VALUE"""),"Утверждение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образования")</f>
        <v>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</v>
      </c>
      <c r="D15" s="185"/>
      <c r="E15" s="185"/>
      <c r="F15" s="185"/>
      <c r="G15" s="185"/>
      <c r="H15" s="204">
        <v>0</v>
      </c>
      <c r="I15" s="211">
        <v>0</v>
      </c>
      <c r="J15" s="208">
        <v>0</v>
      </c>
      <c r="K15" s="162">
        <v>0</v>
      </c>
      <c r="L15" s="162">
        <v>0</v>
      </c>
      <c r="M15" s="162"/>
      <c r="N15" s="162"/>
      <c r="O15" s="162"/>
      <c r="P15" s="162"/>
      <c r="Q15" s="162"/>
      <c r="R15" s="162"/>
      <c r="S15" s="162"/>
      <c r="T15" s="211">
        <v>0</v>
      </c>
      <c r="U15" s="211">
        <v>0</v>
      </c>
      <c r="V15" s="208">
        <v>0</v>
      </c>
      <c r="W15" s="162">
        <v>0</v>
      </c>
      <c r="X15" s="162">
        <v>0</v>
      </c>
      <c r="Y15" s="162"/>
      <c r="Z15" s="162"/>
      <c r="AA15" s="162"/>
      <c r="AB15" s="162"/>
      <c r="AC15" s="162"/>
      <c r="AD15" s="162"/>
      <c r="AE15" s="211">
        <v>1</v>
      </c>
      <c r="AF15" s="162">
        <v>0</v>
      </c>
      <c r="AG15" s="162"/>
      <c r="AH15" s="162"/>
      <c r="AI15" s="211">
        <v>1</v>
      </c>
      <c r="AJ15" s="43">
        <v>0</v>
      </c>
      <c r="AK15" s="202"/>
      <c r="AL15" s="202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</row>
    <row r="16" spans="1:48" ht="15">
      <c r="A16" s="185">
        <f ca="1">IFERROR(__xludf.DUMMYFUNCTION("""COMPUTED_VALUE"""),13)</f>
        <v>13</v>
      </c>
      <c r="B16" s="185">
        <f ca="1">IFERROR(__xludf.DUMMYFUNCTION("""COMPUTED_VALUE"""),49)</f>
        <v>49</v>
      </c>
      <c r="C16" s="185" t="str">
        <f ca="1">IFERROR(__xludf.DUMMYFUNCTION("""COMPUTED_VALUE"""),"Предоставление земельных участков, находящихся в муниципальной собственности (государственная собственность на которые не разграничена), на торгах")</f>
        <v>Предоставление земельных участков, находящихся в муниципальной собственности (государственная собственность на которые не разграничена), на торгах</v>
      </c>
      <c r="D16" s="185"/>
      <c r="E16" s="185"/>
      <c r="F16" s="185"/>
      <c r="G16" s="185"/>
      <c r="H16" s="204">
        <v>0</v>
      </c>
      <c r="I16" s="211">
        <v>0</v>
      </c>
      <c r="J16" s="208">
        <v>0</v>
      </c>
      <c r="K16" s="162">
        <v>0</v>
      </c>
      <c r="L16" s="162">
        <v>0</v>
      </c>
      <c r="M16" s="162"/>
      <c r="N16" s="162"/>
      <c r="O16" s="162"/>
      <c r="P16" s="162"/>
      <c r="Q16" s="162"/>
      <c r="R16" s="162"/>
      <c r="S16" s="162"/>
      <c r="T16" s="211">
        <v>0</v>
      </c>
      <c r="U16" s="211">
        <v>0</v>
      </c>
      <c r="V16" s="208">
        <v>0</v>
      </c>
      <c r="W16" s="162">
        <v>0</v>
      </c>
      <c r="X16" s="162">
        <v>0</v>
      </c>
      <c r="Y16" s="162"/>
      <c r="Z16" s="162"/>
      <c r="AA16" s="162"/>
      <c r="AB16" s="162"/>
      <c r="AC16" s="162"/>
      <c r="AD16" s="162"/>
      <c r="AE16" s="211">
        <v>1</v>
      </c>
      <c r="AF16" s="162">
        <v>0</v>
      </c>
      <c r="AG16" s="162"/>
      <c r="AH16" s="162"/>
      <c r="AI16" s="211">
        <v>1</v>
      </c>
      <c r="AJ16" s="43">
        <v>0</v>
      </c>
      <c r="AK16" s="202"/>
      <c r="AL16" s="202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</row>
    <row r="17" spans="1:48" ht="15">
      <c r="A17" s="185">
        <f ca="1">IFERROR(__xludf.DUMMYFUNCTION("""COMPUTED_VALUE"""),14)</f>
        <v>14</v>
      </c>
      <c r="B17" s="185">
        <f ca="1">IFERROR(__xludf.DUMMYFUNCTION("""COMPUTED_VALUE"""),1)</f>
        <v>1</v>
      </c>
      <c r="C17" s="185" t="str">
        <f ca="1">IFERROR(__xludf.DUMMYFUNCTION("""COMPUTED_VALUE"""),"Выдача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Фед"&amp;"ерации и международными обязательствами администрацией")</f>
        <v>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Федерации и международными обязательствами администрацией</v>
      </c>
      <c r="D17" s="185"/>
      <c r="E17" s="185"/>
      <c r="F17" s="185"/>
      <c r="G17" s="185"/>
      <c r="H17" s="204">
        <v>0</v>
      </c>
      <c r="I17" s="211">
        <v>0</v>
      </c>
      <c r="J17" s="208">
        <v>0</v>
      </c>
      <c r="K17" s="162">
        <v>0</v>
      </c>
      <c r="L17" s="162">
        <v>0</v>
      </c>
      <c r="M17" s="162"/>
      <c r="N17" s="162"/>
      <c r="O17" s="162"/>
      <c r="P17" s="162"/>
      <c r="Q17" s="162"/>
      <c r="R17" s="162"/>
      <c r="S17" s="162"/>
      <c r="T17" s="211">
        <v>0</v>
      </c>
      <c r="U17" s="211">
        <v>0</v>
      </c>
      <c r="V17" s="208">
        <v>0</v>
      </c>
      <c r="W17" s="162">
        <v>0</v>
      </c>
      <c r="X17" s="162">
        <v>0</v>
      </c>
      <c r="Y17" s="162"/>
      <c r="Z17" s="162"/>
      <c r="AA17" s="162"/>
      <c r="AB17" s="162"/>
      <c r="AC17" s="162"/>
      <c r="AD17" s="162"/>
      <c r="AE17" s="211">
        <v>0</v>
      </c>
      <c r="AF17" s="162">
        <v>0</v>
      </c>
      <c r="AG17" s="162"/>
      <c r="AH17" s="162"/>
      <c r="AI17" s="211">
        <v>0</v>
      </c>
      <c r="AJ17" s="43">
        <v>0</v>
      </c>
      <c r="AK17" s="202"/>
      <c r="AL17" s="202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</row>
    <row r="18" spans="1:48" ht="15">
      <c r="A18" s="185">
        <f ca="1">IFERROR(__xludf.DUMMYFUNCTION("""COMPUTED_VALUE"""),15)</f>
        <v>15</v>
      </c>
      <c r="B18" s="185">
        <f ca="1">IFERROR(__xludf.DUMMYFUNCTION("""COMPUTED_VALUE"""),105)</f>
        <v>105</v>
      </c>
      <c r="C18" s="185" t="str">
        <f ca="1">IFERROR(__xludf.DUMMYFUNCTION("""COMPUTED_VALUE"""),"Признание садового дома жилым домом и жилого дома садовым домом")</f>
        <v>Признание садового дома жилым домом и жилого дома садовым домом</v>
      </c>
      <c r="D18" s="185"/>
      <c r="E18" s="185"/>
      <c r="F18" s="185"/>
      <c r="G18" s="185"/>
      <c r="H18" s="204">
        <v>0</v>
      </c>
      <c r="I18" s="211">
        <v>0</v>
      </c>
      <c r="J18" s="208">
        <v>2</v>
      </c>
      <c r="K18" s="162">
        <v>0</v>
      </c>
      <c r="L18" s="162">
        <v>0</v>
      </c>
      <c r="M18" s="162"/>
      <c r="N18" s="162"/>
      <c r="O18" s="162"/>
      <c r="P18" s="162"/>
      <c r="Q18" s="162"/>
      <c r="R18" s="162"/>
      <c r="S18" s="162"/>
      <c r="T18" s="211">
        <v>0</v>
      </c>
      <c r="U18" s="211">
        <v>2</v>
      </c>
      <c r="V18" s="208">
        <v>2</v>
      </c>
      <c r="W18" s="162">
        <v>6</v>
      </c>
      <c r="X18" s="162">
        <v>0</v>
      </c>
      <c r="Y18" s="162"/>
      <c r="Z18" s="162"/>
      <c r="AA18" s="162"/>
      <c r="AB18" s="162"/>
      <c r="AC18" s="162"/>
      <c r="AD18" s="162"/>
      <c r="AE18" s="211">
        <v>0</v>
      </c>
      <c r="AF18" s="162">
        <v>0</v>
      </c>
      <c r="AG18" s="162"/>
      <c r="AH18" s="162"/>
      <c r="AI18" s="211">
        <v>0</v>
      </c>
      <c r="AJ18" s="43">
        <v>0</v>
      </c>
      <c r="AK18" s="202"/>
      <c r="AL18" s="202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</row>
    <row r="19" spans="1:48" ht="15">
      <c r="A19" s="185">
        <f ca="1">IFERROR(__xludf.DUMMYFUNCTION("""COMPUTED_VALUE"""),16)</f>
        <v>16</v>
      </c>
      <c r="B19" s="185">
        <f ca="1">IFERROR(__xludf.DUMMYFUNCTION("""COMPUTED_VALUE"""),12)</f>
        <v>12</v>
      </c>
      <c r="C19" s="185" t="str">
        <f ca="1">IFERROR(__xludf.DUMMYFUNCTION("""COMPUTED_VALUE"""),"Перевод жилого помещения в нежилое помещение и нежилого помещения в жилое помещение")</f>
        <v>Перевод жилого помещения в нежилое помещение и нежилого помещения в жилое помещение</v>
      </c>
      <c r="D19" s="185"/>
      <c r="E19" s="185"/>
      <c r="F19" s="185"/>
      <c r="G19" s="185"/>
      <c r="H19" s="204">
        <v>0</v>
      </c>
      <c r="I19" s="211">
        <v>0</v>
      </c>
      <c r="J19" s="208">
        <v>0</v>
      </c>
      <c r="K19" s="162">
        <v>0</v>
      </c>
      <c r="L19" s="162">
        <v>0</v>
      </c>
      <c r="M19" s="162"/>
      <c r="N19" s="162"/>
      <c r="O19" s="162"/>
      <c r="P19" s="162"/>
      <c r="Q19" s="162"/>
      <c r="R19" s="162"/>
      <c r="S19" s="162"/>
      <c r="T19" s="211">
        <v>0</v>
      </c>
      <c r="U19" s="211">
        <v>0</v>
      </c>
      <c r="V19" s="208">
        <v>2</v>
      </c>
      <c r="W19" s="162">
        <v>0</v>
      </c>
      <c r="X19" s="162">
        <v>0</v>
      </c>
      <c r="Y19" s="162"/>
      <c r="Z19" s="162"/>
      <c r="AA19" s="162"/>
      <c r="AB19" s="162"/>
      <c r="AC19" s="162"/>
      <c r="AD19" s="162"/>
      <c r="AE19" s="211">
        <v>0</v>
      </c>
      <c r="AF19" s="162">
        <v>0</v>
      </c>
      <c r="AG19" s="162"/>
      <c r="AH19" s="162"/>
      <c r="AI19" s="211">
        <v>0</v>
      </c>
      <c r="AJ19" s="43">
        <v>2</v>
      </c>
      <c r="AK19" s="202"/>
      <c r="AL19" s="202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</row>
    <row r="20" spans="1:48" ht="15">
      <c r="A20" s="185">
        <f ca="1">IFERROR(__xludf.DUMMYFUNCTION("""COMPUTED_VALUE"""),17)</f>
        <v>17</v>
      </c>
      <c r="B20" s="185">
        <f ca="1">IFERROR(__xludf.DUMMYFUNCTION("""COMPUTED_VALUE"""),96)</f>
        <v>96</v>
      </c>
      <c r="C20" s="185" t="str">
        <f ca="1">IFERROR(__xludf.DUMMYFUNCTION("""COMPUTED_VALUE"""),"Предоставление разрешения на отклонение от предельных параметров разрешенного строительства, реконструкции объекта капитального строительства")</f>
        <v>Предоставление разрешения на отклонение от предельных параметров разрешенного строительства, реконструкции объекта капитального строительства</v>
      </c>
      <c r="D20" s="185"/>
      <c r="E20" s="185"/>
      <c r="F20" s="185"/>
      <c r="G20" s="185"/>
      <c r="H20" s="204">
        <v>0</v>
      </c>
      <c r="I20" s="211">
        <v>0</v>
      </c>
      <c r="J20" s="208">
        <v>0</v>
      </c>
      <c r="K20" s="162">
        <v>0</v>
      </c>
      <c r="L20" s="162">
        <v>0</v>
      </c>
      <c r="M20" s="162"/>
      <c r="N20" s="162"/>
      <c r="O20" s="162"/>
      <c r="P20" s="162"/>
      <c r="Q20" s="162"/>
      <c r="R20" s="162"/>
      <c r="S20" s="162"/>
      <c r="T20" s="211">
        <v>0</v>
      </c>
      <c r="U20" s="211">
        <v>0</v>
      </c>
      <c r="V20" s="208">
        <v>0</v>
      </c>
      <c r="W20" s="162">
        <v>0</v>
      </c>
      <c r="X20" s="162">
        <v>0</v>
      </c>
      <c r="Y20" s="162"/>
      <c r="Z20" s="162"/>
      <c r="AA20" s="162"/>
      <c r="AB20" s="162"/>
      <c r="AC20" s="162"/>
      <c r="AD20" s="162"/>
      <c r="AE20" s="211">
        <v>0</v>
      </c>
      <c r="AF20" s="162">
        <v>0</v>
      </c>
      <c r="AG20" s="162"/>
      <c r="AH20" s="162"/>
      <c r="AI20" s="211">
        <v>0</v>
      </c>
      <c r="AJ20" s="43">
        <v>0</v>
      </c>
      <c r="AK20" s="202"/>
      <c r="AL20" s="202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</row>
    <row r="21" spans="1:48" ht="15">
      <c r="A21" s="185">
        <f ca="1">IFERROR(__xludf.DUMMYFUNCTION("""COMPUTED_VALUE"""),18)</f>
        <v>18</v>
      </c>
      <c r="B21" s="185">
        <f ca="1">IFERROR(__xludf.DUMMYFUNCTION("""COMPUTED_VALUE"""),9)</f>
        <v>9</v>
      </c>
      <c r="C21" s="185" t="str">
        <f ca="1">IFERROR(__xludf.DUMMYFUNCTION("""COMPUTED_VALUE"""),"Выдача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разрешений")</f>
        <v>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</v>
      </c>
      <c r="D21" s="185"/>
      <c r="E21" s="185"/>
      <c r="F21" s="185"/>
      <c r="G21" s="185"/>
      <c r="H21" s="204">
        <v>0</v>
      </c>
      <c r="I21" s="211">
        <v>0</v>
      </c>
      <c r="J21" s="208">
        <v>0</v>
      </c>
      <c r="K21" s="162">
        <v>0</v>
      </c>
      <c r="L21" s="162">
        <v>0</v>
      </c>
      <c r="M21" s="162"/>
      <c r="N21" s="162"/>
      <c r="O21" s="162"/>
      <c r="P21" s="162"/>
      <c r="Q21" s="162"/>
      <c r="R21" s="162"/>
      <c r="S21" s="162"/>
      <c r="T21" s="211">
        <v>0</v>
      </c>
      <c r="U21" s="211">
        <v>0</v>
      </c>
      <c r="V21" s="208">
        <v>0</v>
      </c>
      <c r="W21" s="162">
        <v>0</v>
      </c>
      <c r="X21" s="162">
        <v>0</v>
      </c>
      <c r="Y21" s="162"/>
      <c r="Z21" s="162"/>
      <c r="AA21" s="162"/>
      <c r="AB21" s="162"/>
      <c r="AC21" s="162"/>
      <c r="AD21" s="162"/>
      <c r="AE21" s="211">
        <v>0</v>
      </c>
      <c r="AF21" s="162">
        <v>0</v>
      </c>
      <c r="AG21" s="162"/>
      <c r="AH21" s="162"/>
      <c r="AI21" s="211">
        <v>0</v>
      </c>
      <c r="AJ21" s="43">
        <v>0</v>
      </c>
      <c r="AK21" s="202"/>
      <c r="AL21" s="202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</row>
    <row r="22" spans="1:48" ht="15">
      <c r="A22" s="185">
        <f ca="1">IFERROR(__xludf.DUMMYFUNCTION("""COMPUTED_VALUE"""),19)</f>
        <v>19</v>
      </c>
      <c r="B22" s="185">
        <f ca="1">IFERROR(__xludf.DUMMYFUNCTION("""COMPUTED_VALUE"""),73)</f>
        <v>73</v>
      </c>
      <c r="C22" s="185" t="str">
        <f ca="1">IFERROR(__xludf.DUMMYFUNCTION("""COMPUTED_VALUE"""),"Выдача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сервитута")</f>
        <v>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</v>
      </c>
      <c r="D22" s="185"/>
      <c r="E22" s="185"/>
      <c r="F22" s="185"/>
      <c r="G22" s="185"/>
      <c r="H22" s="204">
        <v>0</v>
      </c>
      <c r="I22" s="211">
        <v>0</v>
      </c>
      <c r="J22" s="208">
        <v>0</v>
      </c>
      <c r="K22" s="162">
        <v>0</v>
      </c>
      <c r="L22" s="162">
        <v>0</v>
      </c>
      <c r="M22" s="162"/>
      <c r="N22" s="162"/>
      <c r="O22" s="162"/>
      <c r="P22" s="162"/>
      <c r="Q22" s="162"/>
      <c r="R22" s="162"/>
      <c r="S22" s="162"/>
      <c r="T22" s="211">
        <v>1</v>
      </c>
      <c r="U22" s="211">
        <v>0</v>
      </c>
      <c r="V22" s="208">
        <v>0</v>
      </c>
      <c r="W22" s="162">
        <v>4</v>
      </c>
      <c r="X22" s="162">
        <v>0</v>
      </c>
      <c r="Y22" s="162"/>
      <c r="Z22" s="162"/>
      <c r="AA22" s="162"/>
      <c r="AB22" s="162"/>
      <c r="AC22" s="162"/>
      <c r="AD22" s="162"/>
      <c r="AE22" s="211">
        <v>1</v>
      </c>
      <c r="AF22" s="162">
        <v>0</v>
      </c>
      <c r="AG22" s="162"/>
      <c r="AH22" s="162"/>
      <c r="AI22" s="211">
        <v>1</v>
      </c>
      <c r="AJ22" s="43">
        <v>0</v>
      </c>
      <c r="AK22" s="202"/>
      <c r="AL22" s="202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</row>
    <row r="23" spans="1:48" ht="15">
      <c r="A23" s="185">
        <f ca="1">IFERROR(__xludf.DUMMYFUNCTION("""COMPUTED_VALUE"""),20)</f>
        <v>20</v>
      </c>
      <c r="B23" s="185">
        <f ca="1">IFERROR(__xludf.DUMMYFUNCTION("""COMPUTED_VALUE"""),56)</f>
        <v>56</v>
      </c>
      <c r="C23" s="185" t="str">
        <f ca="1">IFERROR(__xludf.DUMMYFUNCTION("""COMPUTED_VALUE"""),"Отнесение земель или земельных участков в составе таких земель к определенной категории")</f>
        <v>Отнесение земель или земельных участков в составе таких земель к определенной категории</v>
      </c>
      <c r="D23" s="185"/>
      <c r="E23" s="185"/>
      <c r="F23" s="185"/>
      <c r="G23" s="185"/>
      <c r="H23" s="204">
        <v>0</v>
      </c>
      <c r="I23" s="211">
        <v>0</v>
      </c>
      <c r="J23" s="208">
        <v>0</v>
      </c>
      <c r="K23" s="162">
        <v>0</v>
      </c>
      <c r="L23" s="162">
        <v>0</v>
      </c>
      <c r="M23" s="162"/>
      <c r="N23" s="162"/>
      <c r="O23" s="162"/>
      <c r="P23" s="162"/>
      <c r="Q23" s="162"/>
      <c r="R23" s="162"/>
      <c r="S23" s="162"/>
      <c r="T23" s="211">
        <v>0</v>
      </c>
      <c r="U23" s="211">
        <v>0</v>
      </c>
      <c r="V23" s="208">
        <v>0</v>
      </c>
      <c r="W23" s="162">
        <v>0</v>
      </c>
      <c r="X23" s="162">
        <v>0</v>
      </c>
      <c r="Y23" s="162"/>
      <c r="Z23" s="162"/>
      <c r="AA23" s="162"/>
      <c r="AB23" s="162"/>
      <c r="AC23" s="162"/>
      <c r="AD23" s="162"/>
      <c r="AE23" s="211">
        <v>0</v>
      </c>
      <c r="AF23" s="162">
        <v>0</v>
      </c>
      <c r="AG23" s="162"/>
      <c r="AH23" s="162"/>
      <c r="AI23" s="211">
        <v>0</v>
      </c>
      <c r="AJ23" s="43">
        <v>0</v>
      </c>
      <c r="AK23" s="202"/>
      <c r="AL23" s="202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</row>
    <row r="24" spans="1:48" ht="15">
      <c r="A24" s="185">
        <f ca="1">IFERROR(__xludf.DUMMYFUNCTION("""COMPUTED_VALUE"""),21)</f>
        <v>21</v>
      </c>
      <c r="B24" s="185">
        <f ca="1">IFERROR(__xludf.DUMMYFUNCTION("""COMPUTED_VALUE"""),50)</f>
        <v>50</v>
      </c>
      <c r="C24" s="185" t="str">
        <f ca="1">IFERROR(__xludf.DUMMYFUNCTION("""COMPUTED_VALUE"""),"Установление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&lt;1&gt;)")</f>
        <v>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</v>
      </c>
      <c r="D24" s="185"/>
      <c r="E24" s="185"/>
      <c r="F24" s="185"/>
      <c r="G24" s="185"/>
      <c r="H24" s="204">
        <v>0</v>
      </c>
      <c r="I24" s="211">
        <v>0</v>
      </c>
      <c r="J24" s="208">
        <v>0</v>
      </c>
      <c r="K24" s="162">
        <v>0</v>
      </c>
      <c r="L24" s="162">
        <v>0</v>
      </c>
      <c r="M24" s="162"/>
      <c r="N24" s="162"/>
      <c r="O24" s="162"/>
      <c r="P24" s="162"/>
      <c r="Q24" s="162"/>
      <c r="R24" s="162"/>
      <c r="S24" s="162"/>
      <c r="T24" s="211">
        <v>0</v>
      </c>
      <c r="U24" s="211">
        <v>0</v>
      </c>
      <c r="V24" s="208">
        <v>0</v>
      </c>
      <c r="W24" s="162">
        <v>0</v>
      </c>
      <c r="X24" s="162">
        <v>0</v>
      </c>
      <c r="Y24" s="162"/>
      <c r="Z24" s="162"/>
      <c r="AA24" s="162"/>
      <c r="AB24" s="162"/>
      <c r="AC24" s="162"/>
      <c r="AD24" s="162"/>
      <c r="AE24" s="211">
        <v>0</v>
      </c>
      <c r="AF24" s="162">
        <v>0</v>
      </c>
      <c r="AG24" s="162"/>
      <c r="AH24" s="162"/>
      <c r="AI24" s="211">
        <v>0</v>
      </c>
      <c r="AJ24" s="43">
        <v>0</v>
      </c>
      <c r="AK24" s="202"/>
      <c r="AL24" s="202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</row>
    <row r="25" spans="1:48" ht="15">
      <c r="A25" s="185">
        <f ca="1">IFERROR(__xludf.DUMMYFUNCTION("""COMPUTED_VALUE"""),22)</f>
        <v>22</v>
      </c>
      <c r="B25" s="185">
        <f ca="1">IFERROR(__xludf.DUMMYFUNCTION("""COMPUTED_VALUE"""),70)</f>
        <v>70</v>
      </c>
      <c r="C25" s="185" t="str">
        <f ca="1">IFERROR(__xludf.DUMMYFUNCTION("""COMPUTED_VALUE"""),"Выдача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капитала")</f>
        <v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v>
      </c>
      <c r="D25" s="185"/>
      <c r="E25" s="185"/>
      <c r="F25" s="185"/>
      <c r="G25" s="185"/>
      <c r="H25" s="204">
        <v>0</v>
      </c>
      <c r="I25" s="211">
        <v>0</v>
      </c>
      <c r="J25" s="208">
        <v>0</v>
      </c>
      <c r="K25" s="162">
        <v>0</v>
      </c>
      <c r="L25" s="162">
        <v>0</v>
      </c>
      <c r="M25" s="162"/>
      <c r="N25" s="162"/>
      <c r="O25" s="162"/>
      <c r="P25" s="162"/>
      <c r="Q25" s="162"/>
      <c r="R25" s="162"/>
      <c r="S25" s="162"/>
      <c r="T25" s="211">
        <v>0</v>
      </c>
      <c r="U25" s="211">
        <v>0</v>
      </c>
      <c r="V25" s="208">
        <v>0</v>
      </c>
      <c r="W25" s="162">
        <v>0</v>
      </c>
      <c r="X25" s="162">
        <v>0</v>
      </c>
      <c r="Y25" s="162"/>
      <c r="Z25" s="162"/>
      <c r="AA25" s="162"/>
      <c r="AB25" s="162"/>
      <c r="AC25" s="162"/>
      <c r="AD25" s="162"/>
      <c r="AE25" s="211">
        <v>0</v>
      </c>
      <c r="AF25" s="162">
        <v>0</v>
      </c>
      <c r="AG25" s="162"/>
      <c r="AH25" s="162"/>
      <c r="AI25" s="211">
        <v>0</v>
      </c>
      <c r="AJ25" s="43">
        <v>0</v>
      </c>
      <c r="AK25" s="202"/>
      <c r="AL25" s="202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</row>
    <row r="26" spans="1:48" ht="15">
      <c r="A26" s="185">
        <f ca="1">IFERROR(__xludf.DUMMYFUNCTION("""COMPUTED_VALUE"""),23)</f>
        <v>23</v>
      </c>
      <c r="B26" s="185">
        <f ca="1">IFERROR(__xludf.DUMMYFUNCTION("""COMPUTED_VALUE"""),97)</f>
        <v>97</v>
      </c>
      <c r="C26" s="185" t="str">
        <f ca="1">IFERROR(__xludf.DUMMYFUNCTION("""COMPUTED_VALUE"""),"Предоставление разрешения на условно разрешенный вид использования земельного участка или объекта капитального строительства")</f>
        <v>Предоставление разрешения на условно разрешенный вид использования земельного участка или объекта капитального строительства</v>
      </c>
      <c r="D26" s="185"/>
      <c r="E26" s="185"/>
      <c r="F26" s="185"/>
      <c r="G26" s="185"/>
      <c r="H26" s="204">
        <v>0</v>
      </c>
      <c r="I26" s="211">
        <v>0</v>
      </c>
      <c r="J26" s="208">
        <v>0</v>
      </c>
      <c r="K26" s="162">
        <v>0</v>
      </c>
      <c r="L26" s="162">
        <v>0</v>
      </c>
      <c r="M26" s="162"/>
      <c r="N26" s="162"/>
      <c r="O26" s="162"/>
      <c r="P26" s="162"/>
      <c r="Q26" s="162"/>
      <c r="R26" s="162"/>
      <c r="S26" s="162"/>
      <c r="T26" s="211">
        <v>0</v>
      </c>
      <c r="U26" s="211">
        <v>0</v>
      </c>
      <c r="V26" s="208">
        <v>0</v>
      </c>
      <c r="W26" s="162">
        <v>0</v>
      </c>
      <c r="X26" s="162">
        <v>0</v>
      </c>
      <c r="Y26" s="162"/>
      <c r="Z26" s="162"/>
      <c r="AA26" s="162"/>
      <c r="AB26" s="162"/>
      <c r="AC26" s="162"/>
      <c r="AD26" s="162"/>
      <c r="AE26" s="211">
        <v>0</v>
      </c>
      <c r="AF26" s="162">
        <v>0</v>
      </c>
      <c r="AG26" s="162"/>
      <c r="AH26" s="162"/>
      <c r="AI26" s="211">
        <v>0</v>
      </c>
      <c r="AJ26" s="43">
        <v>0</v>
      </c>
      <c r="AK26" s="202"/>
      <c r="AL26" s="202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</row>
    <row r="27" spans="1:48" ht="15">
      <c r="A27" s="185">
        <f ca="1">IFERROR(__xludf.DUMMYFUNCTION("""COMPUTED_VALUE"""),24)</f>
        <v>24</v>
      </c>
      <c r="B27" s="185">
        <f ca="1">IFERROR(__xludf.DUMMYFUNCTION("""COMPUTED_VALUE"""),103)</f>
        <v>103</v>
      </c>
      <c r="C27" s="185" t="str">
        <f ca="1">IFERROR(__xludf.DUMMYFUNCTION("""COMPUTED_VALUE"""),"Установка информационной вывески, согласование дизайн-проекта размещения вывески")</f>
        <v>Установка информационной вывески, согласование дизайн-проекта размещения вывески</v>
      </c>
      <c r="D27" s="185"/>
      <c r="E27" s="185"/>
      <c r="F27" s="185"/>
      <c r="G27" s="185"/>
      <c r="H27" s="204">
        <v>0</v>
      </c>
      <c r="I27" s="211">
        <v>0</v>
      </c>
      <c r="J27" s="208">
        <v>0</v>
      </c>
      <c r="K27" s="162">
        <v>0</v>
      </c>
      <c r="L27" s="162">
        <v>0</v>
      </c>
      <c r="M27" s="162"/>
      <c r="N27" s="162"/>
      <c r="O27" s="162"/>
      <c r="P27" s="162"/>
      <c r="Q27" s="162"/>
      <c r="R27" s="162"/>
      <c r="S27" s="162"/>
      <c r="T27" s="211">
        <v>0</v>
      </c>
      <c r="U27" s="211">
        <v>0</v>
      </c>
      <c r="V27" s="208">
        <v>0</v>
      </c>
      <c r="W27" s="162">
        <v>0</v>
      </c>
      <c r="X27" s="162">
        <v>0</v>
      </c>
      <c r="Y27" s="162"/>
      <c r="Z27" s="162"/>
      <c r="AA27" s="162"/>
      <c r="AB27" s="162"/>
      <c r="AC27" s="162"/>
      <c r="AD27" s="162"/>
      <c r="AE27" s="211">
        <v>0</v>
      </c>
      <c r="AF27" s="162">
        <v>0</v>
      </c>
      <c r="AG27" s="162"/>
      <c r="AH27" s="162"/>
      <c r="AI27" s="211">
        <v>0</v>
      </c>
      <c r="AJ27" s="43">
        <v>0</v>
      </c>
      <c r="AK27" s="202"/>
      <c r="AL27" s="202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</row>
    <row r="28" spans="1:48" ht="15">
      <c r="A28" s="185">
        <f ca="1">IFERROR(__xludf.DUMMYFUNCTION("""COMPUTED_VALUE"""),25)</f>
        <v>25</v>
      </c>
      <c r="B28" s="185">
        <f ca="1">IFERROR(__xludf.DUMMYFUNCTION("""COMPUTED_VALUE"""),95)</f>
        <v>95</v>
      </c>
      <c r="C28" s="185" t="str">
        <f ca="1">IFERROR(__xludf.DUMMYFUNCTION("""COMPUTED_VALUE"""),"Постановка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разгран"&amp;"ичена ), в собственность бесплатно")</f>
        <v>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разграничена ), в собственность бесплатно</v>
      </c>
      <c r="D28" s="185"/>
      <c r="E28" s="185"/>
      <c r="F28" s="185"/>
      <c r="G28" s="185"/>
      <c r="H28" s="204">
        <v>0</v>
      </c>
      <c r="I28" s="211">
        <v>0</v>
      </c>
      <c r="J28" s="208">
        <v>0</v>
      </c>
      <c r="K28" s="162">
        <v>0</v>
      </c>
      <c r="L28" s="162">
        <v>0</v>
      </c>
      <c r="M28" s="162"/>
      <c r="N28" s="162"/>
      <c r="O28" s="162"/>
      <c r="P28" s="162"/>
      <c r="Q28" s="162"/>
      <c r="R28" s="162"/>
      <c r="S28" s="162"/>
      <c r="T28" s="211">
        <v>0</v>
      </c>
      <c r="U28" s="211">
        <v>0</v>
      </c>
      <c r="V28" s="208">
        <v>0</v>
      </c>
      <c r="W28" s="162">
        <v>0</v>
      </c>
      <c r="X28" s="162">
        <v>0</v>
      </c>
      <c r="Y28" s="162"/>
      <c r="Z28" s="162"/>
      <c r="AA28" s="162"/>
      <c r="AB28" s="162"/>
      <c r="AC28" s="162"/>
      <c r="AD28" s="162"/>
      <c r="AE28" s="211">
        <v>0</v>
      </c>
      <c r="AF28" s="162">
        <v>0</v>
      </c>
      <c r="AG28" s="162"/>
      <c r="AH28" s="162"/>
      <c r="AI28" s="211">
        <v>0</v>
      </c>
      <c r="AJ28" s="43">
        <v>0</v>
      </c>
      <c r="AK28" s="202"/>
      <c r="AL28" s="202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</row>
    <row r="29" spans="1:48" ht="15">
      <c r="A29" s="185">
        <f ca="1">IFERROR(__xludf.DUMMYFUNCTION("""COMPUTED_VALUE"""),26)</f>
        <v>26</v>
      </c>
      <c r="B29" s="185">
        <f ca="1">IFERROR(__xludf.DUMMYFUNCTION("""COMPUTED_VALUE"""),58)</f>
        <v>58</v>
      </c>
      <c r="C29" s="185" t="str">
        <f ca="1">IFERROR(__xludf.DUMMYFUNCTION("""COMPUTED_VALUE"""),"Предварительное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&lt;1&gt;)")</f>
        <v>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</v>
      </c>
      <c r="D29" s="185"/>
      <c r="E29" s="185"/>
      <c r="F29" s="185"/>
      <c r="G29" s="185"/>
      <c r="H29" s="204">
        <v>0</v>
      </c>
      <c r="I29" s="211">
        <v>0</v>
      </c>
      <c r="J29" s="208">
        <v>16</v>
      </c>
      <c r="K29" s="162">
        <v>0</v>
      </c>
      <c r="L29" s="162">
        <v>0</v>
      </c>
      <c r="M29" s="162"/>
      <c r="N29" s="162"/>
      <c r="O29" s="162"/>
      <c r="P29" s="162"/>
      <c r="Q29" s="162"/>
      <c r="R29" s="162"/>
      <c r="S29" s="162"/>
      <c r="T29" s="211">
        <v>0</v>
      </c>
      <c r="U29" s="211">
        <v>0</v>
      </c>
      <c r="V29" s="208">
        <v>16</v>
      </c>
      <c r="W29" s="162">
        <v>0</v>
      </c>
      <c r="X29" s="162">
        <v>0</v>
      </c>
      <c r="Y29" s="162"/>
      <c r="Z29" s="162"/>
      <c r="AA29" s="162"/>
      <c r="AB29" s="162"/>
      <c r="AC29" s="162"/>
      <c r="AD29" s="162"/>
      <c r="AE29" s="211">
        <v>1</v>
      </c>
      <c r="AF29" s="162">
        <v>16</v>
      </c>
      <c r="AG29" s="162"/>
      <c r="AH29" s="162"/>
      <c r="AI29" s="211">
        <v>0</v>
      </c>
      <c r="AJ29" s="43">
        <v>16</v>
      </c>
      <c r="AK29" s="202"/>
      <c r="AL29" s="202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</row>
    <row r="30" spans="1:48" ht="15">
      <c r="A30" s="185">
        <f ca="1">IFERROR(__xludf.DUMMYFUNCTION("""COMPUTED_VALUE"""),27)</f>
        <v>27</v>
      </c>
      <c r="B30" s="185">
        <f ca="1">IFERROR(__xludf.DUMMYFUNCTION("""COMPUTED_VALUE"""),52)</f>
        <v>52</v>
      </c>
      <c r="C30" s="185" t="str">
        <f ca="1">IFERROR(__xludf.DUMMYFUNCTION("""COMPUTED_VALUE"""),"Предоставление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торгов")</f>
        <v>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</v>
      </c>
      <c r="D30" s="185"/>
      <c r="E30" s="185"/>
      <c r="F30" s="185"/>
      <c r="G30" s="185"/>
      <c r="H30" s="204">
        <v>0</v>
      </c>
      <c r="I30" s="211">
        <v>0</v>
      </c>
      <c r="J30" s="208">
        <v>0</v>
      </c>
      <c r="K30" s="162">
        <v>0</v>
      </c>
      <c r="L30" s="162">
        <v>0</v>
      </c>
      <c r="M30" s="162"/>
      <c r="N30" s="162"/>
      <c r="O30" s="162"/>
      <c r="P30" s="162"/>
      <c r="Q30" s="162"/>
      <c r="R30" s="162"/>
      <c r="S30" s="162"/>
      <c r="T30" s="211">
        <v>0</v>
      </c>
      <c r="U30" s="211">
        <v>0</v>
      </c>
      <c r="V30" s="208">
        <v>0</v>
      </c>
      <c r="W30" s="162">
        <v>0</v>
      </c>
      <c r="X30" s="162">
        <v>0</v>
      </c>
      <c r="Y30" s="162"/>
      <c r="Z30" s="162"/>
      <c r="AA30" s="162"/>
      <c r="AB30" s="162"/>
      <c r="AC30" s="162"/>
      <c r="AD30" s="162"/>
      <c r="AE30" s="211">
        <v>0</v>
      </c>
      <c r="AF30" s="162">
        <v>0</v>
      </c>
      <c r="AG30" s="162"/>
      <c r="AH30" s="162"/>
      <c r="AI30" s="211">
        <v>0</v>
      </c>
      <c r="AJ30" s="43">
        <v>0</v>
      </c>
      <c r="AK30" s="202"/>
      <c r="AL30" s="202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</row>
    <row r="31" spans="1:48" ht="15">
      <c r="A31" s="185">
        <f ca="1">IFERROR(__xludf.DUMMYFUNCTION("""COMPUTED_VALUE"""),28)</f>
        <v>28</v>
      </c>
      <c r="B31" s="185">
        <f ca="1">IFERROR(__xludf.DUMMYFUNCTION("""COMPUTED_VALUE"""),82)</f>
        <v>82</v>
      </c>
      <c r="C31" s="185" t="str">
        <f ca="1">IFERROR(__xludf.DUMMYFUNCTION("""COMPUTED_VALUE"""),"Предоставление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то"&amp;"ргов в собственность бесплатно, в общую долевую собственность бесплатно либо в аренду")</f>
        <v>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торгов в собственность бесплатно, в общую долевую собственность бесплатно либо в аренду</v>
      </c>
      <c r="D31" s="185"/>
      <c r="E31" s="185"/>
      <c r="F31" s="185"/>
      <c r="G31" s="185"/>
      <c r="H31" s="204">
        <v>0</v>
      </c>
      <c r="I31" s="211">
        <v>0</v>
      </c>
      <c r="J31" s="208">
        <v>0</v>
      </c>
      <c r="K31" s="162">
        <v>0</v>
      </c>
      <c r="L31" s="162">
        <v>0</v>
      </c>
      <c r="M31" s="162"/>
      <c r="N31" s="162"/>
      <c r="O31" s="162"/>
      <c r="P31" s="162"/>
      <c r="Q31" s="162"/>
      <c r="R31" s="162"/>
      <c r="S31" s="162"/>
      <c r="T31" s="211">
        <v>0</v>
      </c>
      <c r="U31" s="211">
        <v>0</v>
      </c>
      <c r="V31" s="208">
        <v>0</v>
      </c>
      <c r="W31" s="162">
        <v>0</v>
      </c>
      <c r="X31" s="162">
        <v>0</v>
      </c>
      <c r="Y31" s="162"/>
      <c r="Z31" s="162"/>
      <c r="AA31" s="162"/>
      <c r="AB31" s="162"/>
      <c r="AC31" s="162"/>
      <c r="AD31" s="162"/>
      <c r="AE31" s="211">
        <v>0</v>
      </c>
      <c r="AF31" s="162">
        <v>0</v>
      </c>
      <c r="AG31" s="162"/>
      <c r="AH31" s="162"/>
      <c r="AI31" s="211">
        <v>0</v>
      </c>
      <c r="AJ31" s="43">
        <v>0</v>
      </c>
      <c r="AK31" s="202"/>
      <c r="AL31" s="202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</row>
    <row r="32" spans="1:48" ht="15">
      <c r="A32" s="185">
        <f ca="1">IFERROR(__xludf.DUMMYFUNCTION("""COMPUTED_VALUE"""),29)</f>
        <v>29</v>
      </c>
      <c r="B32" s="185">
        <f ca="1">IFERROR(__xludf.DUMMYFUNCTION("""COMPUTED_VALUE"""),2)</f>
        <v>2</v>
      </c>
      <c r="C32" s="185" t="str">
        <f ca="1">IFERROR(__xludf.DUMMYFUNCTION("""COMPUTED_VALUE"""),"Принятие граждан на учет в качестве нуждающихся в жилых помещениях, предоставляемых по договорам социального найма")</f>
        <v>Принятие граждан на учет в качестве нуждающихся в жилых помещениях, предоставляемых по договорам социального найма</v>
      </c>
      <c r="D32" s="185"/>
      <c r="E32" s="185"/>
      <c r="F32" s="185"/>
      <c r="G32" s="185"/>
      <c r="H32" s="204">
        <v>0</v>
      </c>
      <c r="I32" s="211">
        <v>0</v>
      </c>
      <c r="J32" s="208">
        <v>0</v>
      </c>
      <c r="K32" s="162">
        <v>0</v>
      </c>
      <c r="L32" s="162">
        <v>0</v>
      </c>
      <c r="M32" s="162"/>
      <c r="N32" s="162"/>
      <c r="O32" s="162"/>
      <c r="P32" s="162"/>
      <c r="Q32" s="162"/>
      <c r="R32" s="162"/>
      <c r="S32" s="162"/>
      <c r="T32" s="211">
        <v>0</v>
      </c>
      <c r="U32" s="211">
        <v>1</v>
      </c>
      <c r="V32" s="208">
        <v>0</v>
      </c>
      <c r="W32" s="162">
        <v>1</v>
      </c>
      <c r="X32" s="162">
        <v>0</v>
      </c>
      <c r="Y32" s="162"/>
      <c r="Z32" s="162"/>
      <c r="AA32" s="162"/>
      <c r="AB32" s="162"/>
      <c r="AC32" s="162"/>
      <c r="AD32" s="162"/>
      <c r="AE32" s="211">
        <v>0</v>
      </c>
      <c r="AF32" s="162">
        <v>0</v>
      </c>
      <c r="AG32" s="162"/>
      <c r="AH32" s="162"/>
      <c r="AI32" s="211">
        <v>0</v>
      </c>
      <c r="AJ32" s="43">
        <v>0</v>
      </c>
      <c r="AK32" s="202"/>
      <c r="AL32" s="202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</row>
    <row r="33" spans="1:48" ht="15">
      <c r="A33" s="185">
        <f ca="1">IFERROR(__xludf.DUMMYFUNCTION("""COMPUTED_VALUE"""),30)</f>
        <v>30</v>
      </c>
      <c r="B33" s="185">
        <f ca="1">IFERROR(__xludf.DUMMYFUNCTION("""COMPUTED_VALUE"""),81)</f>
        <v>81</v>
      </c>
      <c r="C33" s="185" t="str">
        <f ca="1">IFERROR(__xludf.DUMMYFUNCTION("""COMPUTED_VALUE"""),"Заключение, изменение, выдача дубликата договора социального найма жилого помещения муниципального жилищного фонда")</f>
        <v>Заключение, изменение, выдача дубликата договора социального найма жилого помещения муниципального жилищного фонда</v>
      </c>
      <c r="D33" s="185"/>
      <c r="E33" s="185"/>
      <c r="F33" s="185"/>
      <c r="G33" s="185"/>
      <c r="H33" s="204">
        <v>0</v>
      </c>
      <c r="I33" s="211">
        <v>0</v>
      </c>
      <c r="J33" s="208">
        <v>1</v>
      </c>
      <c r="K33" s="162">
        <v>0</v>
      </c>
      <c r="L33" s="162">
        <v>0</v>
      </c>
      <c r="M33" s="162"/>
      <c r="N33" s="162"/>
      <c r="O33" s="162"/>
      <c r="P33" s="162"/>
      <c r="Q33" s="162"/>
      <c r="R33" s="162"/>
      <c r="S33" s="162"/>
      <c r="T33" s="211">
        <v>0</v>
      </c>
      <c r="U33" s="211">
        <v>1</v>
      </c>
      <c r="V33" s="208">
        <v>1</v>
      </c>
      <c r="W33" s="162">
        <v>0</v>
      </c>
      <c r="X33" s="162">
        <v>0</v>
      </c>
      <c r="Y33" s="162"/>
      <c r="Z33" s="162"/>
      <c r="AA33" s="162"/>
      <c r="AB33" s="162"/>
      <c r="AC33" s="162"/>
      <c r="AD33" s="162"/>
      <c r="AE33" s="211">
        <v>0</v>
      </c>
      <c r="AF33" s="162">
        <v>0</v>
      </c>
      <c r="AG33" s="162"/>
      <c r="AH33" s="162"/>
      <c r="AI33" s="211">
        <v>0</v>
      </c>
      <c r="AJ33" s="43">
        <v>0</v>
      </c>
      <c r="AK33" s="202"/>
      <c r="AL33" s="202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</row>
    <row r="34" spans="1:48" ht="15">
      <c r="A34" s="185">
        <f ca="1">IFERROR(__xludf.DUMMYFUNCTION("""COMPUTED_VALUE"""),31)</f>
        <v>31</v>
      </c>
      <c r="B34" s="185">
        <f ca="1">IFERROR(__xludf.DUMMYFUNCTION("""COMPUTED_VALUE"""),26)</f>
        <v>26</v>
      </c>
      <c r="C34" s="185" t="str">
        <f ca="1">IFERROR(__xludf.DUMMYFUNCTION("""COMPUTED_VALUE"""),"Прием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сады)")</f>
        <v>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</v>
      </c>
      <c r="D34" s="185"/>
      <c r="E34" s="185"/>
      <c r="F34" s="185"/>
      <c r="G34" s="185"/>
      <c r="H34" s="204">
        <v>0</v>
      </c>
      <c r="I34" s="211">
        <v>0</v>
      </c>
      <c r="J34" s="208">
        <v>0</v>
      </c>
      <c r="K34" s="162">
        <v>0</v>
      </c>
      <c r="L34" s="162">
        <v>0</v>
      </c>
      <c r="M34" s="162"/>
      <c r="N34" s="162"/>
      <c r="O34" s="162"/>
      <c r="P34" s="162"/>
      <c r="Q34" s="162"/>
      <c r="R34" s="162"/>
      <c r="S34" s="162"/>
      <c r="T34" s="211">
        <v>0</v>
      </c>
      <c r="U34" s="211">
        <v>0</v>
      </c>
      <c r="V34" s="208">
        <v>0</v>
      </c>
      <c r="W34" s="162">
        <v>0</v>
      </c>
      <c r="X34" s="162">
        <v>0</v>
      </c>
      <c r="Y34" s="162"/>
      <c r="Z34" s="162"/>
      <c r="AA34" s="162"/>
      <c r="AB34" s="162"/>
      <c r="AC34" s="162"/>
      <c r="AD34" s="162"/>
      <c r="AE34" s="211">
        <v>0</v>
      </c>
      <c r="AF34" s="162">
        <v>0</v>
      </c>
      <c r="AG34" s="162"/>
      <c r="AH34" s="162"/>
      <c r="AI34" s="211">
        <v>0</v>
      </c>
      <c r="AJ34" s="43">
        <v>0</v>
      </c>
      <c r="AK34" s="202"/>
      <c r="AL34" s="202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</row>
    <row r="35" spans="1:48" ht="15">
      <c r="A35" s="185">
        <f ca="1">IFERROR(__xludf.DUMMYFUNCTION("""COMPUTED_VALUE"""),32)</f>
        <v>32</v>
      </c>
      <c r="B35" s="185">
        <f ca="1">IFERROR(__xludf.DUMMYFUNCTION("""COMPUTED_VALUE"""),27)</f>
        <v>27</v>
      </c>
      <c r="C35" s="185" t="str">
        <f ca="1">IFERROR(__xludf.DUMMYFUNCTION("""COMPUTED_VALUE"""),"Зачисление детей в общеобразовательные организации")</f>
        <v>Зачисление детей в общеобразовательные организации</v>
      </c>
      <c r="D35" s="185"/>
      <c r="E35" s="185"/>
      <c r="F35" s="185"/>
      <c r="G35" s="185"/>
      <c r="H35" s="204">
        <v>0</v>
      </c>
      <c r="I35" s="211">
        <v>0</v>
      </c>
      <c r="J35" s="208">
        <v>0</v>
      </c>
      <c r="K35" s="162">
        <v>0</v>
      </c>
      <c r="L35" s="162">
        <v>0</v>
      </c>
      <c r="M35" s="162"/>
      <c r="N35" s="162"/>
      <c r="O35" s="162"/>
      <c r="P35" s="162"/>
      <c r="Q35" s="162"/>
      <c r="R35" s="162"/>
      <c r="S35" s="162"/>
      <c r="T35" s="211">
        <v>0</v>
      </c>
      <c r="U35" s="211">
        <v>0</v>
      </c>
      <c r="V35" s="208">
        <v>0</v>
      </c>
      <c r="W35" s="162">
        <v>0</v>
      </c>
      <c r="X35" s="162">
        <v>0</v>
      </c>
      <c r="Y35" s="162"/>
      <c r="Z35" s="162"/>
      <c r="AA35" s="162"/>
      <c r="AB35" s="162"/>
      <c r="AC35" s="162"/>
      <c r="AD35" s="162"/>
      <c r="AE35" s="211">
        <v>0</v>
      </c>
      <c r="AF35" s="162">
        <v>0</v>
      </c>
      <c r="AG35" s="162"/>
      <c r="AH35" s="162"/>
      <c r="AI35" s="211">
        <v>0</v>
      </c>
      <c r="AJ35" s="43">
        <v>0</v>
      </c>
      <c r="AK35" s="202"/>
      <c r="AL35" s="202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</row>
    <row r="36" spans="1:48" ht="15">
      <c r="A36" s="185">
        <f ca="1">IFERROR(__xludf.DUMMYFUNCTION("""COMPUTED_VALUE"""),33)</f>
        <v>33</v>
      </c>
      <c r="B36" s="185">
        <f ca="1">IFERROR(__xludf.DUMMYFUNCTION("""COMPUTED_VALUE"""),54)</f>
        <v>54</v>
      </c>
      <c r="C36" s="185" t="str">
        <f ca="1">IFERROR(__xludf.DUMMYFUNCTION("""COMPUTED_VALUE"""),"Предоставление сведений об объектах учета, содержащихся в реестре муниципального имущества")</f>
        <v>Предоставление сведений об объектах учета, содержащихся в реестре муниципального имущества</v>
      </c>
      <c r="D36" s="185"/>
      <c r="E36" s="185"/>
      <c r="F36" s="185"/>
      <c r="G36" s="185"/>
      <c r="H36" s="204">
        <v>0</v>
      </c>
      <c r="I36" s="211">
        <v>0</v>
      </c>
      <c r="J36" s="208">
        <v>0</v>
      </c>
      <c r="K36" s="162">
        <v>0</v>
      </c>
      <c r="L36" s="162">
        <v>0</v>
      </c>
      <c r="M36" s="162"/>
      <c r="N36" s="162"/>
      <c r="O36" s="162"/>
      <c r="P36" s="162"/>
      <c r="Q36" s="162"/>
      <c r="R36" s="162"/>
      <c r="S36" s="162"/>
      <c r="T36" s="211">
        <v>0</v>
      </c>
      <c r="U36" s="211">
        <v>0</v>
      </c>
      <c r="V36" s="208">
        <v>0</v>
      </c>
      <c r="W36" s="162">
        <v>0</v>
      </c>
      <c r="X36" s="162">
        <v>0</v>
      </c>
      <c r="Y36" s="162"/>
      <c r="Z36" s="162"/>
      <c r="AA36" s="162"/>
      <c r="AB36" s="162"/>
      <c r="AC36" s="162"/>
      <c r="AD36" s="162"/>
      <c r="AE36" s="211">
        <v>0</v>
      </c>
      <c r="AF36" s="162">
        <v>0</v>
      </c>
      <c r="AG36" s="162"/>
      <c r="AH36" s="162"/>
      <c r="AI36" s="211">
        <v>0</v>
      </c>
      <c r="AJ36" s="43">
        <v>0</v>
      </c>
      <c r="AK36" s="202"/>
      <c r="AL36" s="202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</row>
    <row r="37" spans="1:48" ht="15">
      <c r="A37" s="185">
        <f ca="1">IFERROR(__xludf.DUMMYFUNCTION("""COMPUTED_VALUE"""),34)</f>
        <v>34</v>
      </c>
      <c r="B37" s="185">
        <f ca="1">IFERROR(__xludf.DUMMYFUNCTION("""COMPUTED_VALUE"""),20)</f>
        <v>20</v>
      </c>
      <c r="C37" s="185" t="str">
        <f ca="1">IFERROR(__xludf.DUMMYFUNCTION("""COMPUTED_VALUE"""),"Решение вопроса о приватизации жилого помещения муниципального жилищного фонда")</f>
        <v>Решение вопроса о приватизации жилого помещения муниципального жилищного фонда</v>
      </c>
      <c r="D37" s="185"/>
      <c r="E37" s="185"/>
      <c r="F37" s="185"/>
      <c r="G37" s="185"/>
      <c r="H37" s="204">
        <v>0</v>
      </c>
      <c r="I37" s="211">
        <v>0</v>
      </c>
      <c r="J37" s="208">
        <v>1</v>
      </c>
      <c r="K37" s="162">
        <v>0</v>
      </c>
      <c r="L37" s="162">
        <v>0</v>
      </c>
      <c r="M37" s="162"/>
      <c r="N37" s="162"/>
      <c r="O37" s="162"/>
      <c r="P37" s="162"/>
      <c r="Q37" s="162"/>
      <c r="R37" s="162"/>
      <c r="S37" s="162"/>
      <c r="T37" s="211">
        <v>0</v>
      </c>
      <c r="U37" s="211">
        <v>3</v>
      </c>
      <c r="V37" s="208">
        <v>1</v>
      </c>
      <c r="W37" s="162">
        <v>3</v>
      </c>
      <c r="X37" s="162">
        <v>0</v>
      </c>
      <c r="Y37" s="162"/>
      <c r="Z37" s="162"/>
      <c r="AA37" s="162"/>
      <c r="AB37" s="162"/>
      <c r="AC37" s="162"/>
      <c r="AD37" s="162"/>
      <c r="AE37" s="211">
        <v>0</v>
      </c>
      <c r="AF37" s="162">
        <v>0</v>
      </c>
      <c r="AG37" s="162"/>
      <c r="AH37" s="162"/>
      <c r="AI37" s="211">
        <v>0</v>
      </c>
      <c r="AJ37" s="43">
        <v>0</v>
      </c>
      <c r="AK37" s="202"/>
      <c r="AL37" s="202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</row>
    <row r="38" spans="1:48" ht="15">
      <c r="A38" s="185">
        <f ca="1">IFERROR(__xludf.DUMMYFUNCTION("""COMPUTED_VALUE"""),35)</f>
        <v>35</v>
      </c>
      <c r="B38" s="185">
        <f ca="1">IFERROR(__xludf.DUMMYFUNCTION("""COMPUTED_VALUE"""),112)</f>
        <v>112</v>
      </c>
      <c r="C38" s="185" t="str">
        <f ca="1">IFERROR(__xludf.DUMMYFUNCTION("""COMPUTED_VALUE"""),"Присвоение спортивных разрядов ""второй спортивный разряд"", ""третий спортивный разряд""
")</f>
        <v xml:space="preserve">Присвоение спортивных разрядов "второй спортивный разряд", "третий спортивный разряд"
</v>
      </c>
      <c r="D38" s="185"/>
      <c r="E38" s="185"/>
      <c r="F38" s="185"/>
      <c r="G38" s="202">
        <f>SUM(G4:G37)</f>
        <v>0</v>
      </c>
      <c r="H38" s="204">
        <v>0</v>
      </c>
      <c r="I38" s="211">
        <v>0</v>
      </c>
      <c r="J38" s="208">
        <v>0</v>
      </c>
      <c r="K38" s="162">
        <v>0</v>
      </c>
      <c r="L38" s="162">
        <v>0</v>
      </c>
      <c r="M38" s="162"/>
      <c r="N38" s="162"/>
      <c r="O38" s="162"/>
      <c r="P38" s="162"/>
      <c r="Q38" s="162"/>
      <c r="R38" s="162"/>
      <c r="S38" s="162"/>
      <c r="T38" s="211">
        <v>0</v>
      </c>
      <c r="U38" s="211">
        <v>0</v>
      </c>
      <c r="V38" s="208">
        <v>0</v>
      </c>
      <c r="W38" s="162">
        <v>0</v>
      </c>
      <c r="X38" s="162">
        <v>0</v>
      </c>
      <c r="Y38" s="162"/>
      <c r="Z38" s="162"/>
      <c r="AA38" s="162"/>
      <c r="AB38" s="162"/>
      <c r="AC38" s="162"/>
      <c r="AD38" s="162"/>
      <c r="AE38" s="211">
        <v>0</v>
      </c>
      <c r="AF38" s="162">
        <v>0</v>
      </c>
      <c r="AG38" s="162"/>
      <c r="AH38" s="162"/>
      <c r="AI38" s="211">
        <v>0</v>
      </c>
      <c r="AJ38" s="43">
        <v>0</v>
      </c>
      <c r="AK38" s="202">
        <f t="shared" ref="AK38:AL38" si="0">SUM(AK4:AK37)</f>
        <v>0</v>
      </c>
      <c r="AL38" s="202">
        <f t="shared" si="0"/>
        <v>0</v>
      </c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</row>
    <row r="39" spans="1:48" ht="15">
      <c r="A39" s="185">
        <f ca="1">IFERROR(__xludf.DUMMYFUNCTION("""COMPUTED_VALUE"""),36)</f>
        <v>36</v>
      </c>
      <c r="B39" s="185">
        <f ca="1">IFERROR(__xludf.DUMMYFUNCTION("""COMPUTED_VALUE"""),94)</f>
        <v>94</v>
      </c>
      <c r="C39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статьей 39.37 Земельного кодекса Российской Федерации
")</f>
        <v xml:space="preserve"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статьей 39.37 Земельного кодекса Российской Федерации
</v>
      </c>
      <c r="D39" s="185"/>
      <c r="E39" s="185"/>
      <c r="F39" s="185"/>
      <c r="G39" s="202"/>
      <c r="H39" s="204">
        <v>0</v>
      </c>
      <c r="I39" s="211">
        <v>0</v>
      </c>
      <c r="J39" s="208">
        <v>0</v>
      </c>
      <c r="K39" s="162">
        <v>0</v>
      </c>
      <c r="L39" s="162">
        <v>0</v>
      </c>
      <c r="M39" s="162"/>
      <c r="N39" s="162"/>
      <c r="O39" s="162"/>
      <c r="P39" s="162"/>
      <c r="Q39" s="162"/>
      <c r="R39" s="162"/>
      <c r="S39" s="162"/>
      <c r="T39" s="211">
        <v>0</v>
      </c>
      <c r="U39" s="211">
        <v>0</v>
      </c>
      <c r="V39" s="208">
        <v>0</v>
      </c>
      <c r="W39" s="162">
        <v>0</v>
      </c>
      <c r="X39" s="162">
        <v>0</v>
      </c>
      <c r="Y39" s="162"/>
      <c r="Z39" s="162"/>
      <c r="AA39" s="162"/>
      <c r="AB39" s="162"/>
      <c r="AC39" s="162"/>
      <c r="AD39" s="162"/>
      <c r="AE39" s="211">
        <v>0</v>
      </c>
      <c r="AF39" s="162">
        <v>0</v>
      </c>
      <c r="AG39" s="162"/>
      <c r="AH39" s="162"/>
      <c r="AI39" s="211">
        <v>0</v>
      </c>
      <c r="AJ39" s="43">
        <v>0</v>
      </c>
      <c r="AK39" s="202"/>
      <c r="AL39" s="202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</row>
    <row r="40" spans="1:48" ht="15">
      <c r="A40" s="185">
        <f ca="1">IFERROR(__xludf.DUMMYFUNCTION("""COMPUTED_VALUE"""),37)</f>
        <v>37</v>
      </c>
      <c r="B40" s="185">
        <f ca="1">IFERROR(__xludf.DUMMYFUNCTION("""COMPUTED_VALUE"""),106)</f>
        <v>106</v>
      </c>
      <c r="C40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Федерации")</f>
        <v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</v>
      </c>
      <c r="D40" s="185"/>
      <c r="E40" s="185"/>
      <c r="F40" s="185"/>
      <c r="G40" s="202"/>
      <c r="H40" s="204">
        <v>0</v>
      </c>
      <c r="I40" s="211">
        <v>0</v>
      </c>
      <c r="J40" s="208">
        <v>0</v>
      </c>
      <c r="K40" s="162">
        <v>0</v>
      </c>
      <c r="L40" s="162">
        <v>0</v>
      </c>
      <c r="M40" s="162"/>
      <c r="N40" s="162"/>
      <c r="O40" s="162"/>
      <c r="P40" s="162"/>
      <c r="Q40" s="162"/>
      <c r="R40" s="162"/>
      <c r="S40" s="162"/>
      <c r="T40" s="211">
        <v>0</v>
      </c>
      <c r="U40" s="211">
        <v>0</v>
      </c>
      <c r="V40" s="208">
        <v>0</v>
      </c>
      <c r="W40" s="162">
        <v>0</v>
      </c>
      <c r="X40" s="162">
        <v>0</v>
      </c>
      <c r="Y40" s="162"/>
      <c r="Z40" s="162"/>
      <c r="AA40" s="162"/>
      <c r="AB40" s="162"/>
      <c r="AC40" s="162"/>
      <c r="AD40" s="162"/>
      <c r="AE40" s="211">
        <v>0</v>
      </c>
      <c r="AF40" s="162">
        <v>0</v>
      </c>
      <c r="AG40" s="162"/>
      <c r="AH40" s="162"/>
      <c r="AI40" s="211">
        <v>0</v>
      </c>
      <c r="AJ40" s="43">
        <v>0</v>
      </c>
      <c r="AK40" s="202"/>
      <c r="AL40" s="202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</row>
    <row r="41" spans="1:48" ht="15">
      <c r="A41" s="185">
        <f ca="1">IFERROR(__xludf.DUMMYFUNCTION("""COMPUTED_VALUE"""),38)</f>
        <v>38</v>
      </c>
      <c r="B41" s="185">
        <f ca="1">IFERROR(__xludf.DUMMYFUNCTION("""COMPUTED_VALUE"""),111)</f>
        <v>111</v>
      </c>
      <c r="C41" s="185" t="str">
        <f ca="1">IFERROR(__xludf.DUMMYFUNCTION("""COMPUTED_VALUE"""),"Присвоение квалификационных категорий спортивных судей ""спортивный судья третьей категории"", ""спортивный судья второй категории""")</f>
        <v>Присвоение квалификационных категорий спортивных судей "спортивный судья третьей категории", "спортивный судья второй категории"</v>
      </c>
      <c r="D41" s="185"/>
      <c r="E41" s="185"/>
      <c r="F41" s="185"/>
      <c r="G41" s="202"/>
      <c r="H41" s="204">
        <v>0</v>
      </c>
      <c r="I41" s="211">
        <v>0</v>
      </c>
      <c r="J41" s="208">
        <v>0</v>
      </c>
      <c r="K41" s="162">
        <v>0</v>
      </c>
      <c r="L41" s="162">
        <v>0</v>
      </c>
      <c r="M41" s="162"/>
      <c r="N41" s="162"/>
      <c r="O41" s="162"/>
      <c r="P41" s="162"/>
      <c r="Q41" s="162"/>
      <c r="R41" s="162"/>
      <c r="S41" s="162"/>
      <c r="T41" s="211">
        <v>0</v>
      </c>
      <c r="U41" s="211">
        <v>0</v>
      </c>
      <c r="V41" s="208">
        <v>0</v>
      </c>
      <c r="W41" s="162">
        <v>0</v>
      </c>
      <c r="X41" s="162">
        <v>0</v>
      </c>
      <c r="Y41" s="162"/>
      <c r="Z41" s="162"/>
      <c r="AA41" s="162"/>
      <c r="AB41" s="162"/>
      <c r="AC41" s="162"/>
      <c r="AD41" s="162"/>
      <c r="AE41" s="211">
        <v>0</v>
      </c>
      <c r="AF41" s="162">
        <v>0</v>
      </c>
      <c r="AG41" s="162"/>
      <c r="AH41" s="162"/>
      <c r="AI41" s="211">
        <v>0</v>
      </c>
      <c r="AJ41" s="43">
        <v>0</v>
      </c>
      <c r="AK41" s="202"/>
      <c r="AL41" s="202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</row>
    <row r="42" spans="1:48" ht="15" hidden="1">
      <c r="A42" s="185">
        <f ca="1">IFERROR(__xludf.DUMMYFUNCTION("""COMPUTED_VALUE"""),39)</f>
        <v>39</v>
      </c>
      <c r="B42" s="185"/>
      <c r="C42" s="185"/>
      <c r="D42" s="185"/>
      <c r="E42" s="185"/>
      <c r="F42" s="185"/>
      <c r="G42" s="202"/>
      <c r="H42" s="202"/>
      <c r="I42" s="213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13"/>
      <c r="V42" s="202"/>
      <c r="W42" s="202"/>
      <c r="X42" s="202"/>
      <c r="Y42" s="202"/>
      <c r="Z42" s="202"/>
      <c r="AA42" s="202"/>
      <c r="AB42" s="202"/>
      <c r="AC42" s="202"/>
      <c r="AD42" s="202"/>
      <c r="AE42" s="213"/>
      <c r="AF42" s="202"/>
      <c r="AG42" s="202"/>
      <c r="AH42" s="202"/>
      <c r="AI42" s="213"/>
      <c r="AJ42" s="202"/>
      <c r="AK42" s="202"/>
      <c r="AL42" s="202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</row>
    <row r="43" spans="1:48" ht="15" hidden="1">
      <c r="A43" s="185">
        <f ca="1">IFERROR(__xludf.DUMMYFUNCTION("""COMPUTED_VALUE"""),40)</f>
        <v>40</v>
      </c>
      <c r="B43" s="185"/>
      <c r="C43" s="185"/>
      <c r="D43" s="185"/>
      <c r="E43" s="185"/>
      <c r="F43" s="185"/>
      <c r="G43" s="202"/>
      <c r="H43" s="202"/>
      <c r="I43" s="213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13"/>
      <c r="V43" s="202"/>
      <c r="W43" s="202"/>
      <c r="X43" s="202"/>
      <c r="Y43" s="202"/>
      <c r="Z43" s="202"/>
      <c r="AA43" s="202"/>
      <c r="AB43" s="202"/>
      <c r="AC43" s="202"/>
      <c r="AD43" s="202"/>
      <c r="AE43" s="213"/>
      <c r="AF43" s="202"/>
      <c r="AG43" s="202"/>
      <c r="AH43" s="202"/>
      <c r="AI43" s="213"/>
      <c r="AJ43" s="202"/>
      <c r="AK43" s="202"/>
      <c r="AL43" s="202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</row>
    <row r="44" spans="1:48" ht="15" hidden="1">
      <c r="A44" s="185">
        <f ca="1">IFERROR(__xludf.DUMMYFUNCTION("""COMPUTED_VALUE"""),41)</f>
        <v>41</v>
      </c>
      <c r="B44" s="185"/>
      <c r="C44" s="185"/>
      <c r="D44" s="185"/>
      <c r="E44" s="185"/>
      <c r="F44" s="185"/>
      <c r="G44" s="202"/>
      <c r="H44" s="202"/>
      <c r="I44" s="213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13"/>
      <c r="V44" s="202"/>
      <c r="W44" s="202"/>
      <c r="X44" s="202"/>
      <c r="Y44" s="202"/>
      <c r="Z44" s="202"/>
      <c r="AA44" s="202"/>
      <c r="AB44" s="202"/>
      <c r="AC44" s="202"/>
      <c r="AD44" s="202"/>
      <c r="AE44" s="213"/>
      <c r="AF44" s="202"/>
      <c r="AG44" s="202"/>
      <c r="AH44" s="202"/>
      <c r="AI44" s="213"/>
      <c r="AJ44" s="202"/>
      <c r="AK44" s="202"/>
      <c r="AL44" s="202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</row>
    <row r="45" spans="1:48" ht="15" hidden="1">
      <c r="A45" s="185">
        <f ca="1">IFERROR(__xludf.DUMMYFUNCTION("""COMPUTED_VALUE"""),42)</f>
        <v>42</v>
      </c>
      <c r="B45" s="185"/>
      <c r="C45" s="185"/>
      <c r="D45" s="185"/>
      <c r="E45" s="185"/>
      <c r="F45" s="185"/>
      <c r="G45" s="202"/>
      <c r="H45" s="202"/>
      <c r="I45" s="213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13"/>
      <c r="V45" s="202"/>
      <c r="W45" s="202"/>
      <c r="X45" s="202"/>
      <c r="Y45" s="202"/>
      <c r="Z45" s="202"/>
      <c r="AA45" s="202"/>
      <c r="AB45" s="202"/>
      <c r="AC45" s="202"/>
      <c r="AD45" s="202"/>
      <c r="AE45" s="213"/>
      <c r="AF45" s="202"/>
      <c r="AG45" s="202"/>
      <c r="AH45" s="202"/>
      <c r="AI45" s="213"/>
      <c r="AJ45" s="202"/>
      <c r="AK45" s="202"/>
      <c r="AL45" s="202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</row>
    <row r="46" spans="1:48" ht="15" hidden="1">
      <c r="A46" s="185">
        <f ca="1">IFERROR(__xludf.DUMMYFUNCTION("""COMPUTED_VALUE"""),43)</f>
        <v>43</v>
      </c>
      <c r="B46" s="185"/>
      <c r="C46" s="185"/>
      <c r="D46" s="185"/>
      <c r="E46" s="185"/>
      <c r="F46" s="185"/>
      <c r="G46" s="202"/>
      <c r="H46" s="202"/>
      <c r="I46" s="213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13"/>
      <c r="V46" s="202"/>
      <c r="W46" s="202"/>
      <c r="X46" s="202"/>
      <c r="Y46" s="202"/>
      <c r="Z46" s="202"/>
      <c r="AA46" s="202"/>
      <c r="AB46" s="202"/>
      <c r="AC46" s="202"/>
      <c r="AD46" s="202"/>
      <c r="AE46" s="213"/>
      <c r="AF46" s="202"/>
      <c r="AG46" s="202"/>
      <c r="AH46" s="202"/>
      <c r="AI46" s="213"/>
      <c r="AJ46" s="202"/>
      <c r="AK46" s="202"/>
      <c r="AL46" s="202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</row>
    <row r="47" spans="1:48" ht="15" hidden="1">
      <c r="A47" s="185">
        <f ca="1">IFERROR(__xludf.DUMMYFUNCTION("""COMPUTED_VALUE"""),44)</f>
        <v>44</v>
      </c>
      <c r="B47" s="185"/>
      <c r="C47" s="185"/>
      <c r="D47" s="185"/>
      <c r="E47" s="185"/>
      <c r="F47" s="185"/>
      <c r="G47" s="202"/>
      <c r="H47" s="202"/>
      <c r="I47" s="213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13"/>
      <c r="V47" s="202"/>
      <c r="W47" s="202"/>
      <c r="X47" s="202"/>
      <c r="Y47" s="202"/>
      <c r="Z47" s="202"/>
      <c r="AA47" s="202"/>
      <c r="AB47" s="202"/>
      <c r="AC47" s="202"/>
      <c r="AD47" s="202"/>
      <c r="AE47" s="213"/>
      <c r="AF47" s="202"/>
      <c r="AG47" s="202"/>
      <c r="AH47" s="202"/>
      <c r="AI47" s="213"/>
      <c r="AJ47" s="202"/>
      <c r="AK47" s="202"/>
      <c r="AL47" s="202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</row>
    <row r="48" spans="1:48" ht="15" hidden="1">
      <c r="A48" s="185">
        <f ca="1">IFERROR(__xludf.DUMMYFUNCTION("""COMPUTED_VALUE"""),45)</f>
        <v>45</v>
      </c>
      <c r="B48" s="185"/>
      <c r="C48" s="185"/>
      <c r="D48" s="185"/>
      <c r="E48" s="185"/>
      <c r="F48" s="185"/>
      <c r="G48" s="202"/>
      <c r="H48" s="202"/>
      <c r="I48" s="213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13"/>
      <c r="V48" s="202"/>
      <c r="W48" s="202"/>
      <c r="X48" s="202"/>
      <c r="Y48" s="202"/>
      <c r="Z48" s="202"/>
      <c r="AA48" s="202"/>
      <c r="AB48" s="202"/>
      <c r="AC48" s="202"/>
      <c r="AD48" s="202"/>
      <c r="AE48" s="213"/>
      <c r="AF48" s="202"/>
      <c r="AG48" s="202"/>
      <c r="AH48" s="202"/>
      <c r="AI48" s="213"/>
      <c r="AJ48" s="202"/>
      <c r="AK48" s="202"/>
      <c r="AL48" s="202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</row>
    <row r="49" spans="1:48" ht="15" hidden="1">
      <c r="A49" s="185">
        <f ca="1">IFERROR(__xludf.DUMMYFUNCTION("""COMPUTED_VALUE"""),46)</f>
        <v>46</v>
      </c>
      <c r="B49" s="185"/>
      <c r="C49" s="185"/>
      <c r="D49" s="185"/>
      <c r="E49" s="185"/>
      <c r="F49" s="185"/>
      <c r="G49" s="202"/>
      <c r="H49" s="202"/>
      <c r="I49" s="213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13"/>
      <c r="V49" s="202"/>
      <c r="W49" s="202"/>
      <c r="X49" s="202"/>
      <c r="Y49" s="202"/>
      <c r="Z49" s="202"/>
      <c r="AA49" s="202"/>
      <c r="AB49" s="202"/>
      <c r="AC49" s="202"/>
      <c r="AD49" s="202"/>
      <c r="AE49" s="213"/>
      <c r="AF49" s="202"/>
      <c r="AG49" s="202"/>
      <c r="AH49" s="202"/>
      <c r="AI49" s="213"/>
      <c r="AJ49" s="202"/>
      <c r="AK49" s="202"/>
      <c r="AL49" s="202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</row>
    <row r="50" spans="1:48" ht="15" hidden="1">
      <c r="A50" s="185">
        <f ca="1">IFERROR(__xludf.DUMMYFUNCTION("""COMPUTED_VALUE"""),47)</f>
        <v>47</v>
      </c>
      <c r="B50" s="185"/>
      <c r="C50" s="185"/>
      <c r="D50" s="185"/>
      <c r="E50" s="185"/>
      <c r="F50" s="185"/>
      <c r="G50" s="202"/>
      <c r="H50" s="202"/>
      <c r="I50" s="213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13"/>
      <c r="V50" s="202"/>
      <c r="W50" s="202"/>
      <c r="X50" s="202"/>
      <c r="Y50" s="202"/>
      <c r="Z50" s="202"/>
      <c r="AA50" s="202"/>
      <c r="AB50" s="202"/>
      <c r="AC50" s="202"/>
      <c r="AD50" s="202"/>
      <c r="AE50" s="213"/>
      <c r="AF50" s="202"/>
      <c r="AG50" s="202"/>
      <c r="AH50" s="202"/>
      <c r="AI50" s="213"/>
      <c r="AJ50" s="202"/>
      <c r="AK50" s="202"/>
      <c r="AL50" s="202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</row>
    <row r="51" spans="1:48" ht="15" hidden="1">
      <c r="A51" s="185">
        <f ca="1">IFERROR(__xludf.DUMMYFUNCTION("""COMPUTED_VALUE"""),48)</f>
        <v>48</v>
      </c>
      <c r="B51" s="185"/>
      <c r="C51" s="185"/>
      <c r="D51" s="185"/>
      <c r="E51" s="185"/>
      <c r="F51" s="185"/>
      <c r="G51" s="202"/>
      <c r="H51" s="202"/>
      <c r="I51" s="213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13"/>
      <c r="V51" s="202"/>
      <c r="W51" s="202"/>
      <c r="X51" s="202"/>
      <c r="Y51" s="202"/>
      <c r="Z51" s="202"/>
      <c r="AA51" s="202"/>
      <c r="AB51" s="202"/>
      <c r="AC51" s="202"/>
      <c r="AD51" s="202"/>
      <c r="AE51" s="213"/>
      <c r="AF51" s="202"/>
      <c r="AG51" s="202"/>
      <c r="AH51" s="202"/>
      <c r="AI51" s="213"/>
      <c r="AJ51" s="202"/>
      <c r="AK51" s="202"/>
      <c r="AL51" s="202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</row>
    <row r="52" spans="1:48" ht="15" hidden="1">
      <c r="A52" s="185">
        <f ca="1">IFERROR(__xludf.DUMMYFUNCTION("""COMPUTED_VALUE"""),49)</f>
        <v>49</v>
      </c>
      <c r="B52" s="185"/>
      <c r="C52" s="185"/>
      <c r="D52" s="185"/>
      <c r="E52" s="185"/>
      <c r="F52" s="185"/>
      <c r="G52" s="202"/>
      <c r="H52" s="202"/>
      <c r="I52" s="213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13"/>
      <c r="V52" s="202"/>
      <c r="W52" s="202"/>
      <c r="X52" s="202"/>
      <c r="Y52" s="202"/>
      <c r="Z52" s="202"/>
      <c r="AA52" s="202"/>
      <c r="AB52" s="202"/>
      <c r="AC52" s="202"/>
      <c r="AD52" s="202"/>
      <c r="AE52" s="213"/>
      <c r="AF52" s="202"/>
      <c r="AG52" s="202"/>
      <c r="AH52" s="202"/>
      <c r="AI52" s="213"/>
      <c r="AJ52" s="202"/>
      <c r="AK52" s="202"/>
      <c r="AL52" s="202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</row>
    <row r="53" spans="1:48" ht="15" hidden="1">
      <c r="A53" s="185">
        <f ca="1">IFERROR(__xludf.DUMMYFUNCTION("""COMPUTED_VALUE"""),50)</f>
        <v>50</v>
      </c>
      <c r="B53" s="185"/>
      <c r="C53" s="185"/>
      <c r="D53" s="185"/>
      <c r="E53" s="185"/>
      <c r="F53" s="185"/>
      <c r="G53" s="202"/>
      <c r="H53" s="202"/>
      <c r="I53" s="213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13"/>
      <c r="V53" s="202"/>
      <c r="W53" s="202"/>
      <c r="X53" s="202"/>
      <c r="Y53" s="202"/>
      <c r="Z53" s="202"/>
      <c r="AA53" s="202"/>
      <c r="AB53" s="202"/>
      <c r="AC53" s="202"/>
      <c r="AD53" s="202"/>
      <c r="AE53" s="213"/>
      <c r="AF53" s="202"/>
      <c r="AG53" s="202"/>
      <c r="AH53" s="202"/>
      <c r="AI53" s="213"/>
      <c r="AJ53" s="202"/>
      <c r="AK53" s="202"/>
      <c r="AL53" s="202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</row>
    <row r="54" spans="1:48" ht="15" hidden="1">
      <c r="A54" s="185">
        <f ca="1">IFERROR(__xludf.DUMMYFUNCTION("""COMPUTED_VALUE"""),51)</f>
        <v>51</v>
      </c>
      <c r="B54" s="185"/>
      <c r="C54" s="185"/>
      <c r="D54" s="185"/>
      <c r="E54" s="185"/>
      <c r="F54" s="185"/>
      <c r="G54" s="202"/>
      <c r="H54" s="202"/>
      <c r="I54" s="213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13"/>
      <c r="V54" s="202"/>
      <c r="W54" s="202"/>
      <c r="X54" s="202"/>
      <c r="Y54" s="202"/>
      <c r="Z54" s="202"/>
      <c r="AA54" s="202"/>
      <c r="AB54" s="202"/>
      <c r="AC54" s="202"/>
      <c r="AD54" s="202"/>
      <c r="AE54" s="213"/>
      <c r="AF54" s="202"/>
      <c r="AG54" s="202"/>
      <c r="AH54" s="202"/>
      <c r="AI54" s="213"/>
      <c r="AJ54" s="202"/>
      <c r="AK54" s="202"/>
      <c r="AL54" s="202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</row>
    <row r="55" spans="1:48" ht="15" hidden="1">
      <c r="A55" s="185">
        <f ca="1">IFERROR(__xludf.DUMMYFUNCTION("""COMPUTED_VALUE"""),52)</f>
        <v>52</v>
      </c>
      <c r="B55" s="185"/>
      <c r="C55" s="185"/>
      <c r="D55" s="185"/>
      <c r="E55" s="185"/>
      <c r="F55" s="185"/>
      <c r="G55" s="202"/>
      <c r="H55" s="202"/>
      <c r="I55" s="213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13"/>
      <c r="V55" s="202"/>
      <c r="W55" s="202"/>
      <c r="X55" s="202"/>
      <c r="Y55" s="202"/>
      <c r="Z55" s="202"/>
      <c r="AA55" s="202"/>
      <c r="AB55" s="202"/>
      <c r="AC55" s="202"/>
      <c r="AD55" s="202"/>
      <c r="AE55" s="213"/>
      <c r="AF55" s="202"/>
      <c r="AG55" s="202"/>
      <c r="AH55" s="202"/>
      <c r="AI55" s="213"/>
      <c r="AJ55" s="202"/>
      <c r="AK55" s="202"/>
      <c r="AL55" s="202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</row>
    <row r="56" spans="1:48" ht="15" hidden="1">
      <c r="A56" s="185">
        <f ca="1">IFERROR(__xludf.DUMMYFUNCTION("""COMPUTED_VALUE"""),53)</f>
        <v>53</v>
      </c>
      <c r="B56" s="185"/>
      <c r="C56" s="185"/>
      <c r="D56" s="185"/>
      <c r="E56" s="185"/>
      <c r="F56" s="185"/>
      <c r="G56" s="202"/>
      <c r="H56" s="202"/>
      <c r="I56" s="213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13"/>
      <c r="V56" s="202"/>
      <c r="W56" s="202"/>
      <c r="X56" s="202"/>
      <c r="Y56" s="202"/>
      <c r="Z56" s="202"/>
      <c r="AA56" s="202"/>
      <c r="AB56" s="202"/>
      <c r="AC56" s="202"/>
      <c r="AD56" s="202"/>
      <c r="AE56" s="213"/>
      <c r="AF56" s="202"/>
      <c r="AG56" s="202"/>
      <c r="AH56" s="202"/>
      <c r="AI56" s="213"/>
      <c r="AJ56" s="202"/>
      <c r="AK56" s="202"/>
      <c r="AL56" s="202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</row>
    <row r="57" spans="1:48" ht="15" hidden="1">
      <c r="A57" s="185">
        <f ca="1">IFERROR(__xludf.DUMMYFUNCTION("""COMPUTED_VALUE"""),54)</f>
        <v>54</v>
      </c>
      <c r="B57" s="185"/>
      <c r="C57" s="185"/>
      <c r="D57" s="185"/>
      <c r="E57" s="185"/>
      <c r="F57" s="185"/>
      <c r="G57" s="202"/>
      <c r="H57" s="202"/>
      <c r="I57" s="213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13"/>
      <c r="V57" s="202"/>
      <c r="W57" s="202"/>
      <c r="X57" s="202"/>
      <c r="Y57" s="202"/>
      <c r="Z57" s="202"/>
      <c r="AA57" s="202"/>
      <c r="AB57" s="202"/>
      <c r="AC57" s="202"/>
      <c r="AD57" s="202"/>
      <c r="AE57" s="213"/>
      <c r="AF57" s="202"/>
      <c r="AG57" s="202"/>
      <c r="AH57" s="202"/>
      <c r="AI57" s="213"/>
      <c r="AJ57" s="202"/>
      <c r="AK57" s="202"/>
      <c r="AL57" s="202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</row>
    <row r="58" spans="1:48" ht="15" hidden="1">
      <c r="A58" s="185">
        <f ca="1">IFERROR(__xludf.DUMMYFUNCTION("""COMPUTED_VALUE"""),55)</f>
        <v>55</v>
      </c>
      <c r="B58" s="185"/>
      <c r="C58" s="185"/>
      <c r="D58" s="185"/>
      <c r="E58" s="185"/>
      <c r="F58" s="185"/>
      <c r="G58" s="202"/>
      <c r="H58" s="202"/>
      <c r="I58" s="213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13"/>
      <c r="V58" s="202"/>
      <c r="W58" s="202"/>
      <c r="X58" s="202"/>
      <c r="Y58" s="202"/>
      <c r="Z58" s="202"/>
      <c r="AA58" s="202"/>
      <c r="AB58" s="202"/>
      <c r="AC58" s="202"/>
      <c r="AD58" s="202"/>
      <c r="AE58" s="213"/>
      <c r="AF58" s="202"/>
      <c r="AG58" s="202"/>
      <c r="AH58" s="202"/>
      <c r="AI58" s="213"/>
      <c r="AJ58" s="202"/>
      <c r="AK58" s="202"/>
      <c r="AL58" s="202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</row>
    <row r="59" spans="1:48" ht="15" hidden="1">
      <c r="A59" s="185">
        <f ca="1">IFERROR(__xludf.DUMMYFUNCTION("""COMPUTED_VALUE"""),56)</f>
        <v>56</v>
      </c>
      <c r="B59" s="185"/>
      <c r="C59" s="185"/>
      <c r="D59" s="185"/>
      <c r="E59" s="185"/>
      <c r="F59" s="185"/>
      <c r="G59" s="202"/>
      <c r="H59" s="202"/>
      <c r="I59" s="213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13"/>
      <c r="V59" s="202"/>
      <c r="W59" s="202"/>
      <c r="X59" s="202"/>
      <c r="Y59" s="202"/>
      <c r="Z59" s="202"/>
      <c r="AA59" s="202"/>
      <c r="AB59" s="202"/>
      <c r="AC59" s="202"/>
      <c r="AD59" s="202"/>
      <c r="AE59" s="213"/>
      <c r="AF59" s="202"/>
      <c r="AG59" s="202"/>
      <c r="AH59" s="202"/>
      <c r="AI59" s="213"/>
      <c r="AJ59" s="202"/>
      <c r="AK59" s="202"/>
      <c r="AL59" s="202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</row>
    <row r="60" spans="1:48" ht="15" hidden="1">
      <c r="A60" s="185">
        <f ca="1">IFERROR(__xludf.DUMMYFUNCTION("""COMPUTED_VALUE"""),57)</f>
        <v>57</v>
      </c>
      <c r="B60" s="185"/>
      <c r="C60" s="185"/>
      <c r="D60" s="185"/>
      <c r="E60" s="185"/>
      <c r="F60" s="185"/>
      <c r="G60" s="202"/>
      <c r="H60" s="202"/>
      <c r="I60" s="213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13"/>
      <c r="V60" s="202"/>
      <c r="W60" s="202"/>
      <c r="X60" s="202"/>
      <c r="Y60" s="202"/>
      <c r="Z60" s="202"/>
      <c r="AA60" s="202"/>
      <c r="AB60" s="202"/>
      <c r="AC60" s="202"/>
      <c r="AD60" s="202"/>
      <c r="AE60" s="213"/>
      <c r="AF60" s="202"/>
      <c r="AG60" s="202"/>
      <c r="AH60" s="202"/>
      <c r="AI60" s="213"/>
      <c r="AJ60" s="202"/>
      <c r="AK60" s="202"/>
      <c r="AL60" s="202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</row>
    <row r="61" spans="1:48" ht="15" hidden="1">
      <c r="A61" s="185">
        <f ca="1">IFERROR(__xludf.DUMMYFUNCTION("""COMPUTED_VALUE"""),58)</f>
        <v>58</v>
      </c>
      <c r="B61" s="185"/>
      <c r="C61" s="185"/>
      <c r="D61" s="185"/>
      <c r="E61" s="185"/>
      <c r="F61" s="185"/>
      <c r="G61" s="202"/>
      <c r="H61" s="202"/>
      <c r="I61" s="213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13"/>
      <c r="V61" s="202"/>
      <c r="W61" s="202"/>
      <c r="X61" s="202"/>
      <c r="Y61" s="202"/>
      <c r="Z61" s="202"/>
      <c r="AA61" s="202"/>
      <c r="AB61" s="202"/>
      <c r="AC61" s="202"/>
      <c r="AD61" s="202"/>
      <c r="AE61" s="213"/>
      <c r="AF61" s="202"/>
      <c r="AG61" s="202"/>
      <c r="AH61" s="202"/>
      <c r="AI61" s="213"/>
      <c r="AJ61" s="202"/>
      <c r="AK61" s="202"/>
      <c r="AL61" s="202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</row>
    <row r="62" spans="1:48" ht="15" hidden="1">
      <c r="A62" s="185">
        <f ca="1">IFERROR(__xludf.DUMMYFUNCTION("""COMPUTED_VALUE"""),59)</f>
        <v>59</v>
      </c>
      <c r="B62" s="185"/>
      <c r="C62" s="185"/>
      <c r="D62" s="185"/>
      <c r="E62" s="185"/>
      <c r="F62" s="185"/>
      <c r="G62" s="202"/>
      <c r="H62" s="202"/>
      <c r="I62" s="213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13"/>
      <c r="V62" s="202"/>
      <c r="W62" s="202"/>
      <c r="X62" s="202"/>
      <c r="Y62" s="202"/>
      <c r="Z62" s="202"/>
      <c r="AA62" s="202"/>
      <c r="AB62" s="202"/>
      <c r="AC62" s="202"/>
      <c r="AD62" s="202"/>
      <c r="AE62" s="213"/>
      <c r="AF62" s="202"/>
      <c r="AG62" s="202"/>
      <c r="AH62" s="202"/>
      <c r="AI62" s="213"/>
      <c r="AJ62" s="202"/>
      <c r="AK62" s="202"/>
      <c r="AL62" s="202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</row>
    <row r="63" spans="1:48" ht="15" hidden="1">
      <c r="A63" s="185">
        <f ca="1">IFERROR(__xludf.DUMMYFUNCTION("""COMPUTED_VALUE"""),60)</f>
        <v>60</v>
      </c>
      <c r="B63" s="185"/>
      <c r="C63" s="185"/>
      <c r="D63" s="185"/>
      <c r="E63" s="185"/>
      <c r="F63" s="185"/>
      <c r="G63" s="202"/>
      <c r="H63" s="202"/>
      <c r="I63" s="213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13"/>
      <c r="V63" s="202"/>
      <c r="W63" s="202"/>
      <c r="X63" s="202"/>
      <c r="Y63" s="202"/>
      <c r="Z63" s="202"/>
      <c r="AA63" s="202"/>
      <c r="AB63" s="202"/>
      <c r="AC63" s="202"/>
      <c r="AD63" s="202"/>
      <c r="AE63" s="213"/>
      <c r="AF63" s="202"/>
      <c r="AG63" s="202"/>
      <c r="AH63" s="202"/>
      <c r="AI63" s="213"/>
      <c r="AJ63" s="202"/>
      <c r="AK63" s="202"/>
      <c r="AL63" s="202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</row>
    <row r="64" spans="1:48" ht="15" hidden="1">
      <c r="A64" s="185">
        <f ca="1">IFERROR(__xludf.DUMMYFUNCTION("""COMPUTED_VALUE"""),61)</f>
        <v>61</v>
      </c>
      <c r="B64" s="185"/>
      <c r="C64" s="185"/>
      <c r="D64" s="185"/>
      <c r="E64" s="185"/>
      <c r="F64" s="185"/>
      <c r="G64" s="202"/>
      <c r="H64" s="202"/>
      <c r="I64" s="213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13"/>
      <c r="V64" s="202"/>
      <c r="W64" s="202"/>
      <c r="X64" s="202"/>
      <c r="Y64" s="202"/>
      <c r="Z64" s="202"/>
      <c r="AA64" s="202"/>
      <c r="AB64" s="202"/>
      <c r="AC64" s="202"/>
      <c r="AD64" s="202"/>
      <c r="AE64" s="213"/>
      <c r="AF64" s="202"/>
      <c r="AG64" s="202"/>
      <c r="AH64" s="202"/>
      <c r="AI64" s="213"/>
      <c r="AJ64" s="202"/>
      <c r="AK64" s="202"/>
      <c r="AL64" s="202"/>
      <c r="AM64" s="203"/>
      <c r="AN64" s="203"/>
      <c r="AO64" s="203"/>
      <c r="AP64" s="203"/>
      <c r="AQ64" s="203"/>
      <c r="AR64" s="203"/>
      <c r="AS64" s="203"/>
      <c r="AT64" s="203"/>
      <c r="AU64" s="203"/>
      <c r="AV64" s="203"/>
    </row>
    <row r="65" spans="1:48" ht="15" hidden="1">
      <c r="A65" s="185">
        <f ca="1">IFERROR(__xludf.DUMMYFUNCTION("""COMPUTED_VALUE"""),62)</f>
        <v>62</v>
      </c>
      <c r="B65" s="185"/>
      <c r="C65" s="185"/>
      <c r="D65" s="185"/>
      <c r="E65" s="185"/>
      <c r="F65" s="185"/>
      <c r="G65" s="202"/>
      <c r="H65" s="202"/>
      <c r="I65" s="213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13"/>
      <c r="V65" s="202"/>
      <c r="W65" s="202"/>
      <c r="X65" s="202"/>
      <c r="Y65" s="202"/>
      <c r="Z65" s="202"/>
      <c r="AA65" s="202"/>
      <c r="AB65" s="202"/>
      <c r="AC65" s="202"/>
      <c r="AD65" s="202"/>
      <c r="AE65" s="213"/>
      <c r="AF65" s="202"/>
      <c r="AG65" s="202"/>
      <c r="AH65" s="202"/>
      <c r="AI65" s="213"/>
      <c r="AJ65" s="202"/>
      <c r="AK65" s="202"/>
      <c r="AL65" s="202"/>
      <c r="AM65" s="203"/>
      <c r="AN65" s="203"/>
      <c r="AO65" s="203"/>
      <c r="AP65" s="203"/>
      <c r="AQ65" s="203"/>
      <c r="AR65" s="203"/>
      <c r="AS65" s="203"/>
      <c r="AT65" s="203"/>
      <c r="AU65" s="203"/>
      <c r="AV65" s="203"/>
    </row>
    <row r="66" spans="1:48" ht="15" hidden="1">
      <c r="A66" s="185">
        <f ca="1">IFERROR(__xludf.DUMMYFUNCTION("""COMPUTED_VALUE"""),63)</f>
        <v>63</v>
      </c>
      <c r="B66" s="185"/>
      <c r="C66" s="185"/>
      <c r="D66" s="185"/>
      <c r="E66" s="185"/>
      <c r="F66" s="185"/>
      <c r="G66" s="202"/>
      <c r="H66" s="202"/>
      <c r="I66" s="213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13"/>
      <c r="V66" s="202"/>
      <c r="W66" s="202"/>
      <c r="X66" s="202"/>
      <c r="Y66" s="202"/>
      <c r="Z66" s="202"/>
      <c r="AA66" s="202"/>
      <c r="AB66" s="202"/>
      <c r="AC66" s="202"/>
      <c r="AD66" s="202"/>
      <c r="AE66" s="213"/>
      <c r="AF66" s="202"/>
      <c r="AG66" s="202"/>
      <c r="AH66" s="202"/>
      <c r="AI66" s="213"/>
      <c r="AJ66" s="202"/>
      <c r="AK66" s="202"/>
      <c r="AL66" s="202"/>
      <c r="AM66" s="203"/>
      <c r="AN66" s="203"/>
      <c r="AO66" s="203"/>
      <c r="AP66" s="203"/>
      <c r="AQ66" s="203"/>
      <c r="AR66" s="203"/>
      <c r="AS66" s="203"/>
      <c r="AT66" s="203"/>
      <c r="AU66" s="203"/>
      <c r="AV66" s="203"/>
    </row>
    <row r="67" spans="1:48" ht="15" hidden="1">
      <c r="A67" s="185">
        <f ca="1">IFERROR(__xludf.DUMMYFUNCTION("""COMPUTED_VALUE"""),64)</f>
        <v>64</v>
      </c>
      <c r="B67" s="185"/>
      <c r="C67" s="185"/>
      <c r="D67" s="185"/>
      <c r="E67" s="185"/>
      <c r="F67" s="185"/>
      <c r="G67" s="202"/>
      <c r="H67" s="202"/>
      <c r="I67" s="213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13"/>
      <c r="V67" s="202"/>
      <c r="W67" s="202"/>
      <c r="X67" s="202"/>
      <c r="Y67" s="202"/>
      <c r="Z67" s="202"/>
      <c r="AA67" s="202"/>
      <c r="AB67" s="202"/>
      <c r="AC67" s="202"/>
      <c r="AD67" s="202"/>
      <c r="AE67" s="213"/>
      <c r="AF67" s="202"/>
      <c r="AG67" s="202"/>
      <c r="AH67" s="202"/>
      <c r="AI67" s="213"/>
      <c r="AJ67" s="202"/>
      <c r="AK67" s="202"/>
      <c r="AL67" s="202"/>
      <c r="AM67" s="203"/>
      <c r="AN67" s="203"/>
      <c r="AO67" s="203"/>
      <c r="AP67" s="203"/>
      <c r="AQ67" s="203"/>
      <c r="AR67" s="203"/>
      <c r="AS67" s="203"/>
      <c r="AT67" s="203"/>
      <c r="AU67" s="203"/>
      <c r="AV67" s="203"/>
    </row>
    <row r="68" spans="1:48" ht="15" hidden="1">
      <c r="A68" s="185">
        <f ca="1">IFERROR(__xludf.DUMMYFUNCTION("""COMPUTED_VALUE"""),65)</f>
        <v>65</v>
      </c>
      <c r="B68" s="185"/>
      <c r="C68" s="185"/>
      <c r="D68" s="185"/>
      <c r="E68" s="185"/>
      <c r="F68" s="185"/>
      <c r="G68" s="202"/>
      <c r="H68" s="202"/>
      <c r="I68" s="213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13"/>
      <c r="V68" s="202"/>
      <c r="W68" s="202"/>
      <c r="X68" s="202"/>
      <c r="Y68" s="202"/>
      <c r="Z68" s="202"/>
      <c r="AA68" s="202"/>
      <c r="AB68" s="202"/>
      <c r="AC68" s="202"/>
      <c r="AD68" s="202"/>
      <c r="AE68" s="213"/>
      <c r="AF68" s="202"/>
      <c r="AG68" s="202"/>
      <c r="AH68" s="202"/>
      <c r="AI68" s="213"/>
      <c r="AJ68" s="202"/>
      <c r="AK68" s="202"/>
      <c r="AL68" s="202"/>
      <c r="AM68" s="203"/>
      <c r="AN68" s="203"/>
      <c r="AO68" s="203"/>
      <c r="AP68" s="203"/>
      <c r="AQ68" s="203"/>
      <c r="AR68" s="203"/>
      <c r="AS68" s="203"/>
      <c r="AT68" s="203"/>
      <c r="AU68" s="203"/>
      <c r="AV68" s="203"/>
    </row>
    <row r="69" spans="1:48" ht="15" hidden="1">
      <c r="A69" s="185">
        <f ca="1">IFERROR(__xludf.DUMMYFUNCTION("""COMPUTED_VALUE"""),66)</f>
        <v>66</v>
      </c>
      <c r="B69" s="185"/>
      <c r="C69" s="185"/>
      <c r="D69" s="185"/>
      <c r="E69" s="185"/>
      <c r="F69" s="185"/>
      <c r="G69" s="202"/>
      <c r="H69" s="202"/>
      <c r="I69" s="213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13"/>
      <c r="V69" s="202"/>
      <c r="W69" s="202"/>
      <c r="X69" s="202"/>
      <c r="Y69" s="202"/>
      <c r="Z69" s="202"/>
      <c r="AA69" s="202"/>
      <c r="AB69" s="202"/>
      <c r="AC69" s="202"/>
      <c r="AD69" s="202"/>
      <c r="AE69" s="213"/>
      <c r="AF69" s="202"/>
      <c r="AG69" s="202"/>
      <c r="AH69" s="202"/>
      <c r="AI69" s="213"/>
      <c r="AJ69" s="202"/>
      <c r="AK69" s="202"/>
      <c r="AL69" s="202"/>
      <c r="AM69" s="203"/>
      <c r="AN69" s="203"/>
      <c r="AO69" s="203"/>
      <c r="AP69" s="203"/>
      <c r="AQ69" s="203"/>
      <c r="AR69" s="203"/>
      <c r="AS69" s="203"/>
      <c r="AT69" s="203"/>
      <c r="AU69" s="203"/>
      <c r="AV69" s="203"/>
    </row>
    <row r="70" spans="1:48" ht="15" hidden="1">
      <c r="A70" s="185">
        <f ca="1">IFERROR(__xludf.DUMMYFUNCTION("""COMPUTED_VALUE"""),67)</f>
        <v>67</v>
      </c>
      <c r="B70" s="185"/>
      <c r="C70" s="185"/>
      <c r="D70" s="185"/>
      <c r="E70" s="185"/>
      <c r="F70" s="185"/>
      <c r="G70" s="202"/>
      <c r="H70" s="202"/>
      <c r="I70" s="213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13"/>
      <c r="V70" s="202"/>
      <c r="W70" s="202"/>
      <c r="X70" s="202"/>
      <c r="Y70" s="202"/>
      <c r="Z70" s="202"/>
      <c r="AA70" s="202"/>
      <c r="AB70" s="202"/>
      <c r="AC70" s="202"/>
      <c r="AD70" s="202"/>
      <c r="AE70" s="213"/>
      <c r="AF70" s="202"/>
      <c r="AG70" s="202"/>
      <c r="AH70" s="202"/>
      <c r="AI70" s="213"/>
      <c r="AJ70" s="202"/>
      <c r="AK70" s="202"/>
      <c r="AL70" s="202"/>
      <c r="AM70" s="203"/>
      <c r="AN70" s="203"/>
      <c r="AO70" s="203"/>
      <c r="AP70" s="203"/>
      <c r="AQ70" s="203"/>
      <c r="AR70" s="203"/>
      <c r="AS70" s="203"/>
      <c r="AT70" s="203"/>
      <c r="AU70" s="203"/>
      <c r="AV70" s="203"/>
    </row>
    <row r="71" spans="1:48" ht="15" hidden="1">
      <c r="A71" s="185">
        <f ca="1">IFERROR(__xludf.DUMMYFUNCTION("""COMPUTED_VALUE"""),68)</f>
        <v>68</v>
      </c>
      <c r="B71" s="185"/>
      <c r="C71" s="185"/>
      <c r="D71" s="185"/>
      <c r="E71" s="185"/>
      <c r="F71" s="185"/>
      <c r="G71" s="202"/>
      <c r="H71" s="202"/>
      <c r="I71" s="213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13"/>
      <c r="V71" s="202"/>
      <c r="W71" s="202"/>
      <c r="X71" s="202"/>
      <c r="Y71" s="202"/>
      <c r="Z71" s="202"/>
      <c r="AA71" s="202"/>
      <c r="AB71" s="202"/>
      <c r="AC71" s="202"/>
      <c r="AD71" s="202"/>
      <c r="AE71" s="213"/>
      <c r="AF71" s="202"/>
      <c r="AG71" s="202"/>
      <c r="AH71" s="202"/>
      <c r="AI71" s="213"/>
      <c r="AJ71" s="202"/>
      <c r="AK71" s="202"/>
      <c r="AL71" s="202"/>
      <c r="AM71" s="203"/>
      <c r="AN71" s="203"/>
      <c r="AO71" s="203"/>
      <c r="AP71" s="203"/>
      <c r="AQ71" s="203"/>
      <c r="AR71" s="203"/>
      <c r="AS71" s="203"/>
      <c r="AT71" s="203"/>
      <c r="AU71" s="203"/>
      <c r="AV71" s="203"/>
    </row>
    <row r="72" spans="1:48" ht="15" hidden="1">
      <c r="A72" s="185">
        <f ca="1">IFERROR(__xludf.DUMMYFUNCTION("""COMPUTED_VALUE"""),69)</f>
        <v>69</v>
      </c>
      <c r="B72" s="185"/>
      <c r="C72" s="185"/>
      <c r="D72" s="185"/>
      <c r="E72" s="185"/>
      <c r="F72" s="185"/>
      <c r="G72" s="202"/>
      <c r="H72" s="202"/>
      <c r="I72" s="213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13"/>
      <c r="V72" s="202"/>
      <c r="W72" s="202"/>
      <c r="X72" s="202"/>
      <c r="Y72" s="202"/>
      <c r="Z72" s="202"/>
      <c r="AA72" s="202"/>
      <c r="AB72" s="202"/>
      <c r="AC72" s="202"/>
      <c r="AD72" s="202"/>
      <c r="AE72" s="213"/>
      <c r="AF72" s="202"/>
      <c r="AG72" s="202"/>
      <c r="AH72" s="202"/>
      <c r="AI72" s="213"/>
      <c r="AJ72" s="202"/>
      <c r="AK72" s="202"/>
      <c r="AL72" s="202"/>
      <c r="AM72" s="203"/>
      <c r="AN72" s="203"/>
      <c r="AO72" s="203"/>
      <c r="AP72" s="203"/>
      <c r="AQ72" s="203"/>
      <c r="AR72" s="203"/>
      <c r="AS72" s="203"/>
      <c r="AT72" s="203"/>
      <c r="AU72" s="203"/>
      <c r="AV72" s="203"/>
    </row>
    <row r="73" spans="1:48" ht="15" hidden="1">
      <c r="A73" s="185">
        <f ca="1">IFERROR(__xludf.DUMMYFUNCTION("""COMPUTED_VALUE"""),70)</f>
        <v>70</v>
      </c>
      <c r="B73" s="185"/>
      <c r="C73" s="185"/>
      <c r="D73" s="185"/>
      <c r="E73" s="185"/>
      <c r="F73" s="185"/>
      <c r="G73" s="202"/>
      <c r="H73" s="202"/>
      <c r="I73" s="213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13"/>
      <c r="V73" s="202"/>
      <c r="W73" s="202"/>
      <c r="X73" s="202"/>
      <c r="Y73" s="202"/>
      <c r="Z73" s="202"/>
      <c r="AA73" s="202"/>
      <c r="AB73" s="202"/>
      <c r="AC73" s="202"/>
      <c r="AD73" s="202"/>
      <c r="AE73" s="213"/>
      <c r="AF73" s="202"/>
      <c r="AG73" s="202"/>
      <c r="AH73" s="202"/>
      <c r="AI73" s="213"/>
      <c r="AJ73" s="202"/>
      <c r="AK73" s="202"/>
      <c r="AL73" s="202"/>
      <c r="AM73" s="203"/>
      <c r="AN73" s="203"/>
      <c r="AO73" s="203"/>
      <c r="AP73" s="203"/>
      <c r="AQ73" s="203"/>
      <c r="AR73" s="203"/>
      <c r="AS73" s="203"/>
      <c r="AT73" s="203"/>
      <c r="AU73" s="203"/>
      <c r="AV73" s="203"/>
    </row>
    <row r="74" spans="1:48" ht="15" hidden="1">
      <c r="A74" s="185">
        <f ca="1">IFERROR(__xludf.DUMMYFUNCTION("""COMPUTED_VALUE"""),71)</f>
        <v>71</v>
      </c>
      <c r="B74" s="185"/>
      <c r="C74" s="185"/>
      <c r="D74" s="185"/>
      <c r="E74" s="185"/>
      <c r="F74" s="185"/>
      <c r="G74" s="202"/>
      <c r="H74" s="202"/>
      <c r="I74" s="213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13"/>
      <c r="V74" s="202"/>
      <c r="W74" s="202"/>
      <c r="X74" s="202"/>
      <c r="Y74" s="202"/>
      <c r="Z74" s="202"/>
      <c r="AA74" s="202"/>
      <c r="AB74" s="202"/>
      <c r="AC74" s="202"/>
      <c r="AD74" s="202"/>
      <c r="AE74" s="213"/>
      <c r="AF74" s="202"/>
      <c r="AG74" s="202"/>
      <c r="AH74" s="202"/>
      <c r="AI74" s="213"/>
      <c r="AJ74" s="202"/>
      <c r="AK74" s="202"/>
      <c r="AL74" s="202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</row>
    <row r="75" spans="1:48" ht="15" hidden="1">
      <c r="A75" s="185">
        <f ca="1">IFERROR(__xludf.DUMMYFUNCTION("""COMPUTED_VALUE"""),72)</f>
        <v>72</v>
      </c>
      <c r="B75" s="185"/>
      <c r="C75" s="185"/>
      <c r="D75" s="185"/>
      <c r="E75" s="185"/>
      <c r="F75" s="185"/>
      <c r="G75" s="202"/>
      <c r="H75" s="202"/>
      <c r="I75" s="213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13"/>
      <c r="V75" s="202"/>
      <c r="W75" s="202"/>
      <c r="X75" s="202"/>
      <c r="Y75" s="202"/>
      <c r="Z75" s="202"/>
      <c r="AA75" s="202"/>
      <c r="AB75" s="202"/>
      <c r="AC75" s="202"/>
      <c r="AD75" s="202"/>
      <c r="AE75" s="213"/>
      <c r="AF75" s="202"/>
      <c r="AG75" s="202"/>
      <c r="AH75" s="202"/>
      <c r="AI75" s="213"/>
      <c r="AJ75" s="202"/>
      <c r="AK75" s="202"/>
      <c r="AL75" s="202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</row>
    <row r="76" spans="1:48" ht="15" hidden="1">
      <c r="A76" s="185">
        <f ca="1">IFERROR(__xludf.DUMMYFUNCTION("""COMPUTED_VALUE"""),73)</f>
        <v>73</v>
      </c>
      <c r="B76" s="185"/>
      <c r="C76" s="185"/>
      <c r="D76" s="185"/>
      <c r="E76" s="185"/>
      <c r="F76" s="185"/>
      <c r="G76" s="202"/>
      <c r="H76" s="202"/>
      <c r="I76" s="213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13"/>
      <c r="V76" s="202"/>
      <c r="W76" s="202"/>
      <c r="X76" s="202"/>
      <c r="Y76" s="202"/>
      <c r="Z76" s="202"/>
      <c r="AA76" s="202"/>
      <c r="AB76" s="202"/>
      <c r="AC76" s="202"/>
      <c r="AD76" s="202"/>
      <c r="AE76" s="213"/>
      <c r="AF76" s="202"/>
      <c r="AG76" s="202"/>
      <c r="AH76" s="202"/>
      <c r="AI76" s="213"/>
      <c r="AJ76" s="202"/>
      <c r="AK76" s="202"/>
      <c r="AL76" s="202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</row>
    <row r="77" spans="1:48" ht="15" hidden="1">
      <c r="A77" s="185">
        <f ca="1">IFERROR(__xludf.DUMMYFUNCTION("""COMPUTED_VALUE"""),74)</f>
        <v>74</v>
      </c>
      <c r="B77" s="185"/>
      <c r="C77" s="185"/>
      <c r="D77" s="185"/>
      <c r="E77" s="185"/>
      <c r="F77" s="185"/>
      <c r="G77" s="202"/>
      <c r="H77" s="202"/>
      <c r="I77" s="213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13"/>
      <c r="V77" s="202"/>
      <c r="W77" s="202"/>
      <c r="X77" s="202"/>
      <c r="Y77" s="202"/>
      <c r="Z77" s="202"/>
      <c r="AA77" s="202"/>
      <c r="AB77" s="202"/>
      <c r="AC77" s="202"/>
      <c r="AD77" s="202"/>
      <c r="AE77" s="213"/>
      <c r="AF77" s="202"/>
      <c r="AG77" s="202"/>
      <c r="AH77" s="202"/>
      <c r="AI77" s="213"/>
      <c r="AJ77" s="202"/>
      <c r="AK77" s="202"/>
      <c r="AL77" s="202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</row>
    <row r="78" spans="1:48" ht="15" hidden="1">
      <c r="A78" s="185">
        <f ca="1">IFERROR(__xludf.DUMMYFUNCTION("""COMPUTED_VALUE"""),75)</f>
        <v>75</v>
      </c>
      <c r="B78" s="185"/>
      <c r="C78" s="185"/>
      <c r="D78" s="185"/>
      <c r="E78" s="185"/>
      <c r="F78" s="185"/>
      <c r="G78" s="202"/>
      <c r="H78" s="202"/>
      <c r="I78" s="213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13"/>
      <c r="V78" s="202"/>
      <c r="W78" s="202"/>
      <c r="X78" s="202"/>
      <c r="Y78" s="202"/>
      <c r="Z78" s="202"/>
      <c r="AA78" s="202"/>
      <c r="AB78" s="202"/>
      <c r="AC78" s="202"/>
      <c r="AD78" s="202"/>
      <c r="AE78" s="213"/>
      <c r="AF78" s="202"/>
      <c r="AG78" s="202"/>
      <c r="AH78" s="202"/>
      <c r="AI78" s="213"/>
      <c r="AJ78" s="202"/>
      <c r="AK78" s="202"/>
      <c r="AL78" s="202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</row>
    <row r="79" spans="1:48" ht="15" hidden="1">
      <c r="A79" s="185">
        <f ca="1">IFERROR(__xludf.DUMMYFUNCTION("""COMPUTED_VALUE"""),76)</f>
        <v>76</v>
      </c>
      <c r="B79" s="185"/>
      <c r="C79" s="185"/>
      <c r="D79" s="185"/>
      <c r="E79" s="185"/>
      <c r="F79" s="185"/>
      <c r="G79" s="202"/>
      <c r="H79" s="202"/>
      <c r="I79" s="213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13"/>
      <c r="V79" s="202"/>
      <c r="W79" s="202"/>
      <c r="X79" s="202"/>
      <c r="Y79" s="202"/>
      <c r="Z79" s="202"/>
      <c r="AA79" s="202"/>
      <c r="AB79" s="202"/>
      <c r="AC79" s="202"/>
      <c r="AD79" s="202"/>
      <c r="AE79" s="213"/>
      <c r="AF79" s="202"/>
      <c r="AG79" s="202"/>
      <c r="AH79" s="202"/>
      <c r="AI79" s="213"/>
      <c r="AJ79" s="202"/>
      <c r="AK79" s="202"/>
      <c r="AL79" s="202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</row>
    <row r="80" spans="1:48" ht="15" hidden="1">
      <c r="A80" s="185">
        <f ca="1">IFERROR(__xludf.DUMMYFUNCTION("""COMPUTED_VALUE"""),77)</f>
        <v>77</v>
      </c>
      <c r="B80" s="185"/>
      <c r="C80" s="185"/>
      <c r="D80" s="185"/>
      <c r="E80" s="185"/>
      <c r="F80" s="185"/>
      <c r="G80" s="202"/>
      <c r="H80" s="202"/>
      <c r="I80" s="213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13"/>
      <c r="V80" s="202"/>
      <c r="W80" s="202"/>
      <c r="X80" s="202"/>
      <c r="Y80" s="202"/>
      <c r="Z80" s="202"/>
      <c r="AA80" s="202"/>
      <c r="AB80" s="202"/>
      <c r="AC80" s="202"/>
      <c r="AD80" s="202"/>
      <c r="AE80" s="213"/>
      <c r="AF80" s="202"/>
      <c r="AG80" s="202"/>
      <c r="AH80" s="202"/>
      <c r="AI80" s="213"/>
      <c r="AJ80" s="202"/>
      <c r="AK80" s="202"/>
      <c r="AL80" s="202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</row>
    <row r="81" spans="1:48" ht="15" hidden="1">
      <c r="A81" s="185">
        <f ca="1">IFERROR(__xludf.DUMMYFUNCTION("""COMPUTED_VALUE"""),78)</f>
        <v>78</v>
      </c>
      <c r="B81" s="185"/>
      <c r="C81" s="185"/>
      <c r="D81" s="185"/>
      <c r="E81" s="185"/>
      <c r="F81" s="185"/>
      <c r="G81" s="202"/>
      <c r="H81" s="202"/>
      <c r="I81" s="213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13"/>
      <c r="V81" s="202"/>
      <c r="W81" s="202"/>
      <c r="X81" s="202"/>
      <c r="Y81" s="202"/>
      <c r="Z81" s="202"/>
      <c r="AA81" s="202"/>
      <c r="AB81" s="202"/>
      <c r="AC81" s="202"/>
      <c r="AD81" s="202"/>
      <c r="AE81" s="213"/>
      <c r="AF81" s="202"/>
      <c r="AG81" s="202"/>
      <c r="AH81" s="202"/>
      <c r="AI81" s="213"/>
      <c r="AJ81" s="202"/>
      <c r="AK81" s="202"/>
      <c r="AL81" s="202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</row>
    <row r="82" spans="1:48" ht="15" hidden="1">
      <c r="A82" s="185">
        <f ca="1">IFERROR(__xludf.DUMMYFUNCTION("""COMPUTED_VALUE"""),79)</f>
        <v>79</v>
      </c>
      <c r="B82" s="185"/>
      <c r="C82" s="185"/>
      <c r="D82" s="185"/>
      <c r="E82" s="185"/>
      <c r="F82" s="185"/>
      <c r="G82" s="202"/>
      <c r="H82" s="202"/>
      <c r="I82" s="213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13"/>
      <c r="V82" s="202"/>
      <c r="W82" s="202"/>
      <c r="X82" s="202"/>
      <c r="Y82" s="202"/>
      <c r="Z82" s="202"/>
      <c r="AA82" s="202"/>
      <c r="AB82" s="202"/>
      <c r="AC82" s="202"/>
      <c r="AD82" s="202"/>
      <c r="AE82" s="213"/>
      <c r="AF82" s="202"/>
      <c r="AG82" s="202"/>
      <c r="AH82" s="202"/>
      <c r="AI82" s="213"/>
      <c r="AJ82" s="202"/>
      <c r="AK82" s="202"/>
      <c r="AL82" s="202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</row>
    <row r="83" spans="1:48" ht="15" hidden="1">
      <c r="A83" s="185">
        <f ca="1">IFERROR(__xludf.DUMMYFUNCTION("""COMPUTED_VALUE"""),80)</f>
        <v>80</v>
      </c>
      <c r="B83" s="185"/>
      <c r="C83" s="185"/>
      <c r="D83" s="185"/>
      <c r="E83" s="185"/>
      <c r="F83" s="185"/>
      <c r="G83" s="202"/>
      <c r="H83" s="202"/>
      <c r="I83" s="213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13"/>
      <c r="V83" s="202"/>
      <c r="W83" s="202"/>
      <c r="X83" s="202"/>
      <c r="Y83" s="202"/>
      <c r="Z83" s="202"/>
      <c r="AA83" s="202"/>
      <c r="AB83" s="202"/>
      <c r="AC83" s="202"/>
      <c r="AD83" s="202"/>
      <c r="AE83" s="213"/>
      <c r="AF83" s="202"/>
      <c r="AG83" s="202"/>
      <c r="AH83" s="202"/>
      <c r="AI83" s="213"/>
      <c r="AJ83" s="202"/>
      <c r="AK83" s="202"/>
      <c r="AL83" s="202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</row>
    <row r="84" spans="1:48" ht="15" hidden="1">
      <c r="A84" s="185">
        <f ca="1">IFERROR(__xludf.DUMMYFUNCTION("""COMPUTED_VALUE"""),81)</f>
        <v>81</v>
      </c>
      <c r="B84" s="185"/>
      <c r="C84" s="185"/>
      <c r="D84" s="185"/>
      <c r="E84" s="185"/>
      <c r="F84" s="185"/>
      <c r="G84" s="202"/>
      <c r="H84" s="202"/>
      <c r="I84" s="213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13"/>
      <c r="V84" s="202"/>
      <c r="W84" s="202"/>
      <c r="X84" s="202"/>
      <c r="Y84" s="202"/>
      <c r="Z84" s="202"/>
      <c r="AA84" s="202"/>
      <c r="AB84" s="202"/>
      <c r="AC84" s="202"/>
      <c r="AD84" s="202"/>
      <c r="AE84" s="213"/>
      <c r="AF84" s="202"/>
      <c r="AG84" s="202"/>
      <c r="AH84" s="202"/>
      <c r="AI84" s="213"/>
      <c r="AJ84" s="202"/>
      <c r="AK84" s="202"/>
      <c r="AL84" s="202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</row>
    <row r="85" spans="1:48" ht="15" hidden="1">
      <c r="A85" s="185">
        <f ca="1">IFERROR(__xludf.DUMMYFUNCTION("""COMPUTED_VALUE"""),82)</f>
        <v>82</v>
      </c>
      <c r="B85" s="185"/>
      <c r="C85" s="185"/>
      <c r="D85" s="185"/>
      <c r="E85" s="185"/>
      <c r="F85" s="185"/>
      <c r="G85" s="202"/>
      <c r="H85" s="202"/>
      <c r="I85" s="213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13"/>
      <c r="V85" s="202"/>
      <c r="W85" s="202"/>
      <c r="X85" s="202"/>
      <c r="Y85" s="202"/>
      <c r="Z85" s="202"/>
      <c r="AA85" s="202"/>
      <c r="AB85" s="202"/>
      <c r="AC85" s="202"/>
      <c r="AD85" s="202"/>
      <c r="AE85" s="213"/>
      <c r="AF85" s="202"/>
      <c r="AG85" s="202"/>
      <c r="AH85" s="202"/>
      <c r="AI85" s="213"/>
      <c r="AJ85" s="202"/>
      <c r="AK85" s="202"/>
      <c r="AL85" s="202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</row>
    <row r="86" spans="1:48" ht="15" hidden="1">
      <c r="A86" s="185">
        <f ca="1">IFERROR(__xludf.DUMMYFUNCTION("""COMPUTED_VALUE"""),83)</f>
        <v>83</v>
      </c>
      <c r="B86" s="185"/>
      <c r="C86" s="185"/>
      <c r="D86" s="185"/>
      <c r="E86" s="185"/>
      <c r="F86" s="185"/>
      <c r="G86" s="202"/>
      <c r="H86" s="202"/>
      <c r="I86" s="21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13"/>
      <c r="V86" s="202"/>
      <c r="W86" s="202"/>
      <c r="X86" s="202"/>
      <c r="Y86" s="202"/>
      <c r="Z86" s="202"/>
      <c r="AA86" s="202"/>
      <c r="AB86" s="202"/>
      <c r="AC86" s="202"/>
      <c r="AD86" s="202"/>
      <c r="AE86" s="213"/>
      <c r="AF86" s="202"/>
      <c r="AG86" s="202"/>
      <c r="AH86" s="202"/>
      <c r="AI86" s="213"/>
      <c r="AJ86" s="202"/>
      <c r="AK86" s="202"/>
      <c r="AL86" s="202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</row>
    <row r="87" spans="1:48" ht="15" hidden="1">
      <c r="A87" s="185">
        <f ca="1">IFERROR(__xludf.DUMMYFUNCTION("""COMPUTED_VALUE"""),84)</f>
        <v>84</v>
      </c>
      <c r="B87" s="185"/>
      <c r="C87" s="185"/>
      <c r="D87" s="185"/>
      <c r="E87" s="185"/>
      <c r="F87" s="185"/>
      <c r="G87" s="202"/>
      <c r="H87" s="202"/>
      <c r="I87" s="213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13"/>
      <c r="V87" s="202"/>
      <c r="W87" s="202"/>
      <c r="X87" s="202"/>
      <c r="Y87" s="202"/>
      <c r="Z87" s="202"/>
      <c r="AA87" s="202"/>
      <c r="AB87" s="202"/>
      <c r="AC87" s="202"/>
      <c r="AD87" s="202"/>
      <c r="AE87" s="213"/>
      <c r="AF87" s="202"/>
      <c r="AG87" s="202"/>
      <c r="AH87" s="202"/>
      <c r="AI87" s="213"/>
      <c r="AJ87" s="202"/>
      <c r="AK87" s="202"/>
      <c r="AL87" s="202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</row>
    <row r="88" spans="1:48" ht="15" hidden="1">
      <c r="A88" s="185">
        <f ca="1">IFERROR(__xludf.DUMMYFUNCTION("""COMPUTED_VALUE"""),85)</f>
        <v>85</v>
      </c>
      <c r="B88" s="185"/>
      <c r="C88" s="185"/>
      <c r="D88" s="185"/>
      <c r="E88" s="185"/>
      <c r="F88" s="185"/>
      <c r="G88" s="202"/>
      <c r="H88" s="202"/>
      <c r="I88" s="213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13"/>
      <c r="V88" s="202"/>
      <c r="W88" s="202"/>
      <c r="X88" s="202"/>
      <c r="Y88" s="202"/>
      <c r="Z88" s="202"/>
      <c r="AA88" s="202"/>
      <c r="AB88" s="202"/>
      <c r="AC88" s="202"/>
      <c r="AD88" s="202"/>
      <c r="AE88" s="213"/>
      <c r="AF88" s="202"/>
      <c r="AG88" s="202"/>
      <c r="AH88" s="202"/>
      <c r="AI88" s="213"/>
      <c r="AJ88" s="202"/>
      <c r="AK88" s="202"/>
      <c r="AL88" s="202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</row>
    <row r="89" spans="1:48" ht="15" hidden="1">
      <c r="A89" s="185">
        <f ca="1">IFERROR(__xludf.DUMMYFUNCTION("""COMPUTED_VALUE"""),86)</f>
        <v>86</v>
      </c>
      <c r="B89" s="185"/>
      <c r="C89" s="185"/>
      <c r="D89" s="185"/>
      <c r="E89" s="185"/>
      <c r="F89" s="185"/>
      <c r="G89" s="202"/>
      <c r="H89" s="202"/>
      <c r="I89" s="213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13"/>
      <c r="V89" s="202"/>
      <c r="W89" s="202"/>
      <c r="X89" s="202"/>
      <c r="Y89" s="202"/>
      <c r="Z89" s="202"/>
      <c r="AA89" s="202"/>
      <c r="AB89" s="202"/>
      <c r="AC89" s="202"/>
      <c r="AD89" s="202"/>
      <c r="AE89" s="213"/>
      <c r="AF89" s="202"/>
      <c r="AG89" s="202"/>
      <c r="AH89" s="202"/>
      <c r="AI89" s="213"/>
      <c r="AJ89" s="202"/>
      <c r="AK89" s="202"/>
      <c r="AL89" s="202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</row>
    <row r="90" spans="1:48" ht="15" hidden="1">
      <c r="A90" s="185">
        <f ca="1">IFERROR(__xludf.DUMMYFUNCTION("""COMPUTED_VALUE"""),87)</f>
        <v>87</v>
      </c>
      <c r="B90" s="185"/>
      <c r="C90" s="185"/>
      <c r="D90" s="185"/>
      <c r="E90" s="185"/>
      <c r="F90" s="185"/>
      <c r="G90" s="202"/>
      <c r="H90" s="202"/>
      <c r="I90" s="213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13"/>
      <c r="V90" s="202"/>
      <c r="W90" s="202"/>
      <c r="X90" s="202"/>
      <c r="Y90" s="202"/>
      <c r="Z90" s="202"/>
      <c r="AA90" s="202"/>
      <c r="AB90" s="202"/>
      <c r="AC90" s="202"/>
      <c r="AD90" s="202"/>
      <c r="AE90" s="213"/>
      <c r="AF90" s="202"/>
      <c r="AG90" s="202"/>
      <c r="AH90" s="202"/>
      <c r="AI90" s="213"/>
      <c r="AJ90" s="202"/>
      <c r="AK90" s="202"/>
      <c r="AL90" s="202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</row>
    <row r="91" spans="1:48" ht="15" hidden="1">
      <c r="A91" s="185">
        <f ca="1">IFERROR(__xludf.DUMMYFUNCTION("""COMPUTED_VALUE"""),88)</f>
        <v>88</v>
      </c>
      <c r="B91" s="185"/>
      <c r="C91" s="185"/>
      <c r="D91" s="185"/>
      <c r="E91" s="185"/>
      <c r="F91" s="185"/>
      <c r="G91" s="202"/>
      <c r="H91" s="202"/>
      <c r="I91" s="213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13"/>
      <c r="V91" s="202"/>
      <c r="W91" s="202"/>
      <c r="X91" s="202"/>
      <c r="Y91" s="202"/>
      <c r="Z91" s="202"/>
      <c r="AA91" s="202"/>
      <c r="AB91" s="202"/>
      <c r="AC91" s="202"/>
      <c r="AD91" s="202"/>
      <c r="AE91" s="213"/>
      <c r="AF91" s="202"/>
      <c r="AG91" s="202"/>
      <c r="AH91" s="202"/>
      <c r="AI91" s="213"/>
      <c r="AJ91" s="202"/>
      <c r="AK91" s="202"/>
      <c r="AL91" s="202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</row>
    <row r="92" spans="1:48" ht="15" hidden="1">
      <c r="A92" s="185">
        <f ca="1">IFERROR(__xludf.DUMMYFUNCTION("""COMPUTED_VALUE"""),89)</f>
        <v>89</v>
      </c>
      <c r="B92" s="185"/>
      <c r="C92" s="185"/>
      <c r="D92" s="185"/>
      <c r="E92" s="185"/>
      <c r="F92" s="185"/>
      <c r="G92" s="202"/>
      <c r="H92" s="202"/>
      <c r="I92" s="213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13"/>
      <c r="V92" s="202"/>
      <c r="W92" s="202"/>
      <c r="X92" s="202"/>
      <c r="Y92" s="202"/>
      <c r="Z92" s="202"/>
      <c r="AA92" s="202"/>
      <c r="AB92" s="202"/>
      <c r="AC92" s="202"/>
      <c r="AD92" s="202"/>
      <c r="AE92" s="213"/>
      <c r="AF92" s="202"/>
      <c r="AG92" s="202"/>
      <c r="AH92" s="202"/>
      <c r="AI92" s="213"/>
      <c r="AJ92" s="202"/>
      <c r="AK92" s="202"/>
      <c r="AL92" s="202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</row>
    <row r="93" spans="1:48" ht="15" hidden="1">
      <c r="A93" s="185">
        <f ca="1">IFERROR(__xludf.DUMMYFUNCTION("""COMPUTED_VALUE"""),90)</f>
        <v>90</v>
      </c>
      <c r="B93" s="185"/>
      <c r="C93" s="185"/>
      <c r="D93" s="185"/>
      <c r="E93" s="185"/>
      <c r="F93" s="185"/>
      <c r="G93" s="202"/>
      <c r="H93" s="202"/>
      <c r="I93" s="213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13"/>
      <c r="V93" s="202"/>
      <c r="W93" s="202"/>
      <c r="X93" s="202"/>
      <c r="Y93" s="202"/>
      <c r="Z93" s="202"/>
      <c r="AA93" s="202"/>
      <c r="AB93" s="202"/>
      <c r="AC93" s="202"/>
      <c r="AD93" s="202"/>
      <c r="AE93" s="213"/>
      <c r="AF93" s="202"/>
      <c r="AG93" s="202"/>
      <c r="AH93" s="202"/>
      <c r="AI93" s="213"/>
      <c r="AJ93" s="202"/>
      <c r="AK93" s="202"/>
      <c r="AL93" s="202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</row>
    <row r="94" spans="1:48" ht="15" hidden="1">
      <c r="A94" s="185">
        <f ca="1">IFERROR(__xludf.DUMMYFUNCTION("""COMPUTED_VALUE"""),91)</f>
        <v>91</v>
      </c>
      <c r="B94" s="185"/>
      <c r="C94" s="185"/>
      <c r="D94" s="185"/>
      <c r="E94" s="185"/>
      <c r="F94" s="185"/>
      <c r="G94" s="202"/>
      <c r="H94" s="202"/>
      <c r="I94" s="213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13"/>
      <c r="V94" s="202"/>
      <c r="W94" s="202"/>
      <c r="X94" s="202"/>
      <c r="Y94" s="202"/>
      <c r="Z94" s="202"/>
      <c r="AA94" s="202"/>
      <c r="AB94" s="202"/>
      <c r="AC94" s="202"/>
      <c r="AD94" s="202"/>
      <c r="AE94" s="213"/>
      <c r="AF94" s="202"/>
      <c r="AG94" s="202"/>
      <c r="AH94" s="202"/>
      <c r="AI94" s="213"/>
      <c r="AJ94" s="202"/>
      <c r="AK94" s="202"/>
      <c r="AL94" s="202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</row>
    <row r="95" spans="1:48" ht="15" hidden="1">
      <c r="A95" s="185">
        <f ca="1">IFERROR(__xludf.DUMMYFUNCTION("""COMPUTED_VALUE"""),92)</f>
        <v>92</v>
      </c>
      <c r="B95" s="185"/>
      <c r="C95" s="185"/>
      <c r="D95" s="185"/>
      <c r="E95" s="185"/>
      <c r="F95" s="185"/>
      <c r="G95" s="202"/>
      <c r="H95" s="202"/>
      <c r="I95" s="213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13"/>
      <c r="V95" s="202"/>
      <c r="W95" s="202"/>
      <c r="X95" s="202"/>
      <c r="Y95" s="202"/>
      <c r="Z95" s="202"/>
      <c r="AA95" s="202"/>
      <c r="AB95" s="202"/>
      <c r="AC95" s="202"/>
      <c r="AD95" s="202"/>
      <c r="AE95" s="213"/>
      <c r="AF95" s="202"/>
      <c r="AG95" s="202"/>
      <c r="AH95" s="202"/>
      <c r="AI95" s="213"/>
      <c r="AJ95" s="202"/>
      <c r="AK95" s="202"/>
      <c r="AL95" s="202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</row>
    <row r="96" spans="1:48" ht="15" hidden="1">
      <c r="A96" s="185">
        <f ca="1">IFERROR(__xludf.DUMMYFUNCTION("""COMPUTED_VALUE"""),93)</f>
        <v>93</v>
      </c>
      <c r="B96" s="185"/>
      <c r="C96" s="185"/>
      <c r="D96" s="185"/>
      <c r="E96" s="185"/>
      <c r="F96" s="185"/>
      <c r="G96" s="202"/>
      <c r="H96" s="202"/>
      <c r="I96" s="213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13"/>
      <c r="V96" s="202"/>
      <c r="W96" s="202"/>
      <c r="X96" s="202"/>
      <c r="Y96" s="202"/>
      <c r="Z96" s="202"/>
      <c r="AA96" s="202"/>
      <c r="AB96" s="202"/>
      <c r="AC96" s="202"/>
      <c r="AD96" s="202"/>
      <c r="AE96" s="213"/>
      <c r="AF96" s="202"/>
      <c r="AG96" s="202"/>
      <c r="AH96" s="202"/>
      <c r="AI96" s="213"/>
      <c r="AJ96" s="202"/>
      <c r="AK96" s="202"/>
      <c r="AL96" s="202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</row>
    <row r="97" spans="1:48" ht="15" hidden="1">
      <c r="A97" s="185">
        <f ca="1">IFERROR(__xludf.DUMMYFUNCTION("""COMPUTED_VALUE"""),94)</f>
        <v>94</v>
      </c>
      <c r="B97" s="185"/>
      <c r="C97" s="185"/>
      <c r="D97" s="185"/>
      <c r="E97" s="185"/>
      <c r="F97" s="185"/>
      <c r="G97" s="202"/>
      <c r="H97" s="202"/>
      <c r="I97" s="213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13"/>
      <c r="V97" s="202"/>
      <c r="W97" s="202"/>
      <c r="X97" s="202"/>
      <c r="Y97" s="202"/>
      <c r="Z97" s="202"/>
      <c r="AA97" s="202"/>
      <c r="AB97" s="202"/>
      <c r="AC97" s="202"/>
      <c r="AD97" s="202"/>
      <c r="AE97" s="213"/>
      <c r="AF97" s="202"/>
      <c r="AG97" s="202"/>
      <c r="AH97" s="202"/>
      <c r="AI97" s="213"/>
      <c r="AJ97" s="202"/>
      <c r="AK97" s="202"/>
      <c r="AL97" s="202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</row>
    <row r="98" spans="1:48" ht="15" hidden="1">
      <c r="A98" s="185">
        <f ca="1">IFERROR(__xludf.DUMMYFUNCTION("""COMPUTED_VALUE"""),95)</f>
        <v>95</v>
      </c>
      <c r="B98" s="185"/>
      <c r="C98" s="185"/>
      <c r="D98" s="185"/>
      <c r="E98" s="185"/>
      <c r="F98" s="185"/>
      <c r="G98" s="202"/>
      <c r="H98" s="202"/>
      <c r="I98" s="213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13"/>
      <c r="V98" s="202"/>
      <c r="W98" s="202"/>
      <c r="X98" s="202"/>
      <c r="Y98" s="202"/>
      <c r="Z98" s="202"/>
      <c r="AA98" s="202"/>
      <c r="AB98" s="202"/>
      <c r="AC98" s="202"/>
      <c r="AD98" s="202"/>
      <c r="AE98" s="213"/>
      <c r="AF98" s="202"/>
      <c r="AG98" s="202"/>
      <c r="AH98" s="202"/>
      <c r="AI98" s="213"/>
      <c r="AJ98" s="202"/>
      <c r="AK98" s="202"/>
      <c r="AL98" s="202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</row>
    <row r="99" spans="1:48" ht="15">
      <c r="A99" s="215" t="str">
        <f ca="1">IFERROR(__xludf.DUMMYFUNCTION("""COMPUTED_VALUE"""),"Итого:")</f>
        <v>Итого:</v>
      </c>
      <c r="B99" s="215"/>
      <c r="C99" s="215"/>
      <c r="D99" s="215"/>
      <c r="E99" s="215"/>
      <c r="F99" s="215"/>
      <c r="G99" s="215"/>
      <c r="H99" s="215">
        <f t="shared" ref="H99:AJ99" si="1">SUM(H4:H98)</f>
        <v>13</v>
      </c>
      <c r="I99" s="215">
        <f t="shared" si="1"/>
        <v>15</v>
      </c>
      <c r="J99" s="215">
        <f t="shared" si="1"/>
        <v>38</v>
      </c>
      <c r="K99" s="215">
        <f t="shared" si="1"/>
        <v>3</v>
      </c>
      <c r="L99" s="215">
        <f t="shared" si="1"/>
        <v>0</v>
      </c>
      <c r="M99" s="215">
        <f t="shared" si="1"/>
        <v>0</v>
      </c>
      <c r="N99" s="215">
        <f t="shared" si="1"/>
        <v>0</v>
      </c>
      <c r="O99" s="215">
        <f t="shared" si="1"/>
        <v>0</v>
      </c>
      <c r="P99" s="215">
        <f t="shared" si="1"/>
        <v>0</v>
      </c>
      <c r="Q99" s="215">
        <f t="shared" si="1"/>
        <v>0</v>
      </c>
      <c r="R99" s="215">
        <f t="shared" si="1"/>
        <v>0</v>
      </c>
      <c r="S99" s="215">
        <f t="shared" si="1"/>
        <v>0</v>
      </c>
      <c r="T99" s="215">
        <f t="shared" si="1"/>
        <v>39</v>
      </c>
      <c r="U99" s="215">
        <f t="shared" si="1"/>
        <v>55</v>
      </c>
      <c r="V99" s="215">
        <f t="shared" si="1"/>
        <v>59</v>
      </c>
      <c r="W99" s="215">
        <f t="shared" si="1"/>
        <v>19</v>
      </c>
      <c r="X99" s="215">
        <f t="shared" si="1"/>
        <v>0</v>
      </c>
      <c r="Y99" s="215">
        <f t="shared" si="1"/>
        <v>0</v>
      </c>
      <c r="Z99" s="215">
        <f t="shared" si="1"/>
        <v>0</v>
      </c>
      <c r="AA99" s="215">
        <f t="shared" si="1"/>
        <v>0</v>
      </c>
      <c r="AB99" s="215">
        <f t="shared" si="1"/>
        <v>0</v>
      </c>
      <c r="AC99" s="215">
        <f t="shared" si="1"/>
        <v>0</v>
      </c>
      <c r="AD99" s="215">
        <f t="shared" si="1"/>
        <v>0</v>
      </c>
      <c r="AE99" s="215">
        <f t="shared" si="1"/>
        <v>6</v>
      </c>
      <c r="AF99" s="215">
        <f t="shared" si="1"/>
        <v>21</v>
      </c>
      <c r="AG99" s="215">
        <f t="shared" si="1"/>
        <v>0</v>
      </c>
      <c r="AH99" s="215">
        <f t="shared" si="1"/>
        <v>0</v>
      </c>
      <c r="AI99" s="215">
        <f t="shared" si="1"/>
        <v>5</v>
      </c>
      <c r="AJ99" s="215">
        <f t="shared" si="1"/>
        <v>23</v>
      </c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</row>
    <row r="100" spans="1:48" ht="15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</row>
    <row r="101" spans="1:48" ht="15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</row>
    <row r="102" spans="1:48" ht="15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</row>
    <row r="103" spans="1:48" ht="15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</row>
    <row r="104" spans="1:48" ht="15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</row>
    <row r="105" spans="1:48" ht="15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</row>
    <row r="106" spans="1:48" ht="15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</row>
    <row r="107" spans="1:48" ht="15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</row>
    <row r="108" spans="1:48" ht="15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</row>
    <row r="109" spans="1:48" ht="15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</row>
    <row r="110" spans="1:48" ht="15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</row>
    <row r="111" spans="1:48" ht="15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</row>
    <row r="112" spans="1:48" ht="15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</row>
    <row r="113" spans="1:48" ht="15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</row>
    <row r="114" spans="1:48" ht="15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</row>
    <row r="115" spans="1:48" ht="15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</row>
    <row r="116" spans="1:48" ht="15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</row>
    <row r="117" spans="1:48" ht="15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</row>
    <row r="118" spans="1:48" ht="15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</row>
    <row r="119" spans="1:48" ht="15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</row>
    <row r="120" spans="1:48" ht="15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</row>
    <row r="121" spans="1:48" ht="15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</row>
    <row r="122" spans="1:48" ht="15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</row>
    <row r="123" spans="1:48" ht="15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</row>
    <row r="124" spans="1:48" ht="15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</row>
    <row r="125" spans="1:48" ht="15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</row>
    <row r="126" spans="1:48" ht="15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</row>
    <row r="127" spans="1:48" ht="15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</row>
    <row r="128" spans="1:48" ht="15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</row>
    <row r="129" spans="1:48" ht="15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</row>
    <row r="130" spans="1:48" ht="15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</row>
    <row r="131" spans="1:48" ht="15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</row>
    <row r="132" spans="1:48" ht="15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</row>
    <row r="133" spans="1:48" ht="15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</row>
    <row r="134" spans="1:48" ht="15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</row>
    <row r="135" spans="1:48" ht="15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</row>
    <row r="136" spans="1:48" ht="15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</row>
    <row r="137" spans="1:48" ht="15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</row>
    <row r="138" spans="1:48" ht="15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</row>
    <row r="139" spans="1:48" ht="15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</row>
    <row r="140" spans="1:48" ht="1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</row>
    <row r="141" spans="1:48" ht="1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</row>
    <row r="142" spans="1:48" ht="1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</row>
    <row r="143" spans="1:48" ht="1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</row>
    <row r="144" spans="1:48" ht="1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</row>
    <row r="145" spans="1:48" ht="15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</row>
    <row r="146" spans="1:48" ht="15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</row>
    <row r="147" spans="1:48" ht="1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</row>
    <row r="148" spans="1:48" ht="15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</row>
    <row r="149" spans="1:48" ht="15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</row>
    <row r="150" spans="1:48" ht="15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</row>
    <row r="151" spans="1:48" ht="15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</row>
    <row r="152" spans="1:48" ht="15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</row>
    <row r="153" spans="1:48" ht="15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</row>
    <row r="154" spans="1:48" ht="15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</row>
    <row r="155" spans="1:48" ht="15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</row>
    <row r="156" spans="1:48" ht="15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</row>
    <row r="157" spans="1:48" ht="1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</row>
    <row r="158" spans="1:48" ht="15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</row>
    <row r="159" spans="1:48" ht="15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</row>
    <row r="160" spans="1:48" ht="1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</row>
    <row r="161" spans="1:48" ht="15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</row>
    <row r="162" spans="1:48" ht="1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</row>
    <row r="163" spans="1:48" ht="1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</row>
    <row r="164" spans="1:48" ht="15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</row>
    <row r="165" spans="1:48" ht="15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</row>
    <row r="166" spans="1:48" ht="15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</row>
    <row r="167" spans="1:48" ht="15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</row>
    <row r="168" spans="1:48" ht="15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</row>
    <row r="169" spans="1:48" ht="15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</row>
    <row r="170" spans="1:48" ht="15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</row>
    <row r="171" spans="1:48" ht="15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</row>
    <row r="172" spans="1:48" ht="15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</row>
    <row r="173" spans="1:48" ht="15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</row>
    <row r="174" spans="1:48" ht="15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</row>
    <row r="175" spans="1:48" ht="15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</row>
    <row r="176" spans="1:48" ht="15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</row>
    <row r="177" spans="1:48" ht="15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</row>
    <row r="178" spans="1:48" ht="15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</row>
    <row r="179" spans="1:48" ht="15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</row>
    <row r="180" spans="1:48" ht="15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</row>
    <row r="181" spans="1:48" ht="15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</row>
    <row r="182" spans="1:48" ht="15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</row>
    <row r="183" spans="1:48" ht="15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</row>
    <row r="184" spans="1:48" ht="15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</row>
    <row r="185" spans="1:48" ht="15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</row>
    <row r="186" spans="1:48" ht="15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</row>
    <row r="187" spans="1:48" ht="15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</row>
    <row r="188" spans="1:48" ht="15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</row>
    <row r="189" spans="1:48" ht="15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</row>
    <row r="190" spans="1:48" ht="15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</row>
    <row r="191" spans="1:48" ht="1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</row>
    <row r="192" spans="1:48" ht="15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</row>
    <row r="193" spans="1:48" ht="15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</row>
    <row r="194" spans="1:48" ht="15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</row>
    <row r="195" spans="1:48" ht="15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</row>
    <row r="196" spans="1:48" ht="15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</row>
    <row r="197" spans="1:48" ht="15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</row>
    <row r="198" spans="1:48" ht="15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</row>
    <row r="199" spans="1:48" ht="15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</row>
    <row r="200" spans="1:48" ht="15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</row>
    <row r="201" spans="1:48" ht="15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</row>
    <row r="202" spans="1:48" ht="15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3"/>
      <c r="AO202" s="193"/>
      <c r="AP202" s="193"/>
      <c r="AQ202" s="193"/>
      <c r="AR202" s="193"/>
      <c r="AS202" s="193"/>
      <c r="AT202" s="193"/>
      <c r="AU202" s="193"/>
      <c r="AV202" s="193"/>
    </row>
    <row r="203" spans="1:48" ht="15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</row>
    <row r="204" spans="1:48" ht="15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</row>
    <row r="205" spans="1:48" ht="15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</row>
    <row r="206" spans="1:48" ht="15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</row>
    <row r="207" spans="1:48" ht="15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</row>
    <row r="208" spans="1:48" ht="15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  <c r="AH208" s="193"/>
      <c r="AI208" s="193"/>
      <c r="AJ208" s="193"/>
      <c r="AK208" s="193"/>
      <c r="AL208" s="193"/>
      <c r="AM208" s="193"/>
      <c r="AN208" s="193"/>
      <c r="AO208" s="193"/>
      <c r="AP208" s="193"/>
      <c r="AQ208" s="193"/>
      <c r="AR208" s="193"/>
      <c r="AS208" s="193"/>
      <c r="AT208" s="193"/>
      <c r="AU208" s="193"/>
      <c r="AV208" s="193"/>
    </row>
    <row r="209" spans="1:48" ht="15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</row>
    <row r="210" spans="1:48" ht="15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</row>
    <row r="211" spans="1:48" ht="15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</row>
    <row r="212" spans="1:48" ht="15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</row>
    <row r="213" spans="1:48" ht="15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</row>
    <row r="214" spans="1:48" ht="15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</row>
    <row r="215" spans="1:48" ht="15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</row>
    <row r="216" spans="1:48" ht="15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</row>
    <row r="217" spans="1:48" ht="15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</row>
    <row r="218" spans="1:48" ht="15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</row>
    <row r="219" spans="1:48" ht="15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</row>
    <row r="220" spans="1:48" ht="15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</row>
    <row r="221" spans="1:48" ht="15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</row>
    <row r="222" spans="1:48" ht="15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</row>
    <row r="223" spans="1:48" ht="15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</row>
    <row r="224" spans="1:48" ht="15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</row>
    <row r="225" spans="1:48" ht="15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</row>
    <row r="226" spans="1:48" ht="15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</row>
    <row r="227" spans="1:48" ht="15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</row>
    <row r="228" spans="1:48" ht="15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</row>
    <row r="229" spans="1:48" ht="15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</row>
    <row r="230" spans="1:48" ht="15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</row>
    <row r="231" spans="1:48" ht="15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  <c r="AM231" s="193"/>
      <c r="AN231" s="193"/>
      <c r="AO231" s="193"/>
      <c r="AP231" s="193"/>
      <c r="AQ231" s="193"/>
      <c r="AR231" s="193"/>
      <c r="AS231" s="193"/>
      <c r="AT231" s="193"/>
      <c r="AU231" s="193"/>
      <c r="AV231" s="193"/>
    </row>
    <row r="232" spans="1:48" ht="15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</row>
    <row r="233" spans="1:48" ht="15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</row>
    <row r="234" spans="1:48" ht="15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</row>
    <row r="235" spans="1:48" ht="15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</row>
    <row r="236" spans="1:48" ht="15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3"/>
      <c r="AT236" s="193"/>
      <c r="AU236" s="193"/>
      <c r="AV236" s="193"/>
    </row>
    <row r="237" spans="1:48" ht="15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</row>
    <row r="238" spans="1:48" ht="15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</row>
    <row r="239" spans="1:48" ht="15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</row>
    <row r="240" spans="1:48" ht="15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</row>
    <row r="241" spans="1:48" ht="15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</row>
    <row r="242" spans="1:48" ht="15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</row>
    <row r="243" spans="1:48" ht="15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</row>
    <row r="244" spans="1:48" ht="15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</row>
    <row r="245" spans="1:48" ht="15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</row>
    <row r="246" spans="1:48" ht="15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</row>
    <row r="247" spans="1:48" ht="15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</row>
    <row r="248" spans="1:48" ht="15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</row>
    <row r="249" spans="1:48" ht="15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</row>
    <row r="250" spans="1:48" ht="15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3"/>
      <c r="AF250" s="193"/>
      <c r="AG250" s="193"/>
      <c r="AH250" s="193"/>
      <c r="AI250" s="193"/>
      <c r="AJ250" s="193"/>
      <c r="AK250" s="193"/>
      <c r="AL250" s="193"/>
      <c r="AM250" s="193"/>
      <c r="AN250" s="193"/>
      <c r="AO250" s="193"/>
      <c r="AP250" s="193"/>
      <c r="AQ250" s="193"/>
      <c r="AR250" s="193"/>
      <c r="AS250" s="193"/>
      <c r="AT250" s="193"/>
      <c r="AU250" s="193"/>
      <c r="AV250" s="193"/>
    </row>
    <row r="251" spans="1:48" ht="15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</row>
    <row r="252" spans="1:48" ht="15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</row>
    <row r="253" spans="1:48" ht="15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</row>
    <row r="254" spans="1:48" ht="15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</row>
    <row r="255" spans="1:48" ht="15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</row>
    <row r="256" spans="1:48" ht="15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</row>
    <row r="257" spans="1:48" ht="15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</row>
    <row r="258" spans="1:48" ht="15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</row>
    <row r="259" spans="1:48" ht="15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</row>
    <row r="260" spans="1:48" ht="15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</row>
    <row r="261" spans="1:48" ht="15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</row>
    <row r="262" spans="1:48" ht="15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</row>
    <row r="263" spans="1:48" ht="15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</row>
    <row r="264" spans="1:48" ht="15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</row>
    <row r="265" spans="1:48" ht="15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</row>
    <row r="266" spans="1:48" ht="15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</row>
    <row r="267" spans="1:48" ht="15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</row>
    <row r="268" spans="1:48" ht="15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</row>
    <row r="269" spans="1:48" ht="15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</row>
    <row r="270" spans="1:48" ht="15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</row>
    <row r="271" spans="1:48" ht="15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</row>
    <row r="272" spans="1:48" ht="15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</row>
    <row r="273" spans="1:48" ht="15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  <c r="AE273" s="193"/>
      <c r="AF273" s="193"/>
      <c r="AG273" s="193"/>
      <c r="AH273" s="193"/>
      <c r="AI273" s="193"/>
      <c r="AJ273" s="193"/>
      <c r="AK273" s="193"/>
      <c r="AL273" s="193"/>
      <c r="AM273" s="193"/>
      <c r="AN273" s="193"/>
      <c r="AO273" s="193"/>
      <c r="AP273" s="193"/>
      <c r="AQ273" s="193"/>
      <c r="AR273" s="193"/>
      <c r="AS273" s="193"/>
      <c r="AT273" s="193"/>
      <c r="AU273" s="193"/>
      <c r="AV273" s="193"/>
    </row>
    <row r="274" spans="1:48" ht="15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</row>
    <row r="275" spans="1:48" ht="15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</row>
    <row r="276" spans="1:48" ht="15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</row>
    <row r="277" spans="1:48" ht="15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</row>
    <row r="278" spans="1:48" ht="15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193"/>
      <c r="AI278" s="193"/>
      <c r="AJ278" s="193"/>
      <c r="AK278" s="193"/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193"/>
      <c r="AV278" s="193"/>
    </row>
    <row r="279" spans="1:48" ht="15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</row>
    <row r="280" spans="1:48" ht="15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</row>
    <row r="281" spans="1:48" ht="15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</row>
    <row r="282" spans="1:48" ht="15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</row>
    <row r="283" spans="1:48" ht="15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</row>
    <row r="284" spans="1:48" ht="15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</row>
    <row r="285" spans="1:48" ht="15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</row>
    <row r="286" spans="1:48" ht="15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  <c r="AH286" s="193"/>
      <c r="AI286" s="193"/>
      <c r="AJ286" s="193"/>
      <c r="AK286" s="193"/>
      <c r="AL286" s="193"/>
      <c r="AM286" s="193"/>
      <c r="AN286" s="193"/>
      <c r="AO286" s="193"/>
      <c r="AP286" s="193"/>
      <c r="AQ286" s="193"/>
      <c r="AR286" s="193"/>
      <c r="AS286" s="193"/>
      <c r="AT286" s="193"/>
      <c r="AU286" s="193"/>
      <c r="AV286" s="193"/>
    </row>
    <row r="287" spans="1:48" ht="15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</row>
    <row r="288" spans="1:48" ht="15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</row>
    <row r="289" spans="1:48" ht="15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</row>
    <row r="290" spans="1:48" ht="15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</row>
    <row r="291" spans="1:48" ht="15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</row>
    <row r="292" spans="1:48" ht="15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  <c r="AE292" s="193"/>
      <c r="AF292" s="193"/>
      <c r="AG292" s="193"/>
      <c r="AH292" s="193"/>
      <c r="AI292" s="193"/>
      <c r="AJ292" s="193"/>
      <c r="AK292" s="193"/>
      <c r="AL292" s="193"/>
      <c r="AM292" s="193"/>
      <c r="AN292" s="193"/>
      <c r="AO292" s="193"/>
      <c r="AP292" s="193"/>
      <c r="AQ292" s="193"/>
      <c r="AR292" s="193"/>
      <c r="AS292" s="193"/>
      <c r="AT292" s="193"/>
      <c r="AU292" s="193"/>
      <c r="AV292" s="193"/>
    </row>
    <row r="293" spans="1:48" ht="15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</row>
    <row r="294" spans="1:48" ht="15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</row>
    <row r="295" spans="1:48" ht="15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</row>
    <row r="296" spans="1:48" ht="15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</row>
    <row r="297" spans="1:48" ht="15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</row>
    <row r="298" spans="1:48" ht="15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</row>
    <row r="299" spans="1:48" ht="15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</row>
    <row r="300" spans="1:48" ht="15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</row>
    <row r="301" spans="1:48" ht="15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</row>
    <row r="302" spans="1:48" ht="15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</row>
    <row r="303" spans="1:48" ht="15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</row>
    <row r="304" spans="1:48" ht="15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</row>
    <row r="305" spans="1:48" ht="15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</row>
    <row r="306" spans="1:48" ht="15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</row>
    <row r="307" spans="1:48" ht="15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</row>
    <row r="308" spans="1:48" ht="15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</row>
    <row r="309" spans="1:48" ht="15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</row>
    <row r="310" spans="1:48" ht="15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</row>
    <row r="311" spans="1:48" ht="15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</row>
    <row r="312" spans="1:48" ht="15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</row>
    <row r="313" spans="1:48" ht="15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</row>
    <row r="314" spans="1:48" ht="15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</row>
    <row r="315" spans="1:48" ht="15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  <c r="AE315" s="193"/>
      <c r="AF315" s="193"/>
      <c r="AG315" s="193"/>
      <c r="AH315" s="193"/>
      <c r="AI315" s="193"/>
      <c r="AJ315" s="193"/>
      <c r="AK315" s="193"/>
      <c r="AL315" s="193"/>
      <c r="AM315" s="193"/>
      <c r="AN315" s="193"/>
      <c r="AO315" s="193"/>
      <c r="AP315" s="193"/>
      <c r="AQ315" s="193"/>
      <c r="AR315" s="193"/>
      <c r="AS315" s="193"/>
      <c r="AT315" s="193"/>
      <c r="AU315" s="193"/>
      <c r="AV315" s="193"/>
    </row>
    <row r="316" spans="1:48" ht="15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</row>
    <row r="317" spans="1:48" ht="15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</row>
    <row r="318" spans="1:48" ht="15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</row>
    <row r="319" spans="1:48" ht="15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</row>
    <row r="320" spans="1:48" ht="15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3"/>
      <c r="AK320" s="193"/>
      <c r="AL320" s="193"/>
      <c r="AM320" s="193"/>
      <c r="AN320" s="193"/>
      <c r="AO320" s="193"/>
      <c r="AP320" s="193"/>
      <c r="AQ320" s="193"/>
      <c r="AR320" s="193"/>
      <c r="AS320" s="193"/>
      <c r="AT320" s="193"/>
      <c r="AU320" s="193"/>
      <c r="AV320" s="193"/>
    </row>
    <row r="321" spans="1:48" ht="15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</row>
    <row r="322" spans="1:48" ht="15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</row>
    <row r="323" spans="1:48" ht="15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3"/>
      <c r="AF323" s="193"/>
      <c r="AG323" s="193"/>
      <c r="AH323" s="193"/>
      <c r="AI323" s="193"/>
      <c r="AJ323" s="193"/>
      <c r="AK323" s="193"/>
      <c r="AL323" s="193"/>
      <c r="AM323" s="193"/>
      <c r="AN323" s="193"/>
      <c r="AO323" s="193"/>
      <c r="AP323" s="193"/>
      <c r="AQ323" s="193"/>
      <c r="AR323" s="193"/>
      <c r="AS323" s="193"/>
      <c r="AT323" s="193"/>
      <c r="AU323" s="193"/>
      <c r="AV323" s="193"/>
    </row>
    <row r="324" spans="1:48" ht="15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</row>
    <row r="325" spans="1:48" ht="15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</row>
    <row r="326" spans="1:48" ht="15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</row>
    <row r="327" spans="1:48" ht="15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</row>
    <row r="328" spans="1:48" ht="15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</row>
    <row r="329" spans="1:48" ht="15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</row>
    <row r="330" spans="1:48" ht="15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</row>
    <row r="331" spans="1:48" ht="15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</row>
    <row r="332" spans="1:48" ht="15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</row>
    <row r="333" spans="1:48" ht="15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</row>
    <row r="334" spans="1:48" ht="15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</row>
    <row r="335" spans="1:48" ht="15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</row>
    <row r="336" spans="1:48" ht="15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</row>
    <row r="337" spans="1:48" ht="15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</row>
    <row r="338" spans="1:48" ht="15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</row>
    <row r="339" spans="1:48" ht="15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</row>
    <row r="340" spans="1:48" ht="15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</row>
    <row r="341" spans="1:48" ht="15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</row>
    <row r="342" spans="1:48" ht="15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</row>
    <row r="343" spans="1:48" ht="15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</row>
    <row r="344" spans="1:48" ht="15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</row>
    <row r="345" spans="1:48" ht="15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</row>
    <row r="346" spans="1:48" ht="15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  <c r="AE346" s="193"/>
      <c r="AF346" s="193"/>
      <c r="AG346" s="193"/>
      <c r="AH346" s="193"/>
      <c r="AI346" s="193"/>
      <c r="AJ346" s="193"/>
      <c r="AK346" s="193"/>
      <c r="AL346" s="193"/>
      <c r="AM346" s="193"/>
      <c r="AN346" s="193"/>
      <c r="AO346" s="193"/>
      <c r="AP346" s="193"/>
      <c r="AQ346" s="193"/>
      <c r="AR346" s="193"/>
      <c r="AS346" s="193"/>
      <c r="AT346" s="193"/>
      <c r="AU346" s="193"/>
      <c r="AV346" s="193"/>
    </row>
    <row r="347" spans="1:48" ht="15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</row>
    <row r="348" spans="1:48" ht="15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</row>
    <row r="349" spans="1:48" ht="15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</row>
    <row r="350" spans="1:48" ht="15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</row>
    <row r="351" spans="1:48" ht="15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/>
      <c r="AF351" s="193"/>
      <c r="AG351" s="193"/>
      <c r="AH351" s="193"/>
      <c r="AI351" s="193"/>
      <c r="AJ351" s="193"/>
      <c r="AK351" s="193"/>
      <c r="AL351" s="193"/>
      <c r="AM351" s="193"/>
      <c r="AN351" s="193"/>
      <c r="AO351" s="193"/>
      <c r="AP351" s="193"/>
      <c r="AQ351" s="193"/>
      <c r="AR351" s="193"/>
      <c r="AS351" s="193"/>
      <c r="AT351" s="193"/>
      <c r="AU351" s="193"/>
      <c r="AV351" s="193"/>
    </row>
    <row r="352" spans="1:48" ht="15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</row>
    <row r="353" spans="1:48" ht="15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</row>
    <row r="354" spans="1:48" ht="15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</row>
    <row r="355" spans="1:48" ht="15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</row>
    <row r="356" spans="1:48" ht="15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</row>
    <row r="357" spans="1:48" ht="15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</row>
    <row r="358" spans="1:48" ht="15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</row>
    <row r="359" spans="1:48" ht="15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3"/>
      <c r="AF359" s="193"/>
      <c r="AG359" s="193"/>
      <c r="AH359" s="193"/>
      <c r="AI359" s="193"/>
      <c r="AJ359" s="193"/>
      <c r="AK359" s="193"/>
      <c r="AL359" s="193"/>
      <c r="AM359" s="193"/>
      <c r="AN359" s="193"/>
      <c r="AO359" s="193"/>
      <c r="AP359" s="193"/>
      <c r="AQ359" s="193"/>
      <c r="AR359" s="193"/>
      <c r="AS359" s="193"/>
      <c r="AT359" s="193"/>
      <c r="AU359" s="193"/>
      <c r="AV359" s="193"/>
    </row>
    <row r="360" spans="1:48" ht="15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</row>
    <row r="361" spans="1:48" ht="15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</row>
    <row r="362" spans="1:48" ht="15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</row>
    <row r="363" spans="1:48" ht="15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</row>
    <row r="364" spans="1:48" ht="15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</row>
    <row r="365" spans="1:48" ht="15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  <c r="AE365" s="193"/>
      <c r="AF365" s="193"/>
      <c r="AG365" s="193"/>
      <c r="AH365" s="193"/>
      <c r="AI365" s="193"/>
      <c r="AJ365" s="193"/>
      <c r="AK365" s="193"/>
      <c r="AL365" s="193"/>
      <c r="AM365" s="193"/>
      <c r="AN365" s="193"/>
      <c r="AO365" s="193"/>
      <c r="AP365" s="193"/>
      <c r="AQ365" s="193"/>
      <c r="AR365" s="193"/>
      <c r="AS365" s="193"/>
      <c r="AT365" s="193"/>
      <c r="AU365" s="193"/>
      <c r="AV365" s="193"/>
    </row>
    <row r="366" spans="1:48" ht="15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</row>
    <row r="367" spans="1:48" ht="15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</row>
    <row r="368" spans="1:48" ht="15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</row>
    <row r="369" spans="1:48" ht="15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</row>
    <row r="370" spans="1:48" ht="15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</row>
    <row r="371" spans="1:48" ht="15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</row>
    <row r="372" spans="1:48" ht="15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3"/>
      <c r="AK372" s="193"/>
      <c r="AL372" s="193"/>
      <c r="AM372" s="193"/>
      <c r="AN372" s="193"/>
      <c r="AO372" s="193"/>
      <c r="AP372" s="193"/>
      <c r="AQ372" s="193"/>
      <c r="AR372" s="193"/>
      <c r="AS372" s="193"/>
      <c r="AT372" s="193"/>
      <c r="AU372" s="193"/>
      <c r="AV372" s="193"/>
    </row>
    <row r="373" spans="1:48" ht="15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3"/>
      <c r="AK373" s="193"/>
      <c r="AL373" s="193"/>
      <c r="AM373" s="193"/>
      <c r="AN373" s="193"/>
      <c r="AO373" s="193"/>
      <c r="AP373" s="193"/>
      <c r="AQ373" s="193"/>
      <c r="AR373" s="193"/>
      <c r="AS373" s="193"/>
      <c r="AT373" s="193"/>
      <c r="AU373" s="193"/>
      <c r="AV373" s="193"/>
    </row>
    <row r="374" spans="1:48" ht="15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  <c r="AE374" s="193"/>
      <c r="AF374" s="193"/>
      <c r="AG374" s="193"/>
      <c r="AH374" s="193"/>
      <c r="AI374" s="193"/>
      <c r="AJ374" s="193"/>
      <c r="AK374" s="193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</row>
    <row r="375" spans="1:48" ht="15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  <c r="AH375" s="193"/>
      <c r="AI375" s="193"/>
      <c r="AJ375" s="193"/>
      <c r="AK375" s="193"/>
      <c r="AL375" s="193"/>
      <c r="AM375" s="193"/>
      <c r="AN375" s="193"/>
      <c r="AO375" s="193"/>
      <c r="AP375" s="193"/>
      <c r="AQ375" s="193"/>
      <c r="AR375" s="193"/>
      <c r="AS375" s="193"/>
      <c r="AT375" s="193"/>
      <c r="AU375" s="193"/>
      <c r="AV375" s="193"/>
    </row>
    <row r="376" spans="1:48" ht="15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  <c r="AH376" s="193"/>
      <c r="AI376" s="193"/>
      <c r="AJ376" s="193"/>
      <c r="AK376" s="193"/>
      <c r="AL376" s="193"/>
      <c r="AM376" s="193"/>
      <c r="AN376" s="193"/>
      <c r="AO376" s="193"/>
      <c r="AP376" s="193"/>
      <c r="AQ376" s="193"/>
      <c r="AR376" s="193"/>
      <c r="AS376" s="193"/>
      <c r="AT376" s="193"/>
      <c r="AU376" s="193"/>
      <c r="AV376" s="193"/>
    </row>
    <row r="377" spans="1:48" ht="15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  <c r="AH377" s="193"/>
      <c r="AI377" s="193"/>
      <c r="AJ377" s="193"/>
      <c r="AK377" s="193"/>
      <c r="AL377" s="193"/>
      <c r="AM377" s="193"/>
      <c r="AN377" s="193"/>
      <c r="AO377" s="193"/>
      <c r="AP377" s="193"/>
      <c r="AQ377" s="193"/>
      <c r="AR377" s="193"/>
      <c r="AS377" s="193"/>
      <c r="AT377" s="193"/>
      <c r="AU377" s="193"/>
      <c r="AV377" s="193"/>
    </row>
    <row r="378" spans="1:48" ht="15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  <c r="AH378" s="193"/>
      <c r="AI378" s="193"/>
      <c r="AJ378" s="193"/>
      <c r="AK378" s="193"/>
      <c r="AL378" s="193"/>
      <c r="AM378" s="193"/>
      <c r="AN378" s="193"/>
      <c r="AO378" s="193"/>
      <c r="AP378" s="193"/>
      <c r="AQ378" s="193"/>
      <c r="AR378" s="193"/>
      <c r="AS378" s="193"/>
      <c r="AT378" s="193"/>
      <c r="AU378" s="193"/>
      <c r="AV378" s="193"/>
    </row>
    <row r="379" spans="1:48" ht="15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  <c r="AH379" s="193"/>
      <c r="AI379" s="193"/>
      <c r="AJ379" s="193"/>
      <c r="AK379" s="193"/>
      <c r="AL379" s="193"/>
      <c r="AM379" s="193"/>
      <c r="AN379" s="193"/>
      <c r="AO379" s="193"/>
      <c r="AP379" s="193"/>
      <c r="AQ379" s="193"/>
      <c r="AR379" s="193"/>
      <c r="AS379" s="193"/>
      <c r="AT379" s="193"/>
      <c r="AU379" s="193"/>
      <c r="AV379" s="193"/>
    </row>
    <row r="380" spans="1:48" ht="15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  <c r="AE380" s="193"/>
      <c r="AF380" s="193"/>
      <c r="AG380" s="193"/>
      <c r="AH380" s="193"/>
      <c r="AI380" s="193"/>
      <c r="AJ380" s="193"/>
      <c r="AK380" s="193"/>
      <c r="AL380" s="193"/>
      <c r="AM380" s="193"/>
      <c r="AN380" s="193"/>
      <c r="AO380" s="193"/>
      <c r="AP380" s="193"/>
      <c r="AQ380" s="193"/>
      <c r="AR380" s="193"/>
      <c r="AS380" s="193"/>
      <c r="AT380" s="193"/>
      <c r="AU380" s="193"/>
      <c r="AV380" s="193"/>
    </row>
    <row r="381" spans="1:48" ht="15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  <c r="AE381" s="193"/>
      <c r="AF381" s="193"/>
      <c r="AG381" s="193"/>
      <c r="AH381" s="193"/>
      <c r="AI381" s="193"/>
      <c r="AJ381" s="193"/>
      <c r="AK381" s="193"/>
      <c r="AL381" s="193"/>
      <c r="AM381" s="193"/>
      <c r="AN381" s="193"/>
      <c r="AO381" s="193"/>
      <c r="AP381" s="193"/>
      <c r="AQ381" s="193"/>
      <c r="AR381" s="193"/>
      <c r="AS381" s="193"/>
      <c r="AT381" s="193"/>
      <c r="AU381" s="193"/>
      <c r="AV381" s="193"/>
    </row>
    <row r="382" spans="1:48" ht="15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  <c r="AE382" s="193"/>
      <c r="AF382" s="193"/>
      <c r="AG382" s="193"/>
      <c r="AH382" s="193"/>
      <c r="AI382" s="193"/>
      <c r="AJ382" s="193"/>
      <c r="AK382" s="193"/>
      <c r="AL382" s="193"/>
      <c r="AM382" s="193"/>
      <c r="AN382" s="193"/>
      <c r="AO382" s="193"/>
      <c r="AP382" s="193"/>
      <c r="AQ382" s="193"/>
      <c r="AR382" s="193"/>
      <c r="AS382" s="193"/>
      <c r="AT382" s="193"/>
      <c r="AU382" s="193"/>
      <c r="AV382" s="193"/>
    </row>
    <row r="383" spans="1:48" ht="15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  <c r="AE383" s="193"/>
      <c r="AF383" s="193"/>
      <c r="AG383" s="193"/>
      <c r="AH383" s="193"/>
      <c r="AI383" s="193"/>
      <c r="AJ383" s="193"/>
      <c r="AK383" s="193"/>
      <c r="AL383" s="193"/>
      <c r="AM383" s="193"/>
      <c r="AN383" s="193"/>
      <c r="AO383" s="193"/>
      <c r="AP383" s="193"/>
      <c r="AQ383" s="193"/>
      <c r="AR383" s="193"/>
      <c r="AS383" s="193"/>
      <c r="AT383" s="193"/>
      <c r="AU383" s="193"/>
      <c r="AV383" s="193"/>
    </row>
    <row r="384" spans="1:48" ht="15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  <c r="AE384" s="193"/>
      <c r="AF384" s="193"/>
      <c r="AG384" s="193"/>
      <c r="AH384" s="193"/>
      <c r="AI384" s="193"/>
      <c r="AJ384" s="193"/>
      <c r="AK384" s="193"/>
      <c r="AL384" s="193"/>
      <c r="AM384" s="193"/>
      <c r="AN384" s="193"/>
      <c r="AO384" s="193"/>
      <c r="AP384" s="193"/>
      <c r="AQ384" s="193"/>
      <c r="AR384" s="193"/>
      <c r="AS384" s="193"/>
      <c r="AT384" s="193"/>
      <c r="AU384" s="193"/>
      <c r="AV384" s="193"/>
    </row>
    <row r="385" spans="1:48" ht="15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  <c r="AE385" s="193"/>
      <c r="AF385" s="193"/>
      <c r="AG385" s="193"/>
      <c r="AH385" s="193"/>
      <c r="AI385" s="193"/>
      <c r="AJ385" s="193"/>
      <c r="AK385" s="193"/>
      <c r="AL385" s="193"/>
      <c r="AM385" s="193"/>
      <c r="AN385" s="193"/>
      <c r="AO385" s="193"/>
      <c r="AP385" s="193"/>
      <c r="AQ385" s="193"/>
      <c r="AR385" s="193"/>
      <c r="AS385" s="193"/>
      <c r="AT385" s="193"/>
      <c r="AU385" s="193"/>
      <c r="AV385" s="193"/>
    </row>
    <row r="386" spans="1:48" ht="15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  <c r="AE386" s="193"/>
      <c r="AF386" s="193"/>
      <c r="AG386" s="193"/>
      <c r="AH386" s="193"/>
      <c r="AI386" s="193"/>
      <c r="AJ386" s="193"/>
      <c r="AK386" s="193"/>
      <c r="AL386" s="193"/>
      <c r="AM386" s="193"/>
      <c r="AN386" s="193"/>
      <c r="AO386" s="193"/>
      <c r="AP386" s="193"/>
      <c r="AQ386" s="193"/>
      <c r="AR386" s="193"/>
      <c r="AS386" s="193"/>
      <c r="AT386" s="193"/>
      <c r="AU386" s="193"/>
      <c r="AV386" s="193"/>
    </row>
    <row r="387" spans="1:48" ht="15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  <c r="AE387" s="193"/>
      <c r="AF387" s="193"/>
      <c r="AG387" s="193"/>
      <c r="AH387" s="193"/>
      <c r="AI387" s="193"/>
      <c r="AJ387" s="193"/>
      <c r="AK387" s="193"/>
      <c r="AL387" s="193"/>
      <c r="AM387" s="193"/>
      <c r="AN387" s="193"/>
      <c r="AO387" s="193"/>
      <c r="AP387" s="193"/>
      <c r="AQ387" s="193"/>
      <c r="AR387" s="193"/>
      <c r="AS387" s="193"/>
      <c r="AT387" s="193"/>
      <c r="AU387" s="193"/>
      <c r="AV387" s="193"/>
    </row>
    <row r="388" spans="1:48" ht="15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/>
      <c r="AE388" s="193"/>
      <c r="AF388" s="193"/>
      <c r="AG388" s="193"/>
      <c r="AH388" s="193"/>
      <c r="AI388" s="193"/>
      <c r="AJ388" s="193"/>
      <c r="AK388" s="193"/>
      <c r="AL388" s="193"/>
      <c r="AM388" s="193"/>
      <c r="AN388" s="193"/>
      <c r="AO388" s="193"/>
      <c r="AP388" s="193"/>
      <c r="AQ388" s="193"/>
      <c r="AR388" s="193"/>
      <c r="AS388" s="193"/>
      <c r="AT388" s="193"/>
      <c r="AU388" s="193"/>
      <c r="AV388" s="193"/>
    </row>
    <row r="389" spans="1:48" ht="15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  <c r="AE389" s="193"/>
      <c r="AF389" s="193"/>
      <c r="AG389" s="193"/>
      <c r="AH389" s="193"/>
      <c r="AI389" s="193"/>
      <c r="AJ389" s="193"/>
      <c r="AK389" s="193"/>
      <c r="AL389" s="193"/>
      <c r="AM389" s="193"/>
      <c r="AN389" s="193"/>
      <c r="AO389" s="193"/>
      <c r="AP389" s="193"/>
      <c r="AQ389" s="193"/>
      <c r="AR389" s="193"/>
      <c r="AS389" s="193"/>
      <c r="AT389" s="193"/>
      <c r="AU389" s="193"/>
      <c r="AV389" s="193"/>
    </row>
    <row r="390" spans="1:48" ht="15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3"/>
      <c r="AF390" s="193"/>
      <c r="AG390" s="193"/>
      <c r="AH390" s="193"/>
      <c r="AI390" s="193"/>
      <c r="AJ390" s="193"/>
      <c r="AK390" s="193"/>
      <c r="AL390" s="193"/>
      <c r="AM390" s="193"/>
      <c r="AN390" s="193"/>
      <c r="AO390" s="193"/>
      <c r="AP390" s="193"/>
      <c r="AQ390" s="193"/>
      <c r="AR390" s="193"/>
      <c r="AS390" s="193"/>
      <c r="AT390" s="193"/>
      <c r="AU390" s="193"/>
      <c r="AV390" s="193"/>
    </row>
    <row r="391" spans="1:48" ht="15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  <c r="AE391" s="193"/>
      <c r="AF391" s="193"/>
      <c r="AG391" s="193"/>
      <c r="AH391" s="193"/>
      <c r="AI391" s="193"/>
      <c r="AJ391" s="193"/>
      <c r="AK391" s="193"/>
      <c r="AL391" s="193"/>
      <c r="AM391" s="193"/>
      <c r="AN391" s="193"/>
      <c r="AO391" s="193"/>
      <c r="AP391" s="193"/>
      <c r="AQ391" s="193"/>
      <c r="AR391" s="193"/>
      <c r="AS391" s="193"/>
      <c r="AT391" s="193"/>
      <c r="AU391" s="193"/>
      <c r="AV391" s="193"/>
    </row>
    <row r="392" spans="1:48" ht="15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  <c r="AE392" s="193"/>
      <c r="AF392" s="193"/>
      <c r="AG392" s="193"/>
      <c r="AH392" s="193"/>
      <c r="AI392" s="193"/>
      <c r="AJ392" s="193"/>
      <c r="AK392" s="193"/>
      <c r="AL392" s="193"/>
      <c r="AM392" s="193"/>
      <c r="AN392" s="193"/>
      <c r="AO392" s="193"/>
      <c r="AP392" s="193"/>
      <c r="AQ392" s="193"/>
      <c r="AR392" s="193"/>
      <c r="AS392" s="193"/>
      <c r="AT392" s="193"/>
      <c r="AU392" s="193"/>
      <c r="AV392" s="193"/>
    </row>
    <row r="393" spans="1:48" ht="15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  <c r="AA393" s="193"/>
      <c r="AB393" s="193"/>
      <c r="AC393" s="193"/>
      <c r="AD393" s="193"/>
      <c r="AE393" s="193"/>
      <c r="AF393" s="193"/>
      <c r="AG393" s="193"/>
      <c r="AH393" s="193"/>
      <c r="AI393" s="193"/>
      <c r="AJ393" s="193"/>
      <c r="AK393" s="193"/>
      <c r="AL393" s="193"/>
      <c r="AM393" s="193"/>
      <c r="AN393" s="193"/>
      <c r="AO393" s="193"/>
      <c r="AP393" s="193"/>
      <c r="AQ393" s="193"/>
      <c r="AR393" s="193"/>
      <c r="AS393" s="193"/>
      <c r="AT393" s="193"/>
      <c r="AU393" s="193"/>
      <c r="AV393" s="193"/>
    </row>
    <row r="394" spans="1:48" ht="15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  <c r="AE394" s="193"/>
      <c r="AF394" s="193"/>
      <c r="AG394" s="193"/>
      <c r="AH394" s="193"/>
      <c r="AI394" s="193"/>
      <c r="AJ394" s="193"/>
      <c r="AK394" s="193"/>
      <c r="AL394" s="193"/>
      <c r="AM394" s="193"/>
      <c r="AN394" s="193"/>
      <c r="AO394" s="193"/>
      <c r="AP394" s="193"/>
      <c r="AQ394" s="193"/>
      <c r="AR394" s="193"/>
      <c r="AS394" s="193"/>
      <c r="AT394" s="193"/>
      <c r="AU394" s="193"/>
      <c r="AV394" s="193"/>
    </row>
    <row r="395" spans="1:48" ht="15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  <c r="AE395" s="193"/>
      <c r="AF395" s="193"/>
      <c r="AG395" s="193"/>
      <c r="AH395" s="193"/>
      <c r="AI395" s="193"/>
      <c r="AJ395" s="193"/>
      <c r="AK395" s="193"/>
      <c r="AL395" s="193"/>
      <c r="AM395" s="193"/>
      <c r="AN395" s="193"/>
      <c r="AO395" s="193"/>
      <c r="AP395" s="193"/>
      <c r="AQ395" s="193"/>
      <c r="AR395" s="193"/>
      <c r="AS395" s="193"/>
      <c r="AT395" s="193"/>
      <c r="AU395" s="193"/>
      <c r="AV395" s="193"/>
    </row>
    <row r="396" spans="1:48" ht="15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3"/>
      <c r="AF396" s="193"/>
      <c r="AG396" s="193"/>
      <c r="AH396" s="193"/>
      <c r="AI396" s="193"/>
      <c r="AJ396" s="193"/>
      <c r="AK396" s="193"/>
      <c r="AL396" s="193"/>
      <c r="AM396" s="193"/>
      <c r="AN396" s="193"/>
      <c r="AO396" s="193"/>
      <c r="AP396" s="193"/>
      <c r="AQ396" s="193"/>
      <c r="AR396" s="193"/>
      <c r="AS396" s="193"/>
      <c r="AT396" s="193"/>
      <c r="AU396" s="193"/>
      <c r="AV396" s="193"/>
    </row>
    <row r="397" spans="1:48" ht="15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  <c r="AE397" s="193"/>
      <c r="AF397" s="193"/>
      <c r="AG397" s="193"/>
      <c r="AH397" s="193"/>
      <c r="AI397" s="193"/>
      <c r="AJ397" s="193"/>
      <c r="AK397" s="193"/>
      <c r="AL397" s="193"/>
      <c r="AM397" s="193"/>
      <c r="AN397" s="193"/>
      <c r="AO397" s="193"/>
      <c r="AP397" s="193"/>
      <c r="AQ397" s="193"/>
      <c r="AR397" s="193"/>
      <c r="AS397" s="193"/>
      <c r="AT397" s="193"/>
      <c r="AU397" s="193"/>
      <c r="AV397" s="193"/>
    </row>
    <row r="398" spans="1:48" ht="15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  <c r="AE398" s="193"/>
      <c r="AF398" s="193"/>
      <c r="AG398" s="193"/>
      <c r="AH398" s="193"/>
      <c r="AI398" s="193"/>
      <c r="AJ398" s="193"/>
      <c r="AK398" s="193"/>
      <c r="AL398" s="193"/>
      <c r="AM398" s="193"/>
      <c r="AN398" s="193"/>
      <c r="AO398" s="193"/>
      <c r="AP398" s="193"/>
      <c r="AQ398" s="193"/>
      <c r="AR398" s="193"/>
      <c r="AS398" s="193"/>
      <c r="AT398" s="193"/>
      <c r="AU398" s="193"/>
      <c r="AV398" s="193"/>
    </row>
    <row r="399" spans="1:48" ht="15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  <c r="AE399" s="193"/>
      <c r="AF399" s="193"/>
      <c r="AG399" s="193"/>
      <c r="AH399" s="193"/>
      <c r="AI399" s="193"/>
      <c r="AJ399" s="193"/>
      <c r="AK399" s="193"/>
      <c r="AL399" s="193"/>
      <c r="AM399" s="193"/>
      <c r="AN399" s="193"/>
      <c r="AO399" s="193"/>
      <c r="AP399" s="193"/>
      <c r="AQ399" s="193"/>
      <c r="AR399" s="193"/>
      <c r="AS399" s="193"/>
      <c r="AT399" s="193"/>
      <c r="AU399" s="193"/>
      <c r="AV399" s="193"/>
    </row>
    <row r="400" spans="1:48" ht="15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  <c r="AE400" s="193"/>
      <c r="AF400" s="193"/>
      <c r="AG400" s="193"/>
      <c r="AH400" s="193"/>
      <c r="AI400" s="193"/>
      <c r="AJ400" s="193"/>
      <c r="AK400" s="193"/>
      <c r="AL400" s="193"/>
      <c r="AM400" s="193"/>
      <c r="AN400" s="193"/>
      <c r="AO400" s="193"/>
      <c r="AP400" s="193"/>
      <c r="AQ400" s="193"/>
      <c r="AR400" s="193"/>
      <c r="AS400" s="193"/>
      <c r="AT400" s="193"/>
      <c r="AU400" s="193"/>
      <c r="AV400" s="193"/>
    </row>
    <row r="401" spans="1:48" ht="15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  <c r="AE401" s="193"/>
      <c r="AF401" s="193"/>
      <c r="AG401" s="193"/>
      <c r="AH401" s="193"/>
      <c r="AI401" s="193"/>
      <c r="AJ401" s="193"/>
      <c r="AK401" s="193"/>
      <c r="AL401" s="193"/>
      <c r="AM401" s="193"/>
      <c r="AN401" s="193"/>
      <c r="AO401" s="193"/>
      <c r="AP401" s="193"/>
      <c r="AQ401" s="193"/>
      <c r="AR401" s="193"/>
      <c r="AS401" s="193"/>
      <c r="AT401" s="193"/>
      <c r="AU401" s="193"/>
      <c r="AV401" s="193"/>
    </row>
    <row r="402" spans="1:48" ht="15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  <c r="AH402" s="193"/>
      <c r="AI402" s="193"/>
      <c r="AJ402" s="193"/>
      <c r="AK402" s="193"/>
      <c r="AL402" s="193"/>
      <c r="AM402" s="193"/>
      <c r="AN402" s="193"/>
      <c r="AO402" s="193"/>
      <c r="AP402" s="193"/>
      <c r="AQ402" s="193"/>
      <c r="AR402" s="193"/>
      <c r="AS402" s="193"/>
      <c r="AT402" s="193"/>
      <c r="AU402" s="193"/>
      <c r="AV402" s="193"/>
    </row>
    <row r="403" spans="1:48" ht="15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  <c r="AE403" s="193"/>
      <c r="AF403" s="193"/>
      <c r="AG403" s="193"/>
      <c r="AH403" s="193"/>
      <c r="AI403" s="193"/>
      <c r="AJ403" s="193"/>
      <c r="AK403" s="193"/>
      <c r="AL403" s="193"/>
      <c r="AM403" s="193"/>
      <c r="AN403" s="193"/>
      <c r="AO403" s="193"/>
      <c r="AP403" s="193"/>
      <c r="AQ403" s="193"/>
      <c r="AR403" s="193"/>
      <c r="AS403" s="193"/>
      <c r="AT403" s="193"/>
      <c r="AU403" s="193"/>
      <c r="AV403" s="193"/>
    </row>
    <row r="404" spans="1:48" ht="15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  <c r="AE404" s="193"/>
      <c r="AF404" s="193"/>
      <c r="AG404" s="193"/>
      <c r="AH404" s="193"/>
      <c r="AI404" s="193"/>
      <c r="AJ404" s="193"/>
      <c r="AK404" s="193"/>
      <c r="AL404" s="193"/>
      <c r="AM404" s="193"/>
      <c r="AN404" s="193"/>
      <c r="AO404" s="193"/>
      <c r="AP404" s="193"/>
      <c r="AQ404" s="193"/>
      <c r="AR404" s="193"/>
      <c r="AS404" s="193"/>
      <c r="AT404" s="193"/>
      <c r="AU404" s="193"/>
      <c r="AV404" s="193"/>
    </row>
    <row r="405" spans="1:48" ht="15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  <c r="AE405" s="193"/>
      <c r="AF405" s="193"/>
      <c r="AG405" s="193"/>
      <c r="AH405" s="193"/>
      <c r="AI405" s="193"/>
      <c r="AJ405" s="193"/>
      <c r="AK405" s="193"/>
      <c r="AL405" s="193"/>
      <c r="AM405" s="193"/>
      <c r="AN405" s="193"/>
      <c r="AO405" s="193"/>
      <c r="AP405" s="193"/>
      <c r="AQ405" s="193"/>
      <c r="AR405" s="193"/>
      <c r="AS405" s="193"/>
      <c r="AT405" s="193"/>
      <c r="AU405" s="193"/>
      <c r="AV405" s="193"/>
    </row>
    <row r="406" spans="1:48" ht="15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3"/>
      <c r="AF406" s="193"/>
      <c r="AG406" s="193"/>
      <c r="AH406" s="193"/>
      <c r="AI406" s="193"/>
      <c r="AJ406" s="193"/>
      <c r="AK406" s="193"/>
      <c r="AL406" s="193"/>
      <c r="AM406" s="193"/>
      <c r="AN406" s="193"/>
      <c r="AO406" s="193"/>
      <c r="AP406" s="193"/>
      <c r="AQ406" s="193"/>
      <c r="AR406" s="193"/>
      <c r="AS406" s="193"/>
      <c r="AT406" s="193"/>
      <c r="AU406" s="193"/>
      <c r="AV406" s="193"/>
    </row>
    <row r="407" spans="1:48" ht="15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  <c r="AA407" s="193"/>
      <c r="AB407" s="193"/>
      <c r="AC407" s="193"/>
      <c r="AD407" s="193"/>
      <c r="AE407" s="193"/>
      <c r="AF407" s="193"/>
      <c r="AG407" s="193"/>
      <c r="AH407" s="193"/>
      <c r="AI407" s="193"/>
      <c r="AJ407" s="193"/>
      <c r="AK407" s="193"/>
      <c r="AL407" s="193"/>
      <c r="AM407" s="193"/>
      <c r="AN407" s="193"/>
      <c r="AO407" s="193"/>
      <c r="AP407" s="193"/>
      <c r="AQ407" s="193"/>
      <c r="AR407" s="193"/>
      <c r="AS407" s="193"/>
      <c r="AT407" s="193"/>
      <c r="AU407" s="193"/>
      <c r="AV407" s="193"/>
    </row>
    <row r="408" spans="1:48" ht="15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  <c r="AE408" s="193"/>
      <c r="AF408" s="193"/>
      <c r="AG408" s="193"/>
      <c r="AH408" s="193"/>
      <c r="AI408" s="193"/>
      <c r="AJ408" s="193"/>
      <c r="AK408" s="193"/>
      <c r="AL408" s="193"/>
      <c r="AM408" s="193"/>
      <c r="AN408" s="193"/>
      <c r="AO408" s="193"/>
      <c r="AP408" s="193"/>
      <c r="AQ408" s="193"/>
      <c r="AR408" s="193"/>
      <c r="AS408" s="193"/>
      <c r="AT408" s="193"/>
      <c r="AU408" s="193"/>
      <c r="AV408" s="193"/>
    </row>
    <row r="409" spans="1:48" ht="15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  <c r="AE409" s="193"/>
      <c r="AF409" s="193"/>
      <c r="AG409" s="193"/>
      <c r="AH409" s="193"/>
      <c r="AI409" s="193"/>
      <c r="AJ409" s="193"/>
      <c r="AK409" s="193"/>
      <c r="AL409" s="193"/>
      <c r="AM409" s="193"/>
      <c r="AN409" s="193"/>
      <c r="AO409" s="193"/>
      <c r="AP409" s="193"/>
      <c r="AQ409" s="193"/>
      <c r="AR409" s="193"/>
      <c r="AS409" s="193"/>
      <c r="AT409" s="193"/>
      <c r="AU409" s="193"/>
      <c r="AV409" s="193"/>
    </row>
    <row r="410" spans="1:48" ht="15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  <c r="AE410" s="193"/>
      <c r="AF410" s="193"/>
      <c r="AG410" s="193"/>
      <c r="AH410" s="193"/>
      <c r="AI410" s="193"/>
      <c r="AJ410" s="193"/>
      <c r="AK410" s="193"/>
      <c r="AL410" s="193"/>
      <c r="AM410" s="193"/>
      <c r="AN410" s="193"/>
      <c r="AO410" s="193"/>
      <c r="AP410" s="193"/>
      <c r="AQ410" s="193"/>
      <c r="AR410" s="193"/>
      <c r="AS410" s="193"/>
      <c r="AT410" s="193"/>
      <c r="AU410" s="193"/>
      <c r="AV410" s="193"/>
    </row>
    <row r="411" spans="1:48" ht="15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  <c r="AE411" s="193"/>
      <c r="AF411" s="193"/>
      <c r="AG411" s="193"/>
      <c r="AH411" s="193"/>
      <c r="AI411" s="193"/>
      <c r="AJ411" s="193"/>
      <c r="AK411" s="193"/>
      <c r="AL411" s="193"/>
      <c r="AM411" s="193"/>
      <c r="AN411" s="193"/>
      <c r="AO411" s="193"/>
      <c r="AP411" s="193"/>
      <c r="AQ411" s="193"/>
      <c r="AR411" s="193"/>
      <c r="AS411" s="193"/>
      <c r="AT411" s="193"/>
      <c r="AU411" s="193"/>
      <c r="AV411" s="193"/>
    </row>
    <row r="412" spans="1:48" ht="15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3"/>
      <c r="AG412" s="193"/>
      <c r="AH412" s="193"/>
      <c r="AI412" s="193"/>
      <c r="AJ412" s="193"/>
      <c r="AK412" s="193"/>
      <c r="AL412" s="193"/>
      <c r="AM412" s="193"/>
      <c r="AN412" s="193"/>
      <c r="AO412" s="193"/>
      <c r="AP412" s="193"/>
      <c r="AQ412" s="193"/>
      <c r="AR412" s="193"/>
      <c r="AS412" s="193"/>
      <c r="AT412" s="193"/>
      <c r="AU412" s="193"/>
      <c r="AV412" s="193"/>
    </row>
    <row r="413" spans="1:48" ht="15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  <c r="AE413" s="193"/>
      <c r="AF413" s="193"/>
      <c r="AG413" s="193"/>
      <c r="AH413" s="193"/>
      <c r="AI413" s="193"/>
      <c r="AJ413" s="193"/>
      <c r="AK413" s="193"/>
      <c r="AL413" s="193"/>
      <c r="AM413" s="193"/>
      <c r="AN413" s="193"/>
      <c r="AO413" s="193"/>
      <c r="AP413" s="193"/>
      <c r="AQ413" s="193"/>
      <c r="AR413" s="193"/>
      <c r="AS413" s="193"/>
      <c r="AT413" s="193"/>
      <c r="AU413" s="193"/>
      <c r="AV413" s="193"/>
    </row>
    <row r="414" spans="1:48" ht="15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193"/>
      <c r="AI414" s="193"/>
      <c r="AJ414" s="193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193"/>
      <c r="AV414" s="193"/>
    </row>
    <row r="415" spans="1:48" ht="15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  <c r="AH415" s="193"/>
      <c r="AI415" s="193"/>
      <c r="AJ415" s="193"/>
      <c r="AK415" s="193"/>
      <c r="AL415" s="193"/>
      <c r="AM415" s="193"/>
      <c r="AN415" s="193"/>
      <c r="AO415" s="193"/>
      <c r="AP415" s="193"/>
      <c r="AQ415" s="193"/>
      <c r="AR415" s="193"/>
      <c r="AS415" s="193"/>
      <c r="AT415" s="193"/>
      <c r="AU415" s="193"/>
      <c r="AV415" s="193"/>
    </row>
    <row r="416" spans="1:48" ht="15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  <c r="AH416" s="193"/>
      <c r="AI416" s="193"/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193"/>
    </row>
    <row r="417" spans="1:48" ht="15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  <c r="AH417" s="193"/>
      <c r="AI417" s="193"/>
      <c r="AJ417" s="193"/>
      <c r="AK417" s="193"/>
      <c r="AL417" s="193"/>
      <c r="AM417" s="193"/>
      <c r="AN417" s="193"/>
      <c r="AO417" s="193"/>
      <c r="AP417" s="193"/>
      <c r="AQ417" s="193"/>
      <c r="AR417" s="193"/>
      <c r="AS417" s="193"/>
      <c r="AT417" s="193"/>
      <c r="AU417" s="193"/>
      <c r="AV417" s="193"/>
    </row>
    <row r="418" spans="1:48" ht="15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  <c r="AH418" s="193"/>
      <c r="AI418" s="193"/>
      <c r="AJ418" s="193"/>
      <c r="AK418" s="193"/>
      <c r="AL418" s="193"/>
      <c r="AM418" s="193"/>
      <c r="AN418" s="193"/>
      <c r="AO418" s="193"/>
      <c r="AP418" s="193"/>
      <c r="AQ418" s="193"/>
      <c r="AR418" s="193"/>
      <c r="AS418" s="193"/>
      <c r="AT418" s="193"/>
      <c r="AU418" s="193"/>
      <c r="AV418" s="193"/>
    </row>
    <row r="419" spans="1:48" ht="15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  <c r="AH419" s="193"/>
      <c r="AI419" s="193"/>
      <c r="AJ419" s="193"/>
      <c r="AK419" s="193"/>
      <c r="AL419" s="193"/>
      <c r="AM419" s="193"/>
      <c r="AN419" s="193"/>
      <c r="AO419" s="193"/>
      <c r="AP419" s="193"/>
      <c r="AQ419" s="193"/>
      <c r="AR419" s="193"/>
      <c r="AS419" s="193"/>
      <c r="AT419" s="193"/>
      <c r="AU419" s="193"/>
      <c r="AV419" s="193"/>
    </row>
    <row r="420" spans="1:48" ht="15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  <c r="AH420" s="193"/>
      <c r="AI420" s="193"/>
      <c r="AJ420" s="193"/>
      <c r="AK420" s="193"/>
      <c r="AL420" s="193"/>
      <c r="AM420" s="193"/>
      <c r="AN420" s="193"/>
      <c r="AO420" s="193"/>
      <c r="AP420" s="193"/>
      <c r="AQ420" s="193"/>
      <c r="AR420" s="193"/>
      <c r="AS420" s="193"/>
      <c r="AT420" s="193"/>
      <c r="AU420" s="193"/>
      <c r="AV420" s="193"/>
    </row>
    <row r="421" spans="1:48" ht="15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  <c r="AH421" s="193"/>
      <c r="AI421" s="193"/>
      <c r="AJ421" s="193"/>
      <c r="AK421" s="193"/>
      <c r="AL421" s="193"/>
      <c r="AM421" s="193"/>
      <c r="AN421" s="193"/>
      <c r="AO421" s="193"/>
      <c r="AP421" s="193"/>
      <c r="AQ421" s="193"/>
      <c r="AR421" s="193"/>
      <c r="AS421" s="193"/>
      <c r="AT421" s="193"/>
      <c r="AU421" s="193"/>
      <c r="AV421" s="193"/>
    </row>
    <row r="422" spans="1:48" ht="15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  <c r="AH422" s="193"/>
      <c r="AI422" s="193"/>
      <c r="AJ422" s="193"/>
      <c r="AK422" s="193"/>
      <c r="AL422" s="193"/>
      <c r="AM422" s="193"/>
      <c r="AN422" s="193"/>
      <c r="AO422" s="193"/>
      <c r="AP422" s="193"/>
      <c r="AQ422" s="193"/>
      <c r="AR422" s="193"/>
      <c r="AS422" s="193"/>
      <c r="AT422" s="193"/>
      <c r="AU422" s="193"/>
      <c r="AV422" s="193"/>
    </row>
    <row r="423" spans="1:48" ht="15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  <c r="AE423" s="193"/>
      <c r="AF423" s="193"/>
      <c r="AG423" s="193"/>
      <c r="AH423" s="193"/>
      <c r="AI423" s="193"/>
      <c r="AJ423" s="193"/>
      <c r="AK423" s="193"/>
      <c r="AL423" s="193"/>
      <c r="AM423" s="193"/>
      <c r="AN423" s="193"/>
      <c r="AO423" s="193"/>
      <c r="AP423" s="193"/>
      <c r="AQ423" s="193"/>
      <c r="AR423" s="193"/>
      <c r="AS423" s="193"/>
      <c r="AT423" s="193"/>
      <c r="AU423" s="193"/>
      <c r="AV423" s="193"/>
    </row>
    <row r="424" spans="1:48" ht="15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  <c r="AE424" s="193"/>
      <c r="AF424" s="193"/>
      <c r="AG424" s="193"/>
      <c r="AH424" s="193"/>
      <c r="AI424" s="193"/>
      <c r="AJ424" s="193"/>
      <c r="AK424" s="193"/>
      <c r="AL424" s="193"/>
      <c r="AM424" s="193"/>
      <c r="AN424" s="193"/>
      <c r="AO424" s="193"/>
      <c r="AP424" s="193"/>
      <c r="AQ424" s="193"/>
      <c r="AR424" s="193"/>
      <c r="AS424" s="193"/>
      <c r="AT424" s="193"/>
      <c r="AU424" s="193"/>
      <c r="AV424" s="193"/>
    </row>
    <row r="425" spans="1:48" ht="15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3"/>
      <c r="AF425" s="193"/>
      <c r="AG425" s="193"/>
      <c r="AH425" s="193"/>
      <c r="AI425" s="193"/>
      <c r="AJ425" s="193"/>
      <c r="AK425" s="193"/>
      <c r="AL425" s="193"/>
      <c r="AM425" s="193"/>
      <c r="AN425" s="193"/>
      <c r="AO425" s="193"/>
      <c r="AP425" s="193"/>
      <c r="AQ425" s="193"/>
      <c r="AR425" s="193"/>
      <c r="AS425" s="193"/>
      <c r="AT425" s="193"/>
      <c r="AU425" s="193"/>
      <c r="AV425" s="193"/>
    </row>
    <row r="426" spans="1:48" ht="15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  <c r="AE426" s="193"/>
      <c r="AF426" s="193"/>
      <c r="AG426" s="193"/>
      <c r="AH426" s="193"/>
      <c r="AI426" s="193"/>
      <c r="AJ426" s="193"/>
      <c r="AK426" s="193"/>
      <c r="AL426" s="193"/>
      <c r="AM426" s="193"/>
      <c r="AN426" s="193"/>
      <c r="AO426" s="193"/>
      <c r="AP426" s="193"/>
      <c r="AQ426" s="193"/>
      <c r="AR426" s="193"/>
      <c r="AS426" s="193"/>
      <c r="AT426" s="193"/>
      <c r="AU426" s="193"/>
      <c r="AV426" s="193"/>
    </row>
    <row r="427" spans="1:48" ht="15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  <c r="AH427" s="193"/>
      <c r="AI427" s="193"/>
      <c r="AJ427" s="193"/>
      <c r="AK427" s="193"/>
      <c r="AL427" s="193"/>
      <c r="AM427" s="193"/>
      <c r="AN427" s="193"/>
      <c r="AO427" s="193"/>
      <c r="AP427" s="193"/>
      <c r="AQ427" s="193"/>
      <c r="AR427" s="193"/>
      <c r="AS427" s="193"/>
      <c r="AT427" s="193"/>
      <c r="AU427" s="193"/>
      <c r="AV427" s="193"/>
    </row>
    <row r="428" spans="1:48" ht="15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  <c r="AH428" s="193"/>
      <c r="AI428" s="193"/>
      <c r="AJ428" s="193"/>
      <c r="AK428" s="193"/>
      <c r="AL428" s="193"/>
      <c r="AM428" s="193"/>
      <c r="AN428" s="193"/>
      <c r="AO428" s="193"/>
      <c r="AP428" s="193"/>
      <c r="AQ428" s="193"/>
      <c r="AR428" s="193"/>
      <c r="AS428" s="193"/>
      <c r="AT428" s="193"/>
      <c r="AU428" s="193"/>
      <c r="AV428" s="193"/>
    </row>
    <row r="429" spans="1:48" ht="15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  <c r="AE429" s="193"/>
      <c r="AF429" s="193"/>
      <c r="AG429" s="193"/>
      <c r="AH429" s="193"/>
      <c r="AI429" s="193"/>
      <c r="AJ429" s="193"/>
      <c r="AK429" s="193"/>
      <c r="AL429" s="193"/>
      <c r="AM429" s="193"/>
      <c r="AN429" s="193"/>
      <c r="AO429" s="193"/>
      <c r="AP429" s="193"/>
      <c r="AQ429" s="193"/>
      <c r="AR429" s="193"/>
      <c r="AS429" s="193"/>
      <c r="AT429" s="193"/>
      <c r="AU429" s="193"/>
      <c r="AV429" s="193"/>
    </row>
    <row r="430" spans="1:48" ht="15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  <c r="AE430" s="193"/>
      <c r="AF430" s="193"/>
      <c r="AG430" s="193"/>
      <c r="AH430" s="193"/>
      <c r="AI430" s="193"/>
      <c r="AJ430" s="193"/>
      <c r="AK430" s="193"/>
      <c r="AL430" s="193"/>
      <c r="AM430" s="193"/>
      <c r="AN430" s="193"/>
      <c r="AO430" s="193"/>
      <c r="AP430" s="193"/>
      <c r="AQ430" s="193"/>
      <c r="AR430" s="193"/>
      <c r="AS430" s="193"/>
      <c r="AT430" s="193"/>
      <c r="AU430" s="193"/>
      <c r="AV430" s="193"/>
    </row>
    <row r="431" spans="1:48" ht="15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  <c r="AH431" s="193"/>
      <c r="AI431" s="193"/>
      <c r="AJ431" s="193"/>
      <c r="AK431" s="193"/>
      <c r="AL431" s="193"/>
      <c r="AM431" s="193"/>
      <c r="AN431" s="193"/>
      <c r="AO431" s="193"/>
      <c r="AP431" s="193"/>
      <c r="AQ431" s="193"/>
      <c r="AR431" s="193"/>
      <c r="AS431" s="193"/>
      <c r="AT431" s="193"/>
      <c r="AU431" s="193"/>
      <c r="AV431" s="193"/>
    </row>
    <row r="432" spans="1:48" ht="15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  <c r="AH432" s="193"/>
      <c r="AI432" s="193"/>
      <c r="AJ432" s="193"/>
      <c r="AK432" s="193"/>
      <c r="AL432" s="193"/>
      <c r="AM432" s="193"/>
      <c r="AN432" s="193"/>
      <c r="AO432" s="193"/>
      <c r="AP432" s="193"/>
      <c r="AQ432" s="193"/>
      <c r="AR432" s="193"/>
      <c r="AS432" s="193"/>
      <c r="AT432" s="193"/>
      <c r="AU432" s="193"/>
      <c r="AV432" s="193"/>
    </row>
    <row r="433" spans="1:48" ht="15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  <c r="AE433" s="193"/>
      <c r="AF433" s="193"/>
      <c r="AG433" s="193"/>
      <c r="AH433" s="193"/>
      <c r="AI433" s="193"/>
      <c r="AJ433" s="193"/>
      <c r="AK433" s="193"/>
      <c r="AL433" s="193"/>
      <c r="AM433" s="193"/>
      <c r="AN433" s="193"/>
      <c r="AO433" s="193"/>
      <c r="AP433" s="193"/>
      <c r="AQ433" s="193"/>
      <c r="AR433" s="193"/>
      <c r="AS433" s="193"/>
      <c r="AT433" s="193"/>
      <c r="AU433" s="193"/>
      <c r="AV433" s="193"/>
    </row>
    <row r="434" spans="1:48" ht="15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  <c r="AE434" s="193"/>
      <c r="AF434" s="193"/>
      <c r="AG434" s="193"/>
      <c r="AH434" s="193"/>
      <c r="AI434" s="193"/>
      <c r="AJ434" s="193"/>
      <c r="AK434" s="193"/>
      <c r="AL434" s="193"/>
      <c r="AM434" s="193"/>
      <c r="AN434" s="193"/>
      <c r="AO434" s="193"/>
      <c r="AP434" s="193"/>
      <c r="AQ434" s="193"/>
      <c r="AR434" s="193"/>
      <c r="AS434" s="193"/>
      <c r="AT434" s="193"/>
      <c r="AU434" s="193"/>
      <c r="AV434" s="193"/>
    </row>
    <row r="435" spans="1:48" ht="15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  <c r="AE435" s="193"/>
      <c r="AF435" s="193"/>
      <c r="AG435" s="193"/>
      <c r="AH435" s="193"/>
      <c r="AI435" s="193"/>
      <c r="AJ435" s="193"/>
      <c r="AK435" s="193"/>
      <c r="AL435" s="193"/>
      <c r="AM435" s="193"/>
      <c r="AN435" s="193"/>
      <c r="AO435" s="193"/>
      <c r="AP435" s="193"/>
      <c r="AQ435" s="193"/>
      <c r="AR435" s="193"/>
      <c r="AS435" s="193"/>
      <c r="AT435" s="193"/>
      <c r="AU435" s="193"/>
      <c r="AV435" s="193"/>
    </row>
    <row r="436" spans="1:48" ht="15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  <c r="AH436" s="193"/>
      <c r="AI436" s="193"/>
      <c r="AJ436" s="193"/>
      <c r="AK436" s="193"/>
      <c r="AL436" s="193"/>
      <c r="AM436" s="193"/>
      <c r="AN436" s="193"/>
      <c r="AO436" s="193"/>
      <c r="AP436" s="193"/>
      <c r="AQ436" s="193"/>
      <c r="AR436" s="193"/>
      <c r="AS436" s="193"/>
      <c r="AT436" s="193"/>
      <c r="AU436" s="193"/>
      <c r="AV436" s="193"/>
    </row>
    <row r="437" spans="1:48" ht="15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193"/>
      <c r="AI437" s="193"/>
      <c r="AJ437" s="193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193"/>
      <c r="AV437" s="193"/>
    </row>
    <row r="438" spans="1:48" ht="15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  <c r="AH438" s="193"/>
      <c r="AI438" s="193"/>
      <c r="AJ438" s="193"/>
      <c r="AK438" s="193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</row>
    <row r="439" spans="1:48" ht="15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  <c r="AE439" s="193"/>
      <c r="AF439" s="193"/>
      <c r="AG439" s="193"/>
      <c r="AH439" s="193"/>
      <c r="AI439" s="193"/>
      <c r="AJ439" s="193"/>
      <c r="AK439" s="193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</row>
    <row r="440" spans="1:48" ht="15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  <c r="AE440" s="193"/>
      <c r="AF440" s="193"/>
      <c r="AG440" s="193"/>
      <c r="AH440" s="193"/>
      <c r="AI440" s="193"/>
      <c r="AJ440" s="193"/>
      <c r="AK440" s="193"/>
      <c r="AL440" s="193"/>
      <c r="AM440" s="193"/>
      <c r="AN440" s="193"/>
      <c r="AO440" s="193"/>
      <c r="AP440" s="193"/>
      <c r="AQ440" s="193"/>
      <c r="AR440" s="193"/>
      <c r="AS440" s="193"/>
      <c r="AT440" s="193"/>
      <c r="AU440" s="193"/>
      <c r="AV440" s="193"/>
    </row>
    <row r="441" spans="1:48" ht="15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  <c r="AH441" s="193"/>
      <c r="AI441" s="193"/>
      <c r="AJ441" s="193"/>
      <c r="AK441" s="193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</row>
    <row r="442" spans="1:48" ht="15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  <c r="AH442" s="193"/>
      <c r="AI442" s="193"/>
      <c r="AJ442" s="193"/>
      <c r="AK442" s="193"/>
      <c r="AL442" s="193"/>
      <c r="AM442" s="193"/>
      <c r="AN442" s="193"/>
      <c r="AO442" s="193"/>
      <c r="AP442" s="193"/>
      <c r="AQ442" s="193"/>
      <c r="AR442" s="193"/>
      <c r="AS442" s="193"/>
      <c r="AT442" s="193"/>
      <c r="AU442" s="193"/>
      <c r="AV442" s="193"/>
    </row>
    <row r="443" spans="1:48" ht="15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  <c r="AE443" s="193"/>
      <c r="AF443" s="193"/>
      <c r="AG443" s="193"/>
      <c r="AH443" s="193"/>
      <c r="AI443" s="193"/>
      <c r="AJ443" s="193"/>
      <c r="AK443" s="193"/>
      <c r="AL443" s="193"/>
      <c r="AM443" s="193"/>
      <c r="AN443" s="193"/>
      <c r="AO443" s="193"/>
      <c r="AP443" s="193"/>
      <c r="AQ443" s="193"/>
      <c r="AR443" s="193"/>
      <c r="AS443" s="193"/>
      <c r="AT443" s="193"/>
      <c r="AU443" s="193"/>
      <c r="AV443" s="193"/>
    </row>
    <row r="444" spans="1:48" ht="15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  <c r="AH444" s="193"/>
      <c r="AI444" s="193"/>
      <c r="AJ444" s="193"/>
      <c r="AK444" s="193"/>
      <c r="AL444" s="193"/>
      <c r="AM444" s="193"/>
      <c r="AN444" s="193"/>
      <c r="AO444" s="193"/>
      <c r="AP444" s="193"/>
      <c r="AQ444" s="193"/>
      <c r="AR444" s="193"/>
      <c r="AS444" s="193"/>
      <c r="AT444" s="193"/>
      <c r="AU444" s="193"/>
      <c r="AV444" s="193"/>
    </row>
    <row r="445" spans="1:48" ht="15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  <c r="AH445" s="193"/>
      <c r="AI445" s="193"/>
      <c r="AJ445" s="193"/>
      <c r="AK445" s="193"/>
      <c r="AL445" s="193"/>
      <c r="AM445" s="193"/>
      <c r="AN445" s="193"/>
      <c r="AO445" s="193"/>
      <c r="AP445" s="193"/>
      <c r="AQ445" s="193"/>
      <c r="AR445" s="193"/>
      <c r="AS445" s="193"/>
      <c r="AT445" s="193"/>
      <c r="AU445" s="193"/>
      <c r="AV445" s="193"/>
    </row>
    <row r="446" spans="1:48" ht="15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  <c r="AH446" s="193"/>
      <c r="AI446" s="193"/>
      <c r="AJ446" s="193"/>
      <c r="AK446" s="193"/>
      <c r="AL446" s="193"/>
      <c r="AM446" s="193"/>
      <c r="AN446" s="193"/>
      <c r="AO446" s="193"/>
      <c r="AP446" s="193"/>
      <c r="AQ446" s="193"/>
      <c r="AR446" s="193"/>
      <c r="AS446" s="193"/>
      <c r="AT446" s="193"/>
      <c r="AU446" s="193"/>
      <c r="AV446" s="193"/>
    </row>
    <row r="447" spans="1:48" ht="15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  <c r="AH447" s="193"/>
      <c r="AI447" s="193"/>
      <c r="AJ447" s="193"/>
      <c r="AK447" s="193"/>
      <c r="AL447" s="193"/>
      <c r="AM447" s="193"/>
      <c r="AN447" s="193"/>
      <c r="AO447" s="193"/>
      <c r="AP447" s="193"/>
      <c r="AQ447" s="193"/>
      <c r="AR447" s="193"/>
      <c r="AS447" s="193"/>
      <c r="AT447" s="193"/>
      <c r="AU447" s="193"/>
      <c r="AV447" s="193"/>
    </row>
    <row r="448" spans="1:48" ht="15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  <c r="AH448" s="193"/>
      <c r="AI448" s="193"/>
      <c r="AJ448" s="193"/>
      <c r="AK448" s="193"/>
      <c r="AL448" s="193"/>
      <c r="AM448" s="193"/>
      <c r="AN448" s="193"/>
      <c r="AO448" s="193"/>
      <c r="AP448" s="193"/>
      <c r="AQ448" s="193"/>
      <c r="AR448" s="193"/>
      <c r="AS448" s="193"/>
      <c r="AT448" s="193"/>
      <c r="AU448" s="193"/>
      <c r="AV448" s="193"/>
    </row>
    <row r="449" spans="1:48" ht="15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  <c r="AE449" s="193"/>
      <c r="AF449" s="193"/>
      <c r="AG449" s="193"/>
      <c r="AH449" s="193"/>
      <c r="AI449" s="193"/>
      <c r="AJ449" s="193"/>
      <c r="AK449" s="193"/>
      <c r="AL449" s="193"/>
      <c r="AM449" s="193"/>
      <c r="AN449" s="193"/>
      <c r="AO449" s="193"/>
      <c r="AP449" s="193"/>
      <c r="AQ449" s="193"/>
      <c r="AR449" s="193"/>
      <c r="AS449" s="193"/>
      <c r="AT449" s="193"/>
      <c r="AU449" s="193"/>
      <c r="AV449" s="193"/>
    </row>
    <row r="450" spans="1:48" ht="15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  <c r="AH450" s="193"/>
      <c r="AI450" s="193"/>
      <c r="AJ450" s="193"/>
      <c r="AK450" s="193"/>
      <c r="AL450" s="193"/>
      <c r="AM450" s="193"/>
      <c r="AN450" s="193"/>
      <c r="AO450" s="193"/>
      <c r="AP450" s="193"/>
      <c r="AQ450" s="193"/>
      <c r="AR450" s="193"/>
      <c r="AS450" s="193"/>
      <c r="AT450" s="193"/>
      <c r="AU450" s="193"/>
      <c r="AV450" s="193"/>
    </row>
    <row r="451" spans="1:48" ht="15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3"/>
      <c r="AK451" s="193"/>
      <c r="AL451" s="193"/>
      <c r="AM451" s="193"/>
      <c r="AN451" s="193"/>
      <c r="AO451" s="193"/>
      <c r="AP451" s="193"/>
      <c r="AQ451" s="193"/>
      <c r="AR451" s="193"/>
      <c r="AS451" s="193"/>
      <c r="AT451" s="193"/>
      <c r="AU451" s="193"/>
      <c r="AV451" s="193"/>
    </row>
    <row r="452" spans="1:48" ht="15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  <c r="AH452" s="193"/>
      <c r="AI452" s="193"/>
      <c r="AJ452" s="193"/>
      <c r="AK452" s="193"/>
      <c r="AL452" s="193"/>
      <c r="AM452" s="193"/>
      <c r="AN452" s="193"/>
      <c r="AO452" s="193"/>
      <c r="AP452" s="193"/>
      <c r="AQ452" s="193"/>
      <c r="AR452" s="193"/>
      <c r="AS452" s="193"/>
      <c r="AT452" s="193"/>
      <c r="AU452" s="193"/>
      <c r="AV452" s="193"/>
    </row>
    <row r="453" spans="1:48" ht="15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  <c r="AE453" s="193"/>
      <c r="AF453" s="193"/>
      <c r="AG453" s="193"/>
      <c r="AH453" s="193"/>
      <c r="AI453" s="193"/>
      <c r="AJ453" s="193"/>
      <c r="AK453" s="193"/>
      <c r="AL453" s="193"/>
      <c r="AM453" s="193"/>
      <c r="AN453" s="193"/>
      <c r="AO453" s="193"/>
      <c r="AP453" s="193"/>
      <c r="AQ453" s="193"/>
      <c r="AR453" s="193"/>
      <c r="AS453" s="193"/>
      <c r="AT453" s="193"/>
      <c r="AU453" s="193"/>
      <c r="AV453" s="193"/>
    </row>
    <row r="454" spans="1:48" ht="15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  <c r="AE454" s="193"/>
      <c r="AF454" s="193"/>
      <c r="AG454" s="193"/>
      <c r="AH454" s="193"/>
      <c r="AI454" s="193"/>
      <c r="AJ454" s="193"/>
      <c r="AK454" s="193"/>
      <c r="AL454" s="193"/>
      <c r="AM454" s="193"/>
      <c r="AN454" s="193"/>
      <c r="AO454" s="193"/>
      <c r="AP454" s="193"/>
      <c r="AQ454" s="193"/>
      <c r="AR454" s="193"/>
      <c r="AS454" s="193"/>
      <c r="AT454" s="193"/>
      <c r="AU454" s="193"/>
      <c r="AV454" s="193"/>
    </row>
    <row r="455" spans="1:48" ht="15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3"/>
      <c r="AF455" s="193"/>
      <c r="AG455" s="193"/>
      <c r="AH455" s="193"/>
      <c r="AI455" s="193"/>
      <c r="AJ455" s="193"/>
      <c r="AK455" s="193"/>
      <c r="AL455" s="193"/>
      <c r="AM455" s="193"/>
      <c r="AN455" s="193"/>
      <c r="AO455" s="193"/>
      <c r="AP455" s="193"/>
      <c r="AQ455" s="193"/>
      <c r="AR455" s="193"/>
      <c r="AS455" s="193"/>
      <c r="AT455" s="193"/>
      <c r="AU455" s="193"/>
      <c r="AV455" s="193"/>
    </row>
    <row r="456" spans="1:48" ht="15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  <c r="AE456" s="193"/>
      <c r="AF456" s="193"/>
      <c r="AG456" s="193"/>
      <c r="AH456" s="193"/>
      <c r="AI456" s="193"/>
      <c r="AJ456" s="193"/>
      <c r="AK456" s="193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</row>
    <row r="457" spans="1:48" ht="15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  <c r="AE457" s="193"/>
      <c r="AF457" s="193"/>
      <c r="AG457" s="193"/>
      <c r="AH457" s="193"/>
      <c r="AI457" s="193"/>
      <c r="AJ457" s="193"/>
      <c r="AK457" s="193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</row>
    <row r="458" spans="1:48" ht="15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  <c r="AE458" s="193"/>
      <c r="AF458" s="193"/>
      <c r="AG458" s="193"/>
      <c r="AH458" s="193"/>
      <c r="AI458" s="193"/>
      <c r="AJ458" s="193"/>
      <c r="AK458" s="193"/>
      <c r="AL458" s="193"/>
      <c r="AM458" s="193"/>
      <c r="AN458" s="193"/>
      <c r="AO458" s="193"/>
      <c r="AP458" s="193"/>
      <c r="AQ458" s="193"/>
      <c r="AR458" s="193"/>
      <c r="AS458" s="193"/>
      <c r="AT458" s="193"/>
      <c r="AU458" s="193"/>
      <c r="AV458" s="193"/>
    </row>
    <row r="459" spans="1:48" ht="15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  <c r="AE459" s="193"/>
      <c r="AF459" s="193"/>
      <c r="AG459" s="193"/>
      <c r="AH459" s="193"/>
      <c r="AI459" s="193"/>
      <c r="AJ459" s="193"/>
      <c r="AK459" s="193"/>
      <c r="AL459" s="193"/>
      <c r="AM459" s="193"/>
      <c r="AN459" s="193"/>
      <c r="AO459" s="193"/>
      <c r="AP459" s="193"/>
      <c r="AQ459" s="193"/>
      <c r="AR459" s="193"/>
      <c r="AS459" s="193"/>
      <c r="AT459" s="193"/>
      <c r="AU459" s="193"/>
      <c r="AV459" s="193"/>
    </row>
    <row r="460" spans="1:48" ht="15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3"/>
      <c r="AF460" s="193"/>
      <c r="AG460" s="193"/>
      <c r="AH460" s="193"/>
      <c r="AI460" s="193"/>
      <c r="AJ460" s="193"/>
      <c r="AK460" s="193"/>
      <c r="AL460" s="193"/>
      <c r="AM460" s="193"/>
      <c r="AN460" s="193"/>
      <c r="AO460" s="193"/>
      <c r="AP460" s="193"/>
      <c r="AQ460" s="193"/>
      <c r="AR460" s="193"/>
      <c r="AS460" s="193"/>
      <c r="AT460" s="193"/>
      <c r="AU460" s="193"/>
      <c r="AV460" s="193"/>
    </row>
    <row r="461" spans="1:48" ht="15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  <c r="AH461" s="193"/>
      <c r="AI461" s="193"/>
      <c r="AJ461" s="193"/>
      <c r="AK461" s="193"/>
      <c r="AL461" s="193"/>
      <c r="AM461" s="193"/>
      <c r="AN461" s="193"/>
      <c r="AO461" s="193"/>
      <c r="AP461" s="193"/>
      <c r="AQ461" s="193"/>
      <c r="AR461" s="193"/>
      <c r="AS461" s="193"/>
      <c r="AT461" s="193"/>
      <c r="AU461" s="193"/>
      <c r="AV461" s="193"/>
    </row>
    <row r="462" spans="1:48" ht="15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  <c r="AH462" s="193"/>
      <c r="AI462" s="193"/>
      <c r="AJ462" s="193"/>
      <c r="AK462" s="193"/>
      <c r="AL462" s="193"/>
      <c r="AM462" s="193"/>
      <c r="AN462" s="193"/>
      <c r="AO462" s="193"/>
      <c r="AP462" s="193"/>
      <c r="AQ462" s="193"/>
      <c r="AR462" s="193"/>
      <c r="AS462" s="193"/>
      <c r="AT462" s="193"/>
      <c r="AU462" s="193"/>
      <c r="AV462" s="193"/>
    </row>
    <row r="463" spans="1:48" ht="15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  <c r="AH463" s="193"/>
      <c r="AI463" s="193"/>
      <c r="AJ463" s="193"/>
      <c r="AK463" s="193"/>
      <c r="AL463" s="193"/>
      <c r="AM463" s="193"/>
      <c r="AN463" s="193"/>
      <c r="AO463" s="193"/>
      <c r="AP463" s="193"/>
      <c r="AQ463" s="193"/>
      <c r="AR463" s="193"/>
      <c r="AS463" s="193"/>
      <c r="AT463" s="193"/>
      <c r="AU463" s="193"/>
      <c r="AV463" s="193"/>
    </row>
    <row r="464" spans="1:48" ht="15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  <c r="AE464" s="193"/>
      <c r="AF464" s="193"/>
      <c r="AG464" s="193"/>
      <c r="AH464" s="193"/>
      <c r="AI464" s="193"/>
      <c r="AJ464" s="193"/>
      <c r="AK464" s="193"/>
      <c r="AL464" s="193"/>
      <c r="AM464" s="193"/>
      <c r="AN464" s="193"/>
      <c r="AO464" s="193"/>
      <c r="AP464" s="193"/>
      <c r="AQ464" s="193"/>
      <c r="AR464" s="193"/>
      <c r="AS464" s="193"/>
      <c r="AT464" s="193"/>
      <c r="AU464" s="193"/>
      <c r="AV464" s="193"/>
    </row>
    <row r="465" spans="1:48" ht="15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193"/>
      <c r="AJ465" s="193"/>
      <c r="AK465" s="193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</row>
    <row r="466" spans="1:48" ht="15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3"/>
      <c r="AF466" s="193"/>
      <c r="AG466" s="193"/>
      <c r="AH466" s="193"/>
      <c r="AI466" s="193"/>
      <c r="AJ466" s="193"/>
      <c r="AK466" s="193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</row>
    <row r="467" spans="1:48" ht="15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  <c r="AE467" s="193"/>
      <c r="AF467" s="193"/>
      <c r="AG467" s="193"/>
      <c r="AH467" s="193"/>
      <c r="AI467" s="193"/>
      <c r="AJ467" s="193"/>
      <c r="AK467" s="193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</row>
    <row r="468" spans="1:48" ht="15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  <c r="AE468" s="193"/>
      <c r="AF468" s="193"/>
      <c r="AG468" s="193"/>
      <c r="AH468" s="193"/>
      <c r="AI468" s="193"/>
      <c r="AJ468" s="193"/>
      <c r="AK468" s="193"/>
      <c r="AL468" s="193"/>
      <c r="AM468" s="193"/>
      <c r="AN468" s="193"/>
      <c r="AO468" s="193"/>
      <c r="AP468" s="193"/>
      <c r="AQ468" s="193"/>
      <c r="AR468" s="193"/>
      <c r="AS468" s="193"/>
      <c r="AT468" s="193"/>
      <c r="AU468" s="193"/>
      <c r="AV468" s="193"/>
    </row>
    <row r="469" spans="1:48" ht="15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  <c r="AH469" s="193"/>
      <c r="AI469" s="193"/>
      <c r="AJ469" s="193"/>
      <c r="AK469" s="193"/>
      <c r="AL469" s="193"/>
      <c r="AM469" s="193"/>
      <c r="AN469" s="193"/>
      <c r="AO469" s="193"/>
      <c r="AP469" s="193"/>
      <c r="AQ469" s="193"/>
      <c r="AR469" s="193"/>
      <c r="AS469" s="193"/>
      <c r="AT469" s="193"/>
      <c r="AU469" s="193"/>
      <c r="AV469" s="193"/>
    </row>
    <row r="470" spans="1:48" ht="15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  <c r="AH470" s="193"/>
      <c r="AI470" s="193"/>
      <c r="AJ470" s="193"/>
      <c r="AK470" s="193"/>
      <c r="AL470" s="193"/>
      <c r="AM470" s="193"/>
      <c r="AN470" s="193"/>
      <c r="AO470" s="193"/>
      <c r="AP470" s="193"/>
      <c r="AQ470" s="193"/>
      <c r="AR470" s="193"/>
      <c r="AS470" s="193"/>
      <c r="AT470" s="193"/>
      <c r="AU470" s="193"/>
      <c r="AV470" s="193"/>
    </row>
    <row r="471" spans="1:48" ht="15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  <c r="AH471" s="193"/>
      <c r="AI471" s="193"/>
      <c r="AJ471" s="193"/>
      <c r="AK471" s="193"/>
      <c r="AL471" s="193"/>
      <c r="AM471" s="193"/>
      <c r="AN471" s="193"/>
      <c r="AO471" s="193"/>
      <c r="AP471" s="193"/>
      <c r="AQ471" s="193"/>
      <c r="AR471" s="193"/>
      <c r="AS471" s="193"/>
      <c r="AT471" s="193"/>
      <c r="AU471" s="193"/>
      <c r="AV471" s="193"/>
    </row>
    <row r="472" spans="1:48" ht="15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  <c r="AE472" s="193"/>
      <c r="AF472" s="193"/>
      <c r="AG472" s="193"/>
      <c r="AH472" s="193"/>
      <c r="AI472" s="193"/>
      <c r="AJ472" s="193"/>
      <c r="AK472" s="193"/>
      <c r="AL472" s="193"/>
      <c r="AM472" s="193"/>
      <c r="AN472" s="193"/>
      <c r="AO472" s="193"/>
      <c r="AP472" s="193"/>
      <c r="AQ472" s="193"/>
      <c r="AR472" s="193"/>
      <c r="AS472" s="193"/>
      <c r="AT472" s="193"/>
      <c r="AU472" s="193"/>
      <c r="AV472" s="193"/>
    </row>
    <row r="473" spans="1:48" ht="15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  <c r="AH473" s="193"/>
      <c r="AI473" s="193"/>
      <c r="AJ473" s="193"/>
      <c r="AK473" s="193"/>
      <c r="AL473" s="193"/>
      <c r="AM473" s="193"/>
      <c r="AN473" s="193"/>
      <c r="AO473" s="193"/>
      <c r="AP473" s="193"/>
      <c r="AQ473" s="193"/>
      <c r="AR473" s="193"/>
      <c r="AS473" s="193"/>
      <c r="AT473" s="193"/>
      <c r="AU473" s="193"/>
      <c r="AV473" s="193"/>
    </row>
    <row r="474" spans="1:48" ht="15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  <c r="AH474" s="193"/>
      <c r="AI474" s="193"/>
      <c r="AJ474" s="193"/>
      <c r="AK474" s="193"/>
      <c r="AL474" s="193"/>
      <c r="AM474" s="193"/>
      <c r="AN474" s="193"/>
      <c r="AO474" s="193"/>
      <c r="AP474" s="193"/>
      <c r="AQ474" s="193"/>
      <c r="AR474" s="193"/>
      <c r="AS474" s="193"/>
      <c r="AT474" s="193"/>
      <c r="AU474" s="193"/>
      <c r="AV474" s="193"/>
    </row>
    <row r="475" spans="1:48" ht="15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3"/>
      <c r="AG475" s="193"/>
      <c r="AH475" s="193"/>
      <c r="AI475" s="193"/>
      <c r="AJ475" s="193"/>
      <c r="AK475" s="193"/>
      <c r="AL475" s="193"/>
      <c r="AM475" s="193"/>
      <c r="AN475" s="193"/>
      <c r="AO475" s="193"/>
      <c r="AP475" s="193"/>
      <c r="AQ475" s="193"/>
      <c r="AR475" s="193"/>
      <c r="AS475" s="193"/>
      <c r="AT475" s="193"/>
      <c r="AU475" s="193"/>
      <c r="AV475" s="193"/>
    </row>
    <row r="476" spans="1:48" ht="15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3"/>
      <c r="AF476" s="193"/>
      <c r="AG476" s="193"/>
      <c r="AH476" s="193"/>
      <c r="AI476" s="193"/>
      <c r="AJ476" s="193"/>
      <c r="AK476" s="193"/>
      <c r="AL476" s="193"/>
      <c r="AM476" s="193"/>
      <c r="AN476" s="193"/>
      <c r="AO476" s="193"/>
      <c r="AP476" s="193"/>
      <c r="AQ476" s="193"/>
      <c r="AR476" s="193"/>
      <c r="AS476" s="193"/>
      <c r="AT476" s="193"/>
      <c r="AU476" s="193"/>
      <c r="AV476" s="193"/>
    </row>
    <row r="477" spans="1:48" ht="15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  <c r="AA477" s="193"/>
      <c r="AB477" s="193"/>
      <c r="AC477" s="193"/>
      <c r="AD477" s="193"/>
      <c r="AE477" s="193"/>
      <c r="AF477" s="193"/>
      <c r="AG477" s="193"/>
      <c r="AH477" s="193"/>
      <c r="AI477" s="193"/>
      <c r="AJ477" s="193"/>
      <c r="AK477" s="193"/>
      <c r="AL477" s="193"/>
      <c r="AM477" s="193"/>
      <c r="AN477" s="193"/>
      <c r="AO477" s="193"/>
      <c r="AP477" s="193"/>
      <c r="AQ477" s="193"/>
      <c r="AR477" s="193"/>
      <c r="AS477" s="193"/>
      <c r="AT477" s="193"/>
      <c r="AU477" s="193"/>
      <c r="AV477" s="193"/>
    </row>
    <row r="478" spans="1:48" ht="15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  <c r="AE478" s="193"/>
      <c r="AF478" s="193"/>
      <c r="AG478" s="193"/>
      <c r="AH478" s="193"/>
      <c r="AI478" s="193"/>
      <c r="AJ478" s="193"/>
      <c r="AK478" s="193"/>
      <c r="AL478" s="193"/>
      <c r="AM478" s="193"/>
      <c r="AN478" s="193"/>
      <c r="AO478" s="193"/>
      <c r="AP478" s="193"/>
      <c r="AQ478" s="193"/>
      <c r="AR478" s="193"/>
      <c r="AS478" s="193"/>
      <c r="AT478" s="193"/>
      <c r="AU478" s="193"/>
      <c r="AV478" s="193"/>
    </row>
    <row r="479" spans="1:48" ht="15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3"/>
      <c r="AG479" s="193"/>
      <c r="AH479" s="193"/>
      <c r="AI479" s="193"/>
      <c r="AJ479" s="193"/>
      <c r="AK479" s="193"/>
      <c r="AL479" s="193"/>
      <c r="AM479" s="193"/>
      <c r="AN479" s="193"/>
      <c r="AO479" s="193"/>
      <c r="AP479" s="193"/>
      <c r="AQ479" s="193"/>
      <c r="AR479" s="193"/>
      <c r="AS479" s="193"/>
      <c r="AT479" s="193"/>
      <c r="AU479" s="193"/>
      <c r="AV479" s="193"/>
    </row>
    <row r="480" spans="1:48" ht="15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  <c r="AE480" s="193"/>
      <c r="AF480" s="193"/>
      <c r="AG480" s="193"/>
      <c r="AH480" s="193"/>
      <c r="AI480" s="193"/>
      <c r="AJ480" s="193"/>
      <c r="AK480" s="193"/>
      <c r="AL480" s="193"/>
      <c r="AM480" s="193"/>
      <c r="AN480" s="193"/>
      <c r="AO480" s="193"/>
      <c r="AP480" s="193"/>
      <c r="AQ480" s="193"/>
      <c r="AR480" s="193"/>
      <c r="AS480" s="193"/>
      <c r="AT480" s="193"/>
      <c r="AU480" s="193"/>
      <c r="AV480" s="193"/>
    </row>
    <row r="481" spans="1:48" ht="15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  <c r="AE481" s="193"/>
      <c r="AF481" s="193"/>
      <c r="AG481" s="193"/>
      <c r="AH481" s="193"/>
      <c r="AI481" s="193"/>
      <c r="AJ481" s="193"/>
      <c r="AK481" s="193"/>
      <c r="AL481" s="193"/>
      <c r="AM481" s="193"/>
      <c r="AN481" s="193"/>
      <c r="AO481" s="193"/>
      <c r="AP481" s="193"/>
      <c r="AQ481" s="193"/>
      <c r="AR481" s="193"/>
      <c r="AS481" s="193"/>
      <c r="AT481" s="193"/>
      <c r="AU481" s="193"/>
      <c r="AV481" s="193"/>
    </row>
    <row r="482" spans="1:48" ht="15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  <c r="AE482" s="193"/>
      <c r="AF482" s="193"/>
      <c r="AG482" s="193"/>
      <c r="AH482" s="193"/>
      <c r="AI482" s="193"/>
      <c r="AJ482" s="193"/>
      <c r="AK482" s="193"/>
      <c r="AL482" s="193"/>
      <c r="AM482" s="193"/>
      <c r="AN482" s="193"/>
      <c r="AO482" s="193"/>
      <c r="AP482" s="193"/>
      <c r="AQ482" s="193"/>
      <c r="AR482" s="193"/>
      <c r="AS482" s="193"/>
      <c r="AT482" s="193"/>
      <c r="AU482" s="193"/>
      <c r="AV482" s="193"/>
    </row>
    <row r="483" spans="1:48" ht="15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3"/>
      <c r="AK483" s="193"/>
      <c r="AL483" s="193"/>
      <c r="AM483" s="193"/>
      <c r="AN483" s="193"/>
      <c r="AO483" s="193"/>
      <c r="AP483" s="193"/>
      <c r="AQ483" s="193"/>
      <c r="AR483" s="193"/>
      <c r="AS483" s="193"/>
      <c r="AT483" s="193"/>
      <c r="AU483" s="193"/>
      <c r="AV483" s="193"/>
    </row>
    <row r="484" spans="1:48" ht="15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3"/>
      <c r="AK484" s="193"/>
      <c r="AL484" s="193"/>
      <c r="AM484" s="193"/>
      <c r="AN484" s="193"/>
      <c r="AO484" s="193"/>
      <c r="AP484" s="193"/>
      <c r="AQ484" s="193"/>
      <c r="AR484" s="193"/>
      <c r="AS484" s="193"/>
      <c r="AT484" s="193"/>
      <c r="AU484" s="193"/>
      <c r="AV484" s="193"/>
    </row>
    <row r="485" spans="1:48" ht="15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3"/>
      <c r="AK485" s="193"/>
      <c r="AL485" s="193"/>
      <c r="AM485" s="193"/>
      <c r="AN485" s="193"/>
      <c r="AO485" s="193"/>
      <c r="AP485" s="193"/>
      <c r="AQ485" s="193"/>
      <c r="AR485" s="193"/>
      <c r="AS485" s="193"/>
      <c r="AT485" s="193"/>
      <c r="AU485" s="193"/>
      <c r="AV485" s="193"/>
    </row>
    <row r="486" spans="1:48" ht="15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3"/>
      <c r="AS486" s="193"/>
      <c r="AT486" s="193"/>
      <c r="AU486" s="193"/>
      <c r="AV486" s="193"/>
    </row>
    <row r="487" spans="1:48" ht="15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3"/>
      <c r="AK487" s="193"/>
      <c r="AL487" s="193"/>
      <c r="AM487" s="193"/>
      <c r="AN487" s="193"/>
      <c r="AO487" s="193"/>
      <c r="AP487" s="193"/>
      <c r="AQ487" s="193"/>
      <c r="AR487" s="193"/>
      <c r="AS487" s="193"/>
      <c r="AT487" s="193"/>
      <c r="AU487" s="193"/>
      <c r="AV487" s="193"/>
    </row>
    <row r="488" spans="1:48" ht="15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3"/>
      <c r="AK488" s="193"/>
      <c r="AL488" s="193"/>
      <c r="AM488" s="193"/>
      <c r="AN488" s="193"/>
      <c r="AO488" s="193"/>
      <c r="AP488" s="193"/>
      <c r="AQ488" s="193"/>
      <c r="AR488" s="193"/>
      <c r="AS488" s="193"/>
      <c r="AT488" s="193"/>
      <c r="AU488" s="193"/>
      <c r="AV488" s="193"/>
    </row>
    <row r="489" spans="1:48" ht="15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3"/>
      <c r="AQ489" s="193"/>
      <c r="AR489" s="193"/>
      <c r="AS489" s="193"/>
      <c r="AT489" s="193"/>
      <c r="AU489" s="193"/>
      <c r="AV489" s="193"/>
    </row>
    <row r="490" spans="1:48" ht="15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3"/>
      <c r="AK490" s="193"/>
      <c r="AL490" s="193"/>
      <c r="AM490" s="193"/>
      <c r="AN490" s="193"/>
      <c r="AO490" s="193"/>
      <c r="AP490" s="193"/>
      <c r="AQ490" s="193"/>
      <c r="AR490" s="193"/>
      <c r="AS490" s="193"/>
      <c r="AT490" s="193"/>
      <c r="AU490" s="193"/>
      <c r="AV490" s="193"/>
    </row>
    <row r="491" spans="1:48" ht="15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/>
      <c r="AG491" s="193"/>
      <c r="AH491" s="193"/>
      <c r="AI491" s="193"/>
      <c r="AJ491" s="193"/>
      <c r="AK491" s="193"/>
      <c r="AL491" s="193"/>
      <c r="AM491" s="193"/>
      <c r="AN491" s="193"/>
      <c r="AO491" s="193"/>
      <c r="AP491" s="193"/>
      <c r="AQ491" s="193"/>
      <c r="AR491" s="193"/>
      <c r="AS491" s="193"/>
      <c r="AT491" s="193"/>
      <c r="AU491" s="193"/>
      <c r="AV491" s="193"/>
    </row>
    <row r="492" spans="1:48" ht="15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/>
      <c r="AG492" s="193"/>
      <c r="AH492" s="193"/>
      <c r="AI492" s="193"/>
      <c r="AJ492" s="193"/>
      <c r="AK492" s="193"/>
      <c r="AL492" s="193"/>
      <c r="AM492" s="193"/>
      <c r="AN492" s="193"/>
      <c r="AO492" s="193"/>
      <c r="AP492" s="193"/>
      <c r="AQ492" s="193"/>
      <c r="AR492" s="193"/>
      <c r="AS492" s="193"/>
      <c r="AT492" s="193"/>
      <c r="AU492" s="193"/>
      <c r="AV492" s="193"/>
    </row>
    <row r="493" spans="1:48" ht="15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  <c r="AE493" s="193"/>
      <c r="AF493" s="193"/>
      <c r="AG493" s="193"/>
      <c r="AH493" s="193"/>
      <c r="AI493" s="193"/>
      <c r="AJ493" s="193"/>
      <c r="AK493" s="193"/>
      <c r="AL493" s="193"/>
      <c r="AM493" s="193"/>
      <c r="AN493" s="193"/>
      <c r="AO493" s="193"/>
      <c r="AP493" s="193"/>
      <c r="AQ493" s="193"/>
      <c r="AR493" s="193"/>
      <c r="AS493" s="193"/>
      <c r="AT493" s="193"/>
      <c r="AU493" s="193"/>
      <c r="AV493" s="193"/>
    </row>
    <row r="494" spans="1:48" ht="15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  <c r="AE494" s="193"/>
      <c r="AF494" s="193"/>
      <c r="AG494" s="193"/>
      <c r="AH494" s="193"/>
      <c r="AI494" s="193"/>
      <c r="AJ494" s="193"/>
      <c r="AK494" s="193"/>
      <c r="AL494" s="193"/>
      <c r="AM494" s="193"/>
      <c r="AN494" s="193"/>
      <c r="AO494" s="193"/>
      <c r="AP494" s="193"/>
      <c r="AQ494" s="193"/>
      <c r="AR494" s="193"/>
      <c r="AS494" s="193"/>
      <c r="AT494" s="193"/>
      <c r="AU494" s="193"/>
      <c r="AV494" s="193"/>
    </row>
    <row r="495" spans="1:48" ht="15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  <c r="AH495" s="193"/>
      <c r="AI495" s="193"/>
      <c r="AJ495" s="193"/>
      <c r="AK495" s="193"/>
      <c r="AL495" s="193"/>
      <c r="AM495" s="193"/>
      <c r="AN495" s="193"/>
      <c r="AO495" s="193"/>
      <c r="AP495" s="193"/>
      <c r="AQ495" s="193"/>
      <c r="AR495" s="193"/>
      <c r="AS495" s="193"/>
      <c r="AT495" s="193"/>
      <c r="AU495" s="193"/>
      <c r="AV495" s="193"/>
    </row>
    <row r="496" spans="1:48" ht="15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  <c r="AH496" s="193"/>
      <c r="AI496" s="193"/>
      <c r="AJ496" s="193"/>
      <c r="AK496" s="193"/>
      <c r="AL496" s="193"/>
      <c r="AM496" s="193"/>
      <c r="AN496" s="193"/>
      <c r="AO496" s="193"/>
      <c r="AP496" s="193"/>
      <c r="AQ496" s="193"/>
      <c r="AR496" s="193"/>
      <c r="AS496" s="193"/>
      <c r="AT496" s="193"/>
      <c r="AU496" s="193"/>
      <c r="AV496" s="193"/>
    </row>
    <row r="497" spans="1:48" ht="15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  <c r="AH497" s="193"/>
      <c r="AI497" s="193"/>
      <c r="AJ497" s="193"/>
      <c r="AK497" s="193"/>
      <c r="AL497" s="193"/>
      <c r="AM497" s="193"/>
      <c r="AN497" s="193"/>
      <c r="AO497" s="193"/>
      <c r="AP497" s="193"/>
      <c r="AQ497" s="193"/>
      <c r="AR497" s="193"/>
      <c r="AS497" s="193"/>
      <c r="AT497" s="193"/>
      <c r="AU497" s="193"/>
      <c r="AV497" s="193"/>
    </row>
    <row r="498" spans="1:48" ht="15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  <c r="AH498" s="193"/>
      <c r="AI498" s="193"/>
      <c r="AJ498" s="193"/>
      <c r="AK498" s="193"/>
      <c r="AL498" s="193"/>
      <c r="AM498" s="193"/>
      <c r="AN498" s="193"/>
      <c r="AO498" s="193"/>
      <c r="AP498" s="193"/>
      <c r="AQ498" s="193"/>
      <c r="AR498" s="193"/>
      <c r="AS498" s="193"/>
      <c r="AT498" s="193"/>
      <c r="AU498" s="193"/>
      <c r="AV498" s="193"/>
    </row>
    <row r="499" spans="1:48" ht="15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  <c r="AH499" s="193"/>
      <c r="AI499" s="193"/>
      <c r="AJ499" s="193"/>
      <c r="AK499" s="193"/>
      <c r="AL499" s="193"/>
      <c r="AM499" s="193"/>
      <c r="AN499" s="193"/>
      <c r="AO499" s="193"/>
      <c r="AP499" s="193"/>
      <c r="AQ499" s="193"/>
      <c r="AR499" s="193"/>
      <c r="AS499" s="193"/>
      <c r="AT499" s="193"/>
      <c r="AU499" s="193"/>
      <c r="AV499" s="193"/>
    </row>
    <row r="500" spans="1:48" ht="15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  <c r="AH500" s="193"/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193"/>
      <c r="AS500" s="193"/>
      <c r="AT500" s="193"/>
      <c r="AU500" s="193"/>
      <c r="AV500" s="193"/>
    </row>
    <row r="501" spans="1:48" ht="15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3"/>
      <c r="AF501" s="193"/>
      <c r="AG501" s="193"/>
      <c r="AH501" s="193"/>
      <c r="AI501" s="193"/>
      <c r="AJ501" s="193"/>
      <c r="AK501" s="193"/>
      <c r="AL501" s="193"/>
      <c r="AM501" s="193"/>
      <c r="AN501" s="193"/>
      <c r="AO501" s="193"/>
      <c r="AP501" s="193"/>
      <c r="AQ501" s="193"/>
      <c r="AR501" s="193"/>
      <c r="AS501" s="193"/>
      <c r="AT501" s="193"/>
      <c r="AU501" s="193"/>
      <c r="AV501" s="193"/>
    </row>
    <row r="502" spans="1:48" ht="15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  <c r="AE502" s="193"/>
      <c r="AF502" s="193"/>
      <c r="AG502" s="193"/>
      <c r="AH502" s="193"/>
      <c r="AI502" s="193"/>
      <c r="AJ502" s="193"/>
      <c r="AK502" s="193"/>
      <c r="AL502" s="193"/>
      <c r="AM502" s="193"/>
      <c r="AN502" s="193"/>
      <c r="AO502" s="193"/>
      <c r="AP502" s="193"/>
      <c r="AQ502" s="193"/>
      <c r="AR502" s="193"/>
      <c r="AS502" s="193"/>
      <c r="AT502" s="193"/>
      <c r="AU502" s="193"/>
      <c r="AV502" s="193"/>
    </row>
    <row r="503" spans="1:48" ht="15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  <c r="AE503" s="193"/>
      <c r="AF503" s="193"/>
      <c r="AG503" s="193"/>
      <c r="AH503" s="193"/>
      <c r="AI503" s="193"/>
      <c r="AJ503" s="193"/>
      <c r="AK503" s="193"/>
      <c r="AL503" s="193"/>
      <c r="AM503" s="193"/>
      <c r="AN503" s="193"/>
      <c r="AO503" s="193"/>
      <c r="AP503" s="193"/>
      <c r="AQ503" s="193"/>
      <c r="AR503" s="193"/>
      <c r="AS503" s="193"/>
      <c r="AT503" s="193"/>
      <c r="AU503" s="193"/>
      <c r="AV503" s="193"/>
    </row>
    <row r="504" spans="1:48" ht="15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</row>
    <row r="505" spans="1:48" ht="15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</row>
    <row r="506" spans="1:48" ht="15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</row>
    <row r="507" spans="1:48" ht="15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</row>
    <row r="508" spans="1:48" ht="15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  <c r="AE508" s="193"/>
      <c r="AF508" s="193"/>
      <c r="AG508" s="193"/>
      <c r="AH508" s="193"/>
      <c r="AI508" s="193"/>
      <c r="AJ508" s="193"/>
      <c r="AK508" s="193"/>
      <c r="AL508" s="193"/>
      <c r="AM508" s="193"/>
      <c r="AN508" s="193"/>
      <c r="AO508" s="193"/>
      <c r="AP508" s="193"/>
      <c r="AQ508" s="193"/>
      <c r="AR508" s="193"/>
      <c r="AS508" s="193"/>
      <c r="AT508" s="193"/>
      <c r="AU508" s="193"/>
      <c r="AV508" s="193"/>
    </row>
    <row r="509" spans="1:48" ht="15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</row>
    <row r="510" spans="1:48" ht="15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  <c r="AE510" s="193"/>
      <c r="AF510" s="193"/>
      <c r="AG510" s="193"/>
      <c r="AH510" s="193"/>
      <c r="AI510" s="193"/>
      <c r="AJ510" s="193"/>
      <c r="AK510" s="193"/>
      <c r="AL510" s="193"/>
      <c r="AM510" s="193"/>
      <c r="AN510" s="193"/>
      <c r="AO510" s="193"/>
      <c r="AP510" s="193"/>
      <c r="AQ510" s="193"/>
      <c r="AR510" s="193"/>
      <c r="AS510" s="193"/>
      <c r="AT510" s="193"/>
      <c r="AU510" s="193"/>
      <c r="AV510" s="193"/>
    </row>
    <row r="511" spans="1:48" ht="15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  <c r="AE511" s="193"/>
      <c r="AF511" s="193"/>
      <c r="AG511" s="193"/>
      <c r="AH511" s="193"/>
      <c r="AI511" s="193"/>
      <c r="AJ511" s="193"/>
      <c r="AK511" s="193"/>
      <c r="AL511" s="193"/>
      <c r="AM511" s="193"/>
      <c r="AN511" s="193"/>
      <c r="AO511" s="193"/>
      <c r="AP511" s="193"/>
      <c r="AQ511" s="193"/>
      <c r="AR511" s="193"/>
      <c r="AS511" s="193"/>
      <c r="AT511" s="193"/>
      <c r="AU511" s="193"/>
      <c r="AV511" s="193"/>
    </row>
    <row r="512" spans="1:48" ht="15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  <c r="AE512" s="193"/>
      <c r="AF512" s="193"/>
      <c r="AG512" s="193"/>
      <c r="AH512" s="193"/>
      <c r="AI512" s="193"/>
      <c r="AJ512" s="193"/>
      <c r="AK512" s="193"/>
      <c r="AL512" s="193"/>
      <c r="AM512" s="193"/>
      <c r="AN512" s="193"/>
      <c r="AO512" s="193"/>
      <c r="AP512" s="193"/>
      <c r="AQ512" s="193"/>
      <c r="AR512" s="193"/>
      <c r="AS512" s="193"/>
      <c r="AT512" s="193"/>
      <c r="AU512" s="193"/>
      <c r="AV512" s="193"/>
    </row>
    <row r="513" spans="1:48" ht="15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  <c r="AE513" s="193"/>
      <c r="AF513" s="193"/>
      <c r="AG513" s="193"/>
      <c r="AH513" s="193"/>
      <c r="AI513" s="193"/>
      <c r="AJ513" s="193"/>
      <c r="AK513" s="193"/>
      <c r="AL513" s="193"/>
      <c r="AM513" s="193"/>
      <c r="AN513" s="193"/>
      <c r="AO513" s="193"/>
      <c r="AP513" s="193"/>
      <c r="AQ513" s="193"/>
      <c r="AR513" s="193"/>
      <c r="AS513" s="193"/>
      <c r="AT513" s="193"/>
      <c r="AU513" s="193"/>
      <c r="AV513" s="193"/>
    </row>
    <row r="514" spans="1:48" ht="15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3"/>
      <c r="AG514" s="193"/>
      <c r="AH514" s="193"/>
      <c r="AI514" s="193"/>
      <c r="AJ514" s="193"/>
      <c r="AK514" s="193"/>
      <c r="AL514" s="193"/>
      <c r="AM514" s="193"/>
      <c r="AN514" s="193"/>
      <c r="AO514" s="193"/>
      <c r="AP514" s="193"/>
      <c r="AQ514" s="193"/>
      <c r="AR514" s="193"/>
      <c r="AS514" s="193"/>
      <c r="AT514" s="193"/>
      <c r="AU514" s="193"/>
      <c r="AV514" s="193"/>
    </row>
    <row r="515" spans="1:48" ht="15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  <c r="AE515" s="193"/>
      <c r="AF515" s="193"/>
      <c r="AG515" s="193"/>
      <c r="AH515" s="193"/>
      <c r="AI515" s="193"/>
      <c r="AJ515" s="193"/>
      <c r="AK515" s="193"/>
      <c r="AL515" s="193"/>
      <c r="AM515" s="193"/>
      <c r="AN515" s="193"/>
      <c r="AO515" s="193"/>
      <c r="AP515" s="193"/>
      <c r="AQ515" s="193"/>
      <c r="AR515" s="193"/>
      <c r="AS515" s="193"/>
      <c r="AT515" s="193"/>
      <c r="AU515" s="193"/>
      <c r="AV515" s="193"/>
    </row>
    <row r="516" spans="1:48" ht="15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  <c r="AA516" s="193"/>
      <c r="AB516" s="193"/>
      <c r="AC516" s="193"/>
      <c r="AD516" s="193"/>
      <c r="AE516" s="193"/>
      <c r="AF516" s="193"/>
      <c r="AG516" s="193"/>
      <c r="AH516" s="193"/>
      <c r="AI516" s="193"/>
      <c r="AJ516" s="193"/>
      <c r="AK516" s="193"/>
      <c r="AL516" s="193"/>
      <c r="AM516" s="193"/>
      <c r="AN516" s="193"/>
      <c r="AO516" s="193"/>
      <c r="AP516" s="193"/>
      <c r="AQ516" s="193"/>
      <c r="AR516" s="193"/>
      <c r="AS516" s="193"/>
      <c r="AT516" s="193"/>
      <c r="AU516" s="193"/>
      <c r="AV516" s="193"/>
    </row>
    <row r="517" spans="1:48" ht="15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  <c r="AE517" s="193"/>
      <c r="AF517" s="193"/>
      <c r="AG517" s="193"/>
      <c r="AH517" s="193"/>
      <c r="AI517" s="193"/>
      <c r="AJ517" s="193"/>
      <c r="AK517" s="193"/>
      <c r="AL517" s="193"/>
      <c r="AM517" s="193"/>
      <c r="AN517" s="193"/>
      <c r="AO517" s="193"/>
      <c r="AP517" s="193"/>
      <c r="AQ517" s="193"/>
      <c r="AR517" s="193"/>
      <c r="AS517" s="193"/>
      <c r="AT517" s="193"/>
      <c r="AU517" s="193"/>
      <c r="AV517" s="193"/>
    </row>
    <row r="518" spans="1:48" ht="15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  <c r="AE518" s="193"/>
      <c r="AF518" s="193"/>
      <c r="AG518" s="193"/>
      <c r="AH518" s="193"/>
      <c r="AI518" s="193"/>
      <c r="AJ518" s="193"/>
      <c r="AK518" s="193"/>
      <c r="AL518" s="193"/>
      <c r="AM518" s="193"/>
      <c r="AN518" s="193"/>
      <c r="AO518" s="193"/>
      <c r="AP518" s="193"/>
      <c r="AQ518" s="193"/>
      <c r="AR518" s="193"/>
      <c r="AS518" s="193"/>
      <c r="AT518" s="193"/>
      <c r="AU518" s="193"/>
      <c r="AV518" s="193"/>
    </row>
    <row r="519" spans="1:48" ht="15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  <c r="AE519" s="193"/>
      <c r="AF519" s="193"/>
      <c r="AG519" s="193"/>
      <c r="AH519" s="193"/>
      <c r="AI519" s="193"/>
      <c r="AJ519" s="193"/>
      <c r="AK519" s="193"/>
      <c r="AL519" s="193"/>
      <c r="AM519" s="193"/>
      <c r="AN519" s="193"/>
      <c r="AO519" s="193"/>
      <c r="AP519" s="193"/>
      <c r="AQ519" s="193"/>
      <c r="AR519" s="193"/>
      <c r="AS519" s="193"/>
      <c r="AT519" s="193"/>
      <c r="AU519" s="193"/>
      <c r="AV519" s="193"/>
    </row>
    <row r="520" spans="1:48" ht="15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  <c r="AE520" s="193"/>
      <c r="AF520" s="193"/>
      <c r="AG520" s="193"/>
      <c r="AH520" s="193"/>
      <c r="AI520" s="193"/>
      <c r="AJ520" s="193"/>
      <c r="AK520" s="193"/>
      <c r="AL520" s="193"/>
      <c r="AM520" s="193"/>
      <c r="AN520" s="193"/>
      <c r="AO520" s="193"/>
      <c r="AP520" s="193"/>
      <c r="AQ520" s="193"/>
      <c r="AR520" s="193"/>
      <c r="AS520" s="193"/>
      <c r="AT520" s="193"/>
      <c r="AU520" s="193"/>
      <c r="AV520" s="193"/>
    </row>
    <row r="521" spans="1:48" ht="15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  <c r="AE521" s="193"/>
      <c r="AF521" s="193"/>
      <c r="AG521" s="193"/>
      <c r="AH521" s="193"/>
      <c r="AI521" s="193"/>
      <c r="AJ521" s="193"/>
      <c r="AK521" s="193"/>
      <c r="AL521" s="193"/>
      <c r="AM521" s="193"/>
      <c r="AN521" s="193"/>
      <c r="AO521" s="193"/>
      <c r="AP521" s="193"/>
      <c r="AQ521" s="193"/>
      <c r="AR521" s="193"/>
      <c r="AS521" s="193"/>
      <c r="AT521" s="193"/>
      <c r="AU521" s="193"/>
      <c r="AV521" s="193"/>
    </row>
    <row r="522" spans="1:48" ht="15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  <c r="AE522" s="193"/>
      <c r="AF522" s="193"/>
      <c r="AG522" s="193"/>
      <c r="AH522" s="193"/>
      <c r="AI522" s="193"/>
      <c r="AJ522" s="193"/>
      <c r="AK522" s="193"/>
      <c r="AL522" s="193"/>
      <c r="AM522" s="193"/>
      <c r="AN522" s="193"/>
      <c r="AO522" s="193"/>
      <c r="AP522" s="193"/>
      <c r="AQ522" s="193"/>
      <c r="AR522" s="193"/>
      <c r="AS522" s="193"/>
      <c r="AT522" s="193"/>
      <c r="AU522" s="193"/>
      <c r="AV522" s="193"/>
    </row>
    <row r="523" spans="1:48" ht="15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  <c r="AE523" s="193"/>
      <c r="AF523" s="193"/>
      <c r="AG523" s="193"/>
      <c r="AH523" s="193"/>
      <c r="AI523" s="193"/>
      <c r="AJ523" s="193"/>
      <c r="AK523" s="193"/>
      <c r="AL523" s="193"/>
      <c r="AM523" s="193"/>
      <c r="AN523" s="193"/>
      <c r="AO523" s="193"/>
      <c r="AP523" s="193"/>
      <c r="AQ523" s="193"/>
      <c r="AR523" s="193"/>
      <c r="AS523" s="193"/>
      <c r="AT523" s="193"/>
      <c r="AU523" s="193"/>
      <c r="AV523" s="193"/>
    </row>
    <row r="524" spans="1:48" ht="15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  <c r="AE524" s="193"/>
      <c r="AF524" s="193"/>
      <c r="AG524" s="193"/>
      <c r="AH524" s="193"/>
      <c r="AI524" s="193"/>
      <c r="AJ524" s="193"/>
      <c r="AK524" s="193"/>
      <c r="AL524" s="193"/>
      <c r="AM524" s="193"/>
      <c r="AN524" s="193"/>
      <c r="AO524" s="193"/>
      <c r="AP524" s="193"/>
      <c r="AQ524" s="193"/>
      <c r="AR524" s="193"/>
      <c r="AS524" s="193"/>
      <c r="AT524" s="193"/>
      <c r="AU524" s="193"/>
      <c r="AV524" s="193"/>
    </row>
    <row r="525" spans="1:48" ht="15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  <c r="AE525" s="193"/>
      <c r="AF525" s="193"/>
      <c r="AG525" s="193"/>
      <c r="AH525" s="193"/>
      <c r="AI525" s="193"/>
      <c r="AJ525" s="193"/>
      <c r="AK525" s="193"/>
      <c r="AL525" s="193"/>
      <c r="AM525" s="193"/>
      <c r="AN525" s="193"/>
      <c r="AO525" s="193"/>
      <c r="AP525" s="193"/>
      <c r="AQ525" s="193"/>
      <c r="AR525" s="193"/>
      <c r="AS525" s="193"/>
      <c r="AT525" s="193"/>
      <c r="AU525" s="193"/>
      <c r="AV525" s="193"/>
    </row>
    <row r="526" spans="1:48" ht="15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  <c r="AE526" s="193"/>
      <c r="AF526" s="193"/>
      <c r="AG526" s="193"/>
      <c r="AH526" s="193"/>
      <c r="AI526" s="193"/>
      <c r="AJ526" s="193"/>
      <c r="AK526" s="193"/>
      <c r="AL526" s="193"/>
      <c r="AM526" s="193"/>
      <c r="AN526" s="193"/>
      <c r="AO526" s="193"/>
      <c r="AP526" s="193"/>
      <c r="AQ526" s="193"/>
      <c r="AR526" s="193"/>
      <c r="AS526" s="193"/>
      <c r="AT526" s="193"/>
      <c r="AU526" s="193"/>
      <c r="AV526" s="193"/>
    </row>
    <row r="527" spans="1:48" ht="15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  <c r="AE527" s="193"/>
      <c r="AF527" s="193"/>
      <c r="AG527" s="193"/>
      <c r="AH527" s="193"/>
      <c r="AI527" s="193"/>
      <c r="AJ527" s="193"/>
      <c r="AK527" s="193"/>
      <c r="AL527" s="193"/>
      <c r="AM527" s="193"/>
      <c r="AN527" s="193"/>
      <c r="AO527" s="193"/>
      <c r="AP527" s="193"/>
      <c r="AQ527" s="193"/>
      <c r="AR527" s="193"/>
      <c r="AS527" s="193"/>
      <c r="AT527" s="193"/>
      <c r="AU527" s="193"/>
      <c r="AV527" s="193"/>
    </row>
    <row r="528" spans="1:48" ht="15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  <c r="AE528" s="193"/>
      <c r="AF528" s="193"/>
      <c r="AG528" s="193"/>
      <c r="AH528" s="193"/>
      <c r="AI528" s="193"/>
      <c r="AJ528" s="193"/>
      <c r="AK528" s="193"/>
      <c r="AL528" s="193"/>
      <c r="AM528" s="193"/>
      <c r="AN528" s="193"/>
      <c r="AO528" s="193"/>
      <c r="AP528" s="193"/>
      <c r="AQ528" s="193"/>
      <c r="AR528" s="193"/>
      <c r="AS528" s="193"/>
      <c r="AT528" s="193"/>
      <c r="AU528" s="193"/>
      <c r="AV528" s="193"/>
    </row>
    <row r="529" spans="1:48" ht="15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  <c r="AE529" s="193"/>
      <c r="AF529" s="193"/>
      <c r="AG529" s="193"/>
      <c r="AH529" s="193"/>
      <c r="AI529" s="193"/>
      <c r="AJ529" s="193"/>
      <c r="AK529" s="193"/>
      <c r="AL529" s="193"/>
      <c r="AM529" s="193"/>
      <c r="AN529" s="193"/>
      <c r="AO529" s="193"/>
      <c r="AP529" s="193"/>
      <c r="AQ529" s="193"/>
      <c r="AR529" s="193"/>
      <c r="AS529" s="193"/>
      <c r="AT529" s="193"/>
      <c r="AU529" s="193"/>
      <c r="AV529" s="193"/>
    </row>
    <row r="530" spans="1:48" ht="15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3"/>
      <c r="AF530" s="193"/>
      <c r="AG530" s="193"/>
      <c r="AH530" s="193"/>
      <c r="AI530" s="193"/>
      <c r="AJ530" s="193"/>
      <c r="AK530" s="193"/>
      <c r="AL530" s="193"/>
      <c r="AM530" s="193"/>
      <c r="AN530" s="193"/>
      <c r="AO530" s="193"/>
      <c r="AP530" s="193"/>
      <c r="AQ530" s="193"/>
      <c r="AR530" s="193"/>
      <c r="AS530" s="193"/>
      <c r="AT530" s="193"/>
      <c r="AU530" s="193"/>
      <c r="AV530" s="193"/>
    </row>
    <row r="531" spans="1:48" ht="15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  <c r="AE531" s="193"/>
      <c r="AF531" s="193"/>
      <c r="AG531" s="193"/>
      <c r="AH531" s="193"/>
      <c r="AI531" s="193"/>
      <c r="AJ531" s="193"/>
      <c r="AK531" s="193"/>
      <c r="AL531" s="193"/>
      <c r="AM531" s="193"/>
      <c r="AN531" s="193"/>
      <c r="AO531" s="193"/>
      <c r="AP531" s="193"/>
      <c r="AQ531" s="193"/>
      <c r="AR531" s="193"/>
      <c r="AS531" s="193"/>
      <c r="AT531" s="193"/>
      <c r="AU531" s="193"/>
      <c r="AV531" s="193"/>
    </row>
    <row r="532" spans="1:48" ht="15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  <c r="AE532" s="193"/>
      <c r="AF532" s="193"/>
      <c r="AG532" s="193"/>
      <c r="AH532" s="193"/>
      <c r="AI532" s="193"/>
      <c r="AJ532" s="193"/>
      <c r="AK532" s="193"/>
      <c r="AL532" s="193"/>
      <c r="AM532" s="193"/>
      <c r="AN532" s="193"/>
      <c r="AO532" s="193"/>
      <c r="AP532" s="193"/>
      <c r="AQ532" s="193"/>
      <c r="AR532" s="193"/>
      <c r="AS532" s="193"/>
      <c r="AT532" s="193"/>
      <c r="AU532" s="193"/>
      <c r="AV532" s="193"/>
    </row>
    <row r="533" spans="1:48" ht="15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  <c r="AE533" s="193"/>
      <c r="AF533" s="193"/>
      <c r="AG533" s="193"/>
      <c r="AH533" s="193"/>
      <c r="AI533" s="193"/>
      <c r="AJ533" s="193"/>
      <c r="AK533" s="193"/>
      <c r="AL533" s="193"/>
      <c r="AM533" s="193"/>
      <c r="AN533" s="193"/>
      <c r="AO533" s="193"/>
      <c r="AP533" s="193"/>
      <c r="AQ533" s="193"/>
      <c r="AR533" s="193"/>
      <c r="AS533" s="193"/>
      <c r="AT533" s="193"/>
      <c r="AU533" s="193"/>
      <c r="AV533" s="193"/>
    </row>
    <row r="534" spans="1:48" ht="15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  <c r="AE534" s="193"/>
      <c r="AF534" s="193"/>
      <c r="AG534" s="193"/>
      <c r="AH534" s="193"/>
      <c r="AI534" s="193"/>
      <c r="AJ534" s="193"/>
      <c r="AK534" s="193"/>
      <c r="AL534" s="193"/>
      <c r="AM534" s="193"/>
      <c r="AN534" s="193"/>
      <c r="AO534" s="193"/>
      <c r="AP534" s="193"/>
      <c r="AQ534" s="193"/>
      <c r="AR534" s="193"/>
      <c r="AS534" s="193"/>
      <c r="AT534" s="193"/>
      <c r="AU534" s="193"/>
      <c r="AV534" s="193"/>
    </row>
    <row r="535" spans="1:48" ht="15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  <c r="AE535" s="193"/>
      <c r="AF535" s="193"/>
      <c r="AG535" s="193"/>
      <c r="AH535" s="193"/>
      <c r="AI535" s="193"/>
      <c r="AJ535" s="193"/>
      <c r="AK535" s="193"/>
      <c r="AL535" s="193"/>
      <c r="AM535" s="193"/>
      <c r="AN535" s="193"/>
      <c r="AO535" s="193"/>
      <c r="AP535" s="193"/>
      <c r="AQ535" s="193"/>
      <c r="AR535" s="193"/>
      <c r="AS535" s="193"/>
      <c r="AT535" s="193"/>
      <c r="AU535" s="193"/>
      <c r="AV535" s="193"/>
    </row>
    <row r="536" spans="1:48" ht="15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3"/>
      <c r="AF536" s="193"/>
      <c r="AG536" s="193"/>
      <c r="AH536" s="193"/>
      <c r="AI536" s="193"/>
      <c r="AJ536" s="193"/>
      <c r="AK536" s="193"/>
      <c r="AL536" s="193"/>
      <c r="AM536" s="193"/>
      <c r="AN536" s="193"/>
      <c r="AO536" s="193"/>
      <c r="AP536" s="193"/>
      <c r="AQ536" s="193"/>
      <c r="AR536" s="193"/>
      <c r="AS536" s="193"/>
      <c r="AT536" s="193"/>
      <c r="AU536" s="193"/>
      <c r="AV536" s="193"/>
    </row>
    <row r="537" spans="1:48" ht="15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  <c r="AE537" s="193"/>
      <c r="AF537" s="193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3"/>
      <c r="AQ537" s="193"/>
      <c r="AR537" s="193"/>
      <c r="AS537" s="193"/>
      <c r="AT537" s="193"/>
      <c r="AU537" s="193"/>
      <c r="AV537" s="193"/>
    </row>
    <row r="538" spans="1:48" ht="15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  <c r="AE538" s="193"/>
      <c r="AF538" s="193"/>
      <c r="AG538" s="193"/>
      <c r="AH538" s="193"/>
      <c r="AI538" s="193"/>
      <c r="AJ538" s="193"/>
      <c r="AK538" s="193"/>
      <c r="AL538" s="193"/>
      <c r="AM538" s="193"/>
      <c r="AN538" s="193"/>
      <c r="AO538" s="193"/>
      <c r="AP538" s="193"/>
      <c r="AQ538" s="193"/>
      <c r="AR538" s="193"/>
      <c r="AS538" s="193"/>
      <c r="AT538" s="193"/>
      <c r="AU538" s="193"/>
      <c r="AV538" s="193"/>
    </row>
    <row r="539" spans="1:48" ht="15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  <c r="AE539" s="193"/>
      <c r="AF539" s="193"/>
      <c r="AG539" s="193"/>
      <c r="AH539" s="193"/>
      <c r="AI539" s="193"/>
      <c r="AJ539" s="193"/>
      <c r="AK539" s="193"/>
      <c r="AL539" s="193"/>
      <c r="AM539" s="193"/>
      <c r="AN539" s="193"/>
      <c r="AO539" s="193"/>
      <c r="AP539" s="193"/>
      <c r="AQ539" s="193"/>
      <c r="AR539" s="193"/>
      <c r="AS539" s="193"/>
      <c r="AT539" s="193"/>
      <c r="AU539" s="193"/>
      <c r="AV539" s="193"/>
    </row>
    <row r="540" spans="1:48" ht="15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  <c r="AE540" s="193"/>
      <c r="AF540" s="193"/>
      <c r="AG540" s="193"/>
      <c r="AH540" s="193"/>
      <c r="AI540" s="193"/>
      <c r="AJ540" s="193"/>
      <c r="AK540" s="193"/>
      <c r="AL540" s="193"/>
      <c r="AM540" s="193"/>
      <c r="AN540" s="193"/>
      <c r="AO540" s="193"/>
      <c r="AP540" s="193"/>
      <c r="AQ540" s="193"/>
      <c r="AR540" s="193"/>
      <c r="AS540" s="193"/>
      <c r="AT540" s="193"/>
      <c r="AU540" s="193"/>
      <c r="AV540" s="193"/>
    </row>
    <row r="541" spans="1:48" ht="15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  <c r="AE541" s="193"/>
      <c r="AF541" s="193"/>
      <c r="AG541" s="193"/>
      <c r="AH541" s="193"/>
      <c r="AI541" s="193"/>
      <c r="AJ541" s="193"/>
      <c r="AK541" s="193"/>
      <c r="AL541" s="193"/>
      <c r="AM541" s="193"/>
      <c r="AN541" s="193"/>
      <c r="AO541" s="193"/>
      <c r="AP541" s="193"/>
      <c r="AQ541" s="193"/>
      <c r="AR541" s="193"/>
      <c r="AS541" s="193"/>
      <c r="AT541" s="193"/>
      <c r="AU541" s="193"/>
      <c r="AV541" s="193"/>
    </row>
    <row r="542" spans="1:48" ht="15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  <c r="AU542" s="193"/>
      <c r="AV542" s="193"/>
    </row>
    <row r="543" spans="1:48" ht="15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  <c r="AE543" s="193"/>
      <c r="AF543" s="193"/>
      <c r="AG543" s="193"/>
      <c r="AH543" s="193"/>
      <c r="AI543" s="193"/>
      <c r="AJ543" s="193"/>
      <c r="AK543" s="193"/>
      <c r="AL543" s="193"/>
      <c r="AM543" s="193"/>
      <c r="AN543" s="193"/>
      <c r="AO543" s="193"/>
      <c r="AP543" s="193"/>
      <c r="AQ543" s="193"/>
      <c r="AR543" s="193"/>
      <c r="AS543" s="193"/>
      <c r="AT543" s="193"/>
      <c r="AU543" s="193"/>
      <c r="AV543" s="193"/>
    </row>
    <row r="544" spans="1:48" ht="15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  <c r="AE544" s="193"/>
      <c r="AF544" s="193"/>
      <c r="AG544" s="193"/>
      <c r="AH544" s="193"/>
      <c r="AI544" s="193"/>
      <c r="AJ544" s="193"/>
      <c r="AK544" s="193"/>
      <c r="AL544" s="193"/>
      <c r="AM544" s="193"/>
      <c r="AN544" s="193"/>
      <c r="AO544" s="193"/>
      <c r="AP544" s="193"/>
      <c r="AQ544" s="193"/>
      <c r="AR544" s="193"/>
      <c r="AS544" s="193"/>
      <c r="AT544" s="193"/>
      <c r="AU544" s="193"/>
      <c r="AV544" s="193"/>
    </row>
    <row r="545" spans="1:48" ht="15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  <c r="AE545" s="193"/>
      <c r="AF545" s="193"/>
      <c r="AG545" s="193"/>
      <c r="AH545" s="193"/>
      <c r="AI545" s="193"/>
      <c r="AJ545" s="193"/>
      <c r="AK545" s="193"/>
      <c r="AL545" s="193"/>
      <c r="AM545" s="193"/>
      <c r="AN545" s="193"/>
      <c r="AO545" s="193"/>
      <c r="AP545" s="193"/>
      <c r="AQ545" s="193"/>
      <c r="AR545" s="193"/>
      <c r="AS545" s="193"/>
      <c r="AT545" s="193"/>
      <c r="AU545" s="193"/>
      <c r="AV545" s="193"/>
    </row>
    <row r="546" spans="1:48" ht="15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3"/>
      <c r="AF546" s="193"/>
      <c r="AG546" s="193"/>
      <c r="AH546" s="193"/>
      <c r="AI546" s="193"/>
      <c r="AJ546" s="193"/>
      <c r="AK546" s="193"/>
      <c r="AL546" s="193"/>
      <c r="AM546" s="193"/>
      <c r="AN546" s="193"/>
      <c r="AO546" s="193"/>
      <c r="AP546" s="193"/>
      <c r="AQ546" s="193"/>
      <c r="AR546" s="193"/>
      <c r="AS546" s="193"/>
      <c r="AT546" s="193"/>
      <c r="AU546" s="193"/>
      <c r="AV546" s="193"/>
    </row>
    <row r="547" spans="1:48" ht="15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  <c r="AE547" s="193"/>
      <c r="AF547" s="193"/>
      <c r="AG547" s="193"/>
      <c r="AH547" s="193"/>
      <c r="AI547" s="193"/>
      <c r="AJ547" s="193"/>
      <c r="AK547" s="193"/>
      <c r="AL547" s="193"/>
      <c r="AM547" s="193"/>
      <c r="AN547" s="193"/>
      <c r="AO547" s="193"/>
      <c r="AP547" s="193"/>
      <c r="AQ547" s="193"/>
      <c r="AR547" s="193"/>
      <c r="AS547" s="193"/>
      <c r="AT547" s="193"/>
      <c r="AU547" s="193"/>
      <c r="AV547" s="193"/>
    </row>
    <row r="548" spans="1:48" ht="15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3"/>
      <c r="AG548" s="193"/>
      <c r="AH548" s="193"/>
      <c r="AI548" s="193"/>
      <c r="AJ548" s="193"/>
      <c r="AK548" s="193"/>
      <c r="AL548" s="193"/>
      <c r="AM548" s="193"/>
      <c r="AN548" s="193"/>
      <c r="AO548" s="193"/>
      <c r="AP548" s="193"/>
      <c r="AQ548" s="193"/>
      <c r="AR548" s="193"/>
      <c r="AS548" s="193"/>
      <c r="AT548" s="193"/>
      <c r="AU548" s="193"/>
      <c r="AV548" s="193"/>
    </row>
    <row r="549" spans="1:48" ht="15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  <c r="AE549" s="193"/>
      <c r="AF549" s="193"/>
      <c r="AG549" s="193"/>
      <c r="AH549" s="193"/>
      <c r="AI549" s="193"/>
      <c r="AJ549" s="193"/>
      <c r="AK549" s="193"/>
      <c r="AL549" s="193"/>
      <c r="AM549" s="193"/>
      <c r="AN549" s="193"/>
      <c r="AO549" s="193"/>
      <c r="AP549" s="193"/>
      <c r="AQ549" s="193"/>
      <c r="AR549" s="193"/>
      <c r="AS549" s="193"/>
      <c r="AT549" s="193"/>
      <c r="AU549" s="193"/>
      <c r="AV549" s="193"/>
    </row>
    <row r="550" spans="1:48" ht="15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  <c r="AE550" s="193"/>
      <c r="AF550" s="193"/>
      <c r="AG550" s="193"/>
      <c r="AH550" s="193"/>
      <c r="AI550" s="193"/>
      <c r="AJ550" s="193"/>
      <c r="AK550" s="193"/>
      <c r="AL550" s="193"/>
      <c r="AM550" s="193"/>
      <c r="AN550" s="193"/>
      <c r="AO550" s="193"/>
      <c r="AP550" s="193"/>
      <c r="AQ550" s="193"/>
      <c r="AR550" s="193"/>
      <c r="AS550" s="193"/>
      <c r="AT550" s="193"/>
      <c r="AU550" s="193"/>
      <c r="AV550" s="193"/>
    </row>
    <row r="551" spans="1:48" ht="15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  <c r="AE551" s="193"/>
      <c r="AF551" s="193"/>
      <c r="AG551" s="193"/>
      <c r="AH551" s="193"/>
      <c r="AI551" s="193"/>
      <c r="AJ551" s="193"/>
      <c r="AK551" s="193"/>
      <c r="AL551" s="193"/>
      <c r="AM551" s="193"/>
      <c r="AN551" s="193"/>
      <c r="AO551" s="193"/>
      <c r="AP551" s="193"/>
      <c r="AQ551" s="193"/>
      <c r="AR551" s="193"/>
      <c r="AS551" s="193"/>
      <c r="AT551" s="193"/>
      <c r="AU551" s="193"/>
      <c r="AV551" s="193"/>
    </row>
    <row r="552" spans="1:48" ht="15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  <c r="AE552" s="193"/>
      <c r="AF552" s="193"/>
      <c r="AG552" s="193"/>
      <c r="AH552" s="193"/>
      <c r="AI552" s="193"/>
      <c r="AJ552" s="193"/>
      <c r="AK552" s="193"/>
      <c r="AL552" s="193"/>
      <c r="AM552" s="193"/>
      <c r="AN552" s="193"/>
      <c r="AO552" s="193"/>
      <c r="AP552" s="193"/>
      <c r="AQ552" s="193"/>
      <c r="AR552" s="193"/>
      <c r="AS552" s="193"/>
      <c r="AT552" s="193"/>
      <c r="AU552" s="193"/>
      <c r="AV552" s="193"/>
    </row>
    <row r="553" spans="1:48" ht="15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  <c r="AE553" s="193"/>
      <c r="AF553" s="193"/>
      <c r="AG553" s="193"/>
      <c r="AH553" s="193"/>
      <c r="AI553" s="193"/>
      <c r="AJ553" s="193"/>
      <c r="AK553" s="193"/>
      <c r="AL553" s="193"/>
      <c r="AM553" s="193"/>
      <c r="AN553" s="193"/>
      <c r="AO553" s="193"/>
      <c r="AP553" s="193"/>
      <c r="AQ553" s="193"/>
      <c r="AR553" s="193"/>
      <c r="AS553" s="193"/>
      <c r="AT553" s="193"/>
      <c r="AU553" s="193"/>
      <c r="AV553" s="193"/>
    </row>
    <row r="554" spans="1:48" ht="15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  <c r="AE554" s="193"/>
      <c r="AF554" s="193"/>
      <c r="AG554" s="193"/>
      <c r="AH554" s="193"/>
      <c r="AI554" s="193"/>
      <c r="AJ554" s="193"/>
      <c r="AK554" s="193"/>
      <c r="AL554" s="193"/>
      <c r="AM554" s="193"/>
      <c r="AN554" s="193"/>
      <c r="AO554" s="193"/>
      <c r="AP554" s="193"/>
      <c r="AQ554" s="193"/>
      <c r="AR554" s="193"/>
      <c r="AS554" s="193"/>
      <c r="AT554" s="193"/>
      <c r="AU554" s="193"/>
      <c r="AV554" s="193"/>
    </row>
    <row r="555" spans="1:48" ht="15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  <c r="AE555" s="193"/>
      <c r="AF555" s="193"/>
      <c r="AG555" s="193"/>
      <c r="AH555" s="193"/>
      <c r="AI555" s="193"/>
      <c r="AJ555" s="193"/>
      <c r="AK555" s="193"/>
      <c r="AL555" s="193"/>
      <c r="AM555" s="193"/>
      <c r="AN555" s="193"/>
      <c r="AO555" s="193"/>
      <c r="AP555" s="193"/>
      <c r="AQ555" s="193"/>
      <c r="AR555" s="193"/>
      <c r="AS555" s="193"/>
      <c r="AT555" s="193"/>
      <c r="AU555" s="193"/>
      <c r="AV555" s="193"/>
    </row>
    <row r="556" spans="1:48" ht="15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  <c r="AE556" s="193"/>
      <c r="AF556" s="193"/>
      <c r="AG556" s="193"/>
      <c r="AH556" s="193"/>
      <c r="AI556" s="193"/>
      <c r="AJ556" s="193"/>
      <c r="AK556" s="193"/>
      <c r="AL556" s="193"/>
      <c r="AM556" s="193"/>
      <c r="AN556" s="193"/>
      <c r="AO556" s="193"/>
      <c r="AP556" s="193"/>
      <c r="AQ556" s="193"/>
      <c r="AR556" s="193"/>
      <c r="AS556" s="193"/>
      <c r="AT556" s="193"/>
      <c r="AU556" s="193"/>
      <c r="AV556" s="193"/>
    </row>
    <row r="557" spans="1:48" ht="15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  <c r="AE557" s="193"/>
      <c r="AF557" s="193"/>
      <c r="AG557" s="193"/>
      <c r="AH557" s="193"/>
      <c r="AI557" s="193"/>
      <c r="AJ557" s="193"/>
      <c r="AK557" s="193"/>
      <c r="AL557" s="193"/>
      <c r="AM557" s="193"/>
      <c r="AN557" s="193"/>
      <c r="AO557" s="193"/>
      <c r="AP557" s="193"/>
      <c r="AQ557" s="193"/>
      <c r="AR557" s="193"/>
      <c r="AS557" s="193"/>
      <c r="AT557" s="193"/>
      <c r="AU557" s="193"/>
      <c r="AV557" s="193"/>
    </row>
    <row r="558" spans="1:48" ht="15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  <c r="AA558" s="193"/>
      <c r="AB558" s="193"/>
      <c r="AC558" s="193"/>
      <c r="AD558" s="193"/>
      <c r="AE558" s="193"/>
      <c r="AF558" s="193"/>
      <c r="AG558" s="193"/>
      <c r="AH558" s="193"/>
      <c r="AI558" s="193"/>
      <c r="AJ558" s="193"/>
      <c r="AK558" s="193"/>
      <c r="AL558" s="193"/>
      <c r="AM558" s="193"/>
      <c r="AN558" s="193"/>
      <c r="AO558" s="193"/>
      <c r="AP558" s="193"/>
      <c r="AQ558" s="193"/>
      <c r="AR558" s="193"/>
      <c r="AS558" s="193"/>
      <c r="AT558" s="193"/>
      <c r="AU558" s="193"/>
      <c r="AV558" s="193"/>
    </row>
    <row r="559" spans="1:48" ht="15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  <c r="AE559" s="193"/>
      <c r="AF559" s="193"/>
      <c r="AG559" s="193"/>
      <c r="AH559" s="193"/>
      <c r="AI559" s="193"/>
      <c r="AJ559" s="193"/>
      <c r="AK559" s="193"/>
      <c r="AL559" s="193"/>
      <c r="AM559" s="193"/>
      <c r="AN559" s="193"/>
      <c r="AO559" s="193"/>
      <c r="AP559" s="193"/>
      <c r="AQ559" s="193"/>
      <c r="AR559" s="193"/>
      <c r="AS559" s="193"/>
      <c r="AT559" s="193"/>
      <c r="AU559" s="193"/>
      <c r="AV559" s="193"/>
    </row>
    <row r="560" spans="1:48" ht="15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  <c r="AE560" s="193"/>
      <c r="AF560" s="193"/>
      <c r="AG560" s="193"/>
      <c r="AH560" s="193"/>
      <c r="AI560" s="193"/>
      <c r="AJ560" s="193"/>
      <c r="AK560" s="193"/>
      <c r="AL560" s="193"/>
      <c r="AM560" s="193"/>
      <c r="AN560" s="193"/>
      <c r="AO560" s="193"/>
      <c r="AP560" s="193"/>
      <c r="AQ560" s="193"/>
      <c r="AR560" s="193"/>
      <c r="AS560" s="193"/>
      <c r="AT560" s="193"/>
      <c r="AU560" s="193"/>
      <c r="AV560" s="193"/>
    </row>
    <row r="561" spans="1:48" ht="15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  <c r="AE561" s="193"/>
      <c r="AF561" s="193"/>
      <c r="AG561" s="193"/>
      <c r="AH561" s="193"/>
      <c r="AI561" s="193"/>
      <c r="AJ561" s="193"/>
      <c r="AK561" s="193"/>
      <c r="AL561" s="193"/>
      <c r="AM561" s="193"/>
      <c r="AN561" s="193"/>
      <c r="AO561" s="193"/>
      <c r="AP561" s="193"/>
      <c r="AQ561" s="193"/>
      <c r="AR561" s="193"/>
      <c r="AS561" s="193"/>
      <c r="AT561" s="193"/>
      <c r="AU561" s="193"/>
      <c r="AV561" s="193"/>
    </row>
    <row r="562" spans="1:48" ht="15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  <c r="AE562" s="193"/>
      <c r="AF562" s="193"/>
      <c r="AG562" s="193"/>
      <c r="AH562" s="193"/>
      <c r="AI562" s="193"/>
      <c r="AJ562" s="193"/>
      <c r="AK562" s="193"/>
      <c r="AL562" s="193"/>
      <c r="AM562" s="193"/>
      <c r="AN562" s="193"/>
      <c r="AO562" s="193"/>
      <c r="AP562" s="193"/>
      <c r="AQ562" s="193"/>
      <c r="AR562" s="193"/>
      <c r="AS562" s="193"/>
      <c r="AT562" s="193"/>
      <c r="AU562" s="193"/>
      <c r="AV562" s="193"/>
    </row>
    <row r="563" spans="1:48" ht="15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  <c r="AE563" s="193"/>
      <c r="AF563" s="193"/>
      <c r="AG563" s="193"/>
      <c r="AH563" s="193"/>
      <c r="AI563" s="193"/>
      <c r="AJ563" s="193"/>
      <c r="AK563" s="193"/>
      <c r="AL563" s="193"/>
      <c r="AM563" s="193"/>
      <c r="AN563" s="193"/>
      <c r="AO563" s="193"/>
      <c r="AP563" s="193"/>
      <c r="AQ563" s="193"/>
      <c r="AR563" s="193"/>
      <c r="AS563" s="193"/>
      <c r="AT563" s="193"/>
      <c r="AU563" s="193"/>
      <c r="AV563" s="193"/>
    </row>
    <row r="564" spans="1:48" ht="15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  <c r="AA564" s="193"/>
      <c r="AB564" s="193"/>
      <c r="AC564" s="193"/>
      <c r="AD564" s="193"/>
      <c r="AE564" s="193"/>
      <c r="AF564" s="193"/>
      <c r="AG564" s="193"/>
      <c r="AH564" s="193"/>
      <c r="AI564" s="193"/>
      <c r="AJ564" s="193"/>
      <c r="AK564" s="193"/>
      <c r="AL564" s="193"/>
      <c r="AM564" s="193"/>
      <c r="AN564" s="193"/>
      <c r="AO564" s="193"/>
      <c r="AP564" s="193"/>
      <c r="AQ564" s="193"/>
      <c r="AR564" s="193"/>
      <c r="AS564" s="193"/>
      <c r="AT564" s="193"/>
      <c r="AU564" s="193"/>
      <c r="AV564" s="193"/>
    </row>
    <row r="565" spans="1:48" ht="15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3"/>
      <c r="AF565" s="193"/>
      <c r="AG565" s="193"/>
      <c r="AH565" s="193"/>
      <c r="AI565" s="193"/>
      <c r="AJ565" s="193"/>
      <c r="AK565" s="193"/>
      <c r="AL565" s="193"/>
      <c r="AM565" s="193"/>
      <c r="AN565" s="193"/>
      <c r="AO565" s="193"/>
      <c r="AP565" s="193"/>
      <c r="AQ565" s="193"/>
      <c r="AR565" s="193"/>
      <c r="AS565" s="193"/>
      <c r="AT565" s="193"/>
      <c r="AU565" s="193"/>
      <c r="AV565" s="193"/>
    </row>
    <row r="566" spans="1:48" ht="15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  <c r="AE566" s="193"/>
      <c r="AF566" s="193"/>
      <c r="AG566" s="193"/>
      <c r="AH566" s="193"/>
      <c r="AI566" s="193"/>
      <c r="AJ566" s="193"/>
      <c r="AK566" s="193"/>
      <c r="AL566" s="193"/>
      <c r="AM566" s="193"/>
      <c r="AN566" s="193"/>
      <c r="AO566" s="193"/>
      <c r="AP566" s="193"/>
      <c r="AQ566" s="193"/>
      <c r="AR566" s="193"/>
      <c r="AS566" s="193"/>
      <c r="AT566" s="193"/>
      <c r="AU566" s="193"/>
      <c r="AV566" s="193"/>
    </row>
    <row r="567" spans="1:48" ht="15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  <c r="AE567" s="193"/>
      <c r="AF567" s="193"/>
      <c r="AG567" s="193"/>
      <c r="AH567" s="193"/>
      <c r="AI567" s="193"/>
      <c r="AJ567" s="193"/>
      <c r="AK567" s="193"/>
      <c r="AL567" s="193"/>
      <c r="AM567" s="193"/>
      <c r="AN567" s="193"/>
      <c r="AO567" s="193"/>
      <c r="AP567" s="193"/>
      <c r="AQ567" s="193"/>
      <c r="AR567" s="193"/>
      <c r="AS567" s="193"/>
      <c r="AT567" s="193"/>
      <c r="AU567" s="193"/>
      <c r="AV567" s="193"/>
    </row>
    <row r="568" spans="1:48" ht="15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  <c r="AE568" s="193"/>
      <c r="AF568" s="193"/>
      <c r="AG568" s="193"/>
      <c r="AH568" s="193"/>
      <c r="AI568" s="193"/>
      <c r="AJ568" s="193"/>
      <c r="AK568" s="193"/>
      <c r="AL568" s="193"/>
      <c r="AM568" s="193"/>
      <c r="AN568" s="193"/>
      <c r="AO568" s="193"/>
      <c r="AP568" s="193"/>
      <c r="AQ568" s="193"/>
      <c r="AR568" s="193"/>
      <c r="AS568" s="193"/>
      <c r="AT568" s="193"/>
      <c r="AU568" s="193"/>
      <c r="AV568" s="193"/>
    </row>
    <row r="569" spans="1:48" ht="15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  <c r="AE569" s="193"/>
      <c r="AF569" s="193"/>
      <c r="AG569" s="193"/>
      <c r="AH569" s="193"/>
      <c r="AI569" s="193"/>
      <c r="AJ569" s="193"/>
      <c r="AK569" s="193"/>
      <c r="AL569" s="193"/>
      <c r="AM569" s="193"/>
      <c r="AN569" s="193"/>
      <c r="AO569" s="193"/>
      <c r="AP569" s="193"/>
      <c r="AQ569" s="193"/>
      <c r="AR569" s="193"/>
      <c r="AS569" s="193"/>
      <c r="AT569" s="193"/>
      <c r="AU569" s="193"/>
      <c r="AV569" s="193"/>
    </row>
    <row r="570" spans="1:48" ht="15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  <c r="AE570" s="193"/>
      <c r="AF570" s="193"/>
      <c r="AG570" s="193"/>
      <c r="AH570" s="193"/>
      <c r="AI570" s="193"/>
      <c r="AJ570" s="193"/>
      <c r="AK570" s="193"/>
      <c r="AL570" s="193"/>
      <c r="AM570" s="193"/>
      <c r="AN570" s="193"/>
      <c r="AO570" s="193"/>
      <c r="AP570" s="193"/>
      <c r="AQ570" s="193"/>
      <c r="AR570" s="193"/>
      <c r="AS570" s="193"/>
      <c r="AT570" s="193"/>
      <c r="AU570" s="193"/>
      <c r="AV570" s="193"/>
    </row>
    <row r="571" spans="1:48" ht="15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3"/>
      <c r="AF571" s="193"/>
      <c r="AG571" s="193"/>
      <c r="AH571" s="193"/>
      <c r="AI571" s="193"/>
      <c r="AJ571" s="193"/>
      <c r="AK571" s="193"/>
      <c r="AL571" s="193"/>
      <c r="AM571" s="193"/>
      <c r="AN571" s="193"/>
      <c r="AO571" s="193"/>
      <c r="AP571" s="193"/>
      <c r="AQ571" s="193"/>
      <c r="AR571" s="193"/>
      <c r="AS571" s="193"/>
      <c r="AT571" s="193"/>
      <c r="AU571" s="193"/>
      <c r="AV571" s="193"/>
    </row>
    <row r="572" spans="1:48" ht="15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  <c r="AE572" s="193"/>
      <c r="AF572" s="193"/>
      <c r="AG572" s="193"/>
      <c r="AH572" s="193"/>
      <c r="AI572" s="193"/>
      <c r="AJ572" s="193"/>
      <c r="AK572" s="193"/>
      <c r="AL572" s="193"/>
      <c r="AM572" s="193"/>
      <c r="AN572" s="193"/>
      <c r="AO572" s="193"/>
      <c r="AP572" s="193"/>
      <c r="AQ572" s="193"/>
      <c r="AR572" s="193"/>
      <c r="AS572" s="193"/>
      <c r="AT572" s="193"/>
      <c r="AU572" s="193"/>
      <c r="AV572" s="193"/>
    </row>
    <row r="573" spans="1:48" ht="15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  <c r="AE573" s="193"/>
      <c r="AF573" s="193"/>
      <c r="AG573" s="193"/>
      <c r="AH573" s="193"/>
      <c r="AI573" s="193"/>
      <c r="AJ573" s="193"/>
      <c r="AK573" s="193"/>
      <c r="AL573" s="193"/>
      <c r="AM573" s="193"/>
      <c r="AN573" s="193"/>
      <c r="AO573" s="193"/>
      <c r="AP573" s="193"/>
      <c r="AQ573" s="193"/>
      <c r="AR573" s="193"/>
      <c r="AS573" s="193"/>
      <c r="AT573" s="193"/>
      <c r="AU573" s="193"/>
      <c r="AV573" s="193"/>
    </row>
    <row r="574" spans="1:48" ht="15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  <c r="AE574" s="193"/>
      <c r="AF574" s="193"/>
      <c r="AG574" s="193"/>
      <c r="AH574" s="193"/>
      <c r="AI574" s="193"/>
      <c r="AJ574" s="193"/>
      <c r="AK574" s="193"/>
      <c r="AL574" s="193"/>
      <c r="AM574" s="193"/>
      <c r="AN574" s="193"/>
      <c r="AO574" s="193"/>
      <c r="AP574" s="193"/>
      <c r="AQ574" s="193"/>
      <c r="AR574" s="193"/>
      <c r="AS574" s="193"/>
      <c r="AT574" s="193"/>
      <c r="AU574" s="193"/>
      <c r="AV574" s="193"/>
    </row>
    <row r="575" spans="1:48" ht="15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  <c r="AE575" s="193"/>
      <c r="AF575" s="193"/>
      <c r="AG575" s="193"/>
      <c r="AH575" s="193"/>
      <c r="AI575" s="193"/>
      <c r="AJ575" s="193"/>
      <c r="AK575" s="193"/>
      <c r="AL575" s="193"/>
      <c r="AM575" s="193"/>
      <c r="AN575" s="193"/>
      <c r="AO575" s="193"/>
      <c r="AP575" s="193"/>
      <c r="AQ575" s="193"/>
      <c r="AR575" s="193"/>
      <c r="AS575" s="193"/>
      <c r="AT575" s="193"/>
      <c r="AU575" s="193"/>
      <c r="AV575" s="193"/>
    </row>
    <row r="576" spans="1:48" ht="15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  <c r="AE576" s="193"/>
      <c r="AF576" s="193"/>
      <c r="AG576" s="193"/>
      <c r="AH576" s="193"/>
      <c r="AI576" s="193"/>
      <c r="AJ576" s="193"/>
      <c r="AK576" s="193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</row>
    <row r="577" spans="1:48" ht="15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  <c r="AE577" s="193"/>
      <c r="AF577" s="193"/>
      <c r="AG577" s="193"/>
      <c r="AH577" s="193"/>
      <c r="AI577" s="193"/>
      <c r="AJ577" s="193"/>
      <c r="AK577" s="193"/>
      <c r="AL577" s="193"/>
      <c r="AM577" s="193"/>
      <c r="AN577" s="193"/>
      <c r="AO577" s="193"/>
      <c r="AP577" s="193"/>
      <c r="AQ577" s="193"/>
      <c r="AR577" s="193"/>
      <c r="AS577" s="193"/>
      <c r="AT577" s="193"/>
      <c r="AU577" s="193"/>
      <c r="AV577" s="193"/>
    </row>
    <row r="578" spans="1:48" ht="15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  <c r="AE578" s="193"/>
      <c r="AF578" s="193"/>
      <c r="AG578" s="193"/>
      <c r="AH578" s="193"/>
      <c r="AI578" s="193"/>
      <c r="AJ578" s="193"/>
      <c r="AK578" s="193"/>
      <c r="AL578" s="193"/>
      <c r="AM578" s="193"/>
      <c r="AN578" s="193"/>
      <c r="AO578" s="193"/>
      <c r="AP578" s="193"/>
      <c r="AQ578" s="193"/>
      <c r="AR578" s="193"/>
      <c r="AS578" s="193"/>
      <c r="AT578" s="193"/>
      <c r="AU578" s="193"/>
      <c r="AV578" s="193"/>
    </row>
    <row r="579" spans="1:48" ht="15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  <c r="AE579" s="193"/>
      <c r="AF579" s="193"/>
      <c r="AG579" s="193"/>
      <c r="AH579" s="193"/>
      <c r="AI579" s="193"/>
      <c r="AJ579" s="193"/>
      <c r="AK579" s="193"/>
      <c r="AL579" s="193"/>
      <c r="AM579" s="193"/>
      <c r="AN579" s="193"/>
      <c r="AO579" s="193"/>
      <c r="AP579" s="193"/>
      <c r="AQ579" s="193"/>
      <c r="AR579" s="193"/>
      <c r="AS579" s="193"/>
      <c r="AT579" s="193"/>
      <c r="AU579" s="193"/>
      <c r="AV579" s="193"/>
    </row>
    <row r="580" spans="1:48" ht="15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  <c r="AE580" s="193"/>
      <c r="AF580" s="193"/>
      <c r="AG580" s="193"/>
      <c r="AH580" s="193"/>
      <c r="AI580" s="193"/>
      <c r="AJ580" s="193"/>
      <c r="AK580" s="193"/>
      <c r="AL580" s="193"/>
      <c r="AM580" s="193"/>
      <c r="AN580" s="193"/>
      <c r="AO580" s="193"/>
      <c r="AP580" s="193"/>
      <c r="AQ580" s="193"/>
      <c r="AR580" s="193"/>
      <c r="AS580" s="193"/>
      <c r="AT580" s="193"/>
      <c r="AU580" s="193"/>
      <c r="AV580" s="193"/>
    </row>
    <row r="581" spans="1:48" ht="15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  <c r="AE581" s="193"/>
      <c r="AF581" s="193"/>
      <c r="AG581" s="193"/>
      <c r="AH581" s="193"/>
      <c r="AI581" s="193"/>
      <c r="AJ581" s="193"/>
      <c r="AK581" s="193"/>
      <c r="AL581" s="193"/>
      <c r="AM581" s="193"/>
      <c r="AN581" s="193"/>
      <c r="AO581" s="193"/>
      <c r="AP581" s="193"/>
      <c r="AQ581" s="193"/>
      <c r="AR581" s="193"/>
      <c r="AS581" s="193"/>
      <c r="AT581" s="193"/>
      <c r="AU581" s="193"/>
      <c r="AV581" s="193"/>
    </row>
    <row r="582" spans="1:48" ht="15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3"/>
      <c r="AG582" s="193"/>
      <c r="AH582" s="193"/>
      <c r="AI582" s="193"/>
      <c r="AJ582" s="193"/>
      <c r="AK582" s="193"/>
      <c r="AL582" s="193"/>
      <c r="AM582" s="193"/>
      <c r="AN582" s="193"/>
      <c r="AO582" s="193"/>
      <c r="AP582" s="193"/>
      <c r="AQ582" s="193"/>
      <c r="AR582" s="193"/>
      <c r="AS582" s="193"/>
      <c r="AT582" s="193"/>
      <c r="AU582" s="193"/>
      <c r="AV582" s="193"/>
    </row>
    <row r="583" spans="1:48" ht="15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  <c r="AE583" s="193"/>
      <c r="AF583" s="193"/>
      <c r="AG583" s="193"/>
      <c r="AH583" s="193"/>
      <c r="AI583" s="193"/>
      <c r="AJ583" s="193"/>
      <c r="AK583" s="193"/>
      <c r="AL583" s="193"/>
      <c r="AM583" s="193"/>
      <c r="AN583" s="193"/>
      <c r="AO583" s="193"/>
      <c r="AP583" s="193"/>
      <c r="AQ583" s="193"/>
      <c r="AR583" s="193"/>
      <c r="AS583" s="193"/>
      <c r="AT583" s="193"/>
      <c r="AU583" s="193"/>
      <c r="AV583" s="193"/>
    </row>
    <row r="584" spans="1:48" ht="15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  <c r="AE584" s="193"/>
      <c r="AF584" s="193"/>
      <c r="AG584" s="193"/>
      <c r="AH584" s="193"/>
      <c r="AI584" s="193"/>
      <c r="AJ584" s="193"/>
      <c r="AK584" s="193"/>
      <c r="AL584" s="193"/>
      <c r="AM584" s="193"/>
      <c r="AN584" s="193"/>
      <c r="AO584" s="193"/>
      <c r="AP584" s="193"/>
      <c r="AQ584" s="193"/>
      <c r="AR584" s="193"/>
      <c r="AS584" s="193"/>
      <c r="AT584" s="193"/>
      <c r="AU584" s="193"/>
      <c r="AV584" s="193"/>
    </row>
    <row r="585" spans="1:48" ht="15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  <c r="AE585" s="193"/>
      <c r="AF585" s="193"/>
      <c r="AG585" s="193"/>
      <c r="AH585" s="193"/>
      <c r="AI585" s="193"/>
      <c r="AJ585" s="193"/>
      <c r="AK585" s="193"/>
      <c r="AL585" s="193"/>
      <c r="AM585" s="193"/>
      <c r="AN585" s="193"/>
      <c r="AO585" s="193"/>
      <c r="AP585" s="193"/>
      <c r="AQ585" s="193"/>
      <c r="AR585" s="193"/>
      <c r="AS585" s="193"/>
      <c r="AT585" s="193"/>
      <c r="AU585" s="193"/>
      <c r="AV585" s="193"/>
    </row>
    <row r="586" spans="1:48" ht="15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  <c r="AE586" s="193"/>
      <c r="AF586" s="193"/>
      <c r="AG586" s="193"/>
      <c r="AH586" s="193"/>
      <c r="AI586" s="193"/>
      <c r="AJ586" s="193"/>
      <c r="AK586" s="193"/>
      <c r="AL586" s="193"/>
      <c r="AM586" s="193"/>
      <c r="AN586" s="193"/>
      <c r="AO586" s="193"/>
      <c r="AP586" s="193"/>
      <c r="AQ586" s="193"/>
      <c r="AR586" s="193"/>
      <c r="AS586" s="193"/>
      <c r="AT586" s="193"/>
      <c r="AU586" s="193"/>
      <c r="AV586" s="193"/>
    </row>
    <row r="587" spans="1:48" ht="15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  <c r="AA587" s="193"/>
      <c r="AB587" s="193"/>
      <c r="AC587" s="193"/>
      <c r="AD587" s="193"/>
      <c r="AE587" s="193"/>
      <c r="AF587" s="193"/>
      <c r="AG587" s="193"/>
      <c r="AH587" s="193"/>
      <c r="AI587" s="193"/>
      <c r="AJ587" s="193"/>
      <c r="AK587" s="193"/>
      <c r="AL587" s="193"/>
      <c r="AM587" s="193"/>
      <c r="AN587" s="193"/>
      <c r="AO587" s="193"/>
      <c r="AP587" s="193"/>
      <c r="AQ587" s="193"/>
      <c r="AR587" s="193"/>
      <c r="AS587" s="193"/>
      <c r="AT587" s="193"/>
      <c r="AU587" s="193"/>
      <c r="AV587" s="193"/>
    </row>
    <row r="588" spans="1:48" ht="15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  <c r="AE588" s="193"/>
      <c r="AF588" s="193"/>
      <c r="AG588" s="193"/>
      <c r="AH588" s="193"/>
      <c r="AI588" s="193"/>
      <c r="AJ588" s="193"/>
      <c r="AK588" s="193"/>
      <c r="AL588" s="193"/>
      <c r="AM588" s="193"/>
      <c r="AN588" s="193"/>
      <c r="AO588" s="193"/>
      <c r="AP588" s="193"/>
      <c r="AQ588" s="193"/>
      <c r="AR588" s="193"/>
      <c r="AS588" s="193"/>
      <c r="AT588" s="193"/>
      <c r="AU588" s="193"/>
      <c r="AV588" s="193"/>
    </row>
    <row r="589" spans="1:48" ht="15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  <c r="AE589" s="193"/>
      <c r="AF589" s="193"/>
      <c r="AG589" s="193"/>
      <c r="AH589" s="193"/>
      <c r="AI589" s="193"/>
      <c r="AJ589" s="193"/>
      <c r="AK589" s="193"/>
      <c r="AL589" s="193"/>
      <c r="AM589" s="193"/>
      <c r="AN589" s="193"/>
      <c r="AO589" s="193"/>
      <c r="AP589" s="193"/>
      <c r="AQ589" s="193"/>
      <c r="AR589" s="193"/>
      <c r="AS589" s="193"/>
      <c r="AT589" s="193"/>
      <c r="AU589" s="193"/>
      <c r="AV589" s="193"/>
    </row>
    <row r="590" spans="1:48" ht="15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  <c r="AE590" s="193"/>
      <c r="AF590" s="193"/>
      <c r="AG590" s="193"/>
      <c r="AH590" s="193"/>
      <c r="AI590" s="193"/>
      <c r="AJ590" s="193"/>
      <c r="AK590" s="193"/>
      <c r="AL590" s="193"/>
      <c r="AM590" s="193"/>
      <c r="AN590" s="193"/>
      <c r="AO590" s="193"/>
      <c r="AP590" s="193"/>
      <c r="AQ590" s="193"/>
      <c r="AR590" s="193"/>
      <c r="AS590" s="193"/>
      <c r="AT590" s="193"/>
      <c r="AU590" s="193"/>
      <c r="AV590" s="193"/>
    </row>
    <row r="591" spans="1:48" ht="15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  <c r="AE591" s="193"/>
      <c r="AF591" s="193"/>
      <c r="AG591" s="193"/>
      <c r="AH591" s="193"/>
      <c r="AI591" s="193"/>
      <c r="AJ591" s="193"/>
      <c r="AK591" s="193"/>
      <c r="AL591" s="193"/>
      <c r="AM591" s="193"/>
      <c r="AN591" s="193"/>
      <c r="AO591" s="193"/>
      <c r="AP591" s="193"/>
      <c r="AQ591" s="193"/>
      <c r="AR591" s="193"/>
      <c r="AS591" s="193"/>
      <c r="AT591" s="193"/>
      <c r="AU591" s="193"/>
      <c r="AV591" s="193"/>
    </row>
    <row r="592" spans="1:48" ht="15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  <c r="AA592" s="193"/>
      <c r="AB592" s="193"/>
      <c r="AC592" s="193"/>
      <c r="AD592" s="193"/>
      <c r="AE592" s="193"/>
      <c r="AF592" s="193"/>
      <c r="AG592" s="193"/>
      <c r="AH592" s="193"/>
      <c r="AI592" s="193"/>
      <c r="AJ592" s="193"/>
      <c r="AK592" s="193"/>
      <c r="AL592" s="193"/>
      <c r="AM592" s="193"/>
      <c r="AN592" s="193"/>
      <c r="AO592" s="193"/>
      <c r="AP592" s="193"/>
      <c r="AQ592" s="193"/>
      <c r="AR592" s="193"/>
      <c r="AS592" s="193"/>
      <c r="AT592" s="193"/>
      <c r="AU592" s="193"/>
      <c r="AV592" s="193"/>
    </row>
    <row r="593" spans="1:48" ht="15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  <c r="AE593" s="193"/>
      <c r="AF593" s="193"/>
      <c r="AG593" s="193"/>
      <c r="AH593" s="193"/>
      <c r="AI593" s="193"/>
      <c r="AJ593" s="193"/>
      <c r="AK593" s="193"/>
      <c r="AL593" s="193"/>
      <c r="AM593" s="193"/>
      <c r="AN593" s="193"/>
      <c r="AO593" s="193"/>
      <c r="AP593" s="193"/>
      <c r="AQ593" s="193"/>
      <c r="AR593" s="193"/>
      <c r="AS593" s="193"/>
      <c r="AT593" s="193"/>
      <c r="AU593" s="193"/>
      <c r="AV593" s="193"/>
    </row>
    <row r="594" spans="1:48" ht="15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  <c r="AE594" s="193"/>
      <c r="AF594" s="193"/>
      <c r="AG594" s="193"/>
      <c r="AH594" s="193"/>
      <c r="AI594" s="193"/>
      <c r="AJ594" s="193"/>
      <c r="AK594" s="193"/>
      <c r="AL594" s="193"/>
      <c r="AM594" s="193"/>
      <c r="AN594" s="193"/>
      <c r="AO594" s="193"/>
      <c r="AP594" s="193"/>
      <c r="AQ594" s="193"/>
      <c r="AR594" s="193"/>
      <c r="AS594" s="193"/>
      <c r="AT594" s="193"/>
      <c r="AU594" s="193"/>
      <c r="AV594" s="193"/>
    </row>
    <row r="595" spans="1:48" ht="15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  <c r="AE595" s="193"/>
      <c r="AF595" s="193"/>
      <c r="AG595" s="193"/>
      <c r="AH595" s="193"/>
      <c r="AI595" s="193"/>
      <c r="AJ595" s="193"/>
      <c r="AK595" s="193"/>
      <c r="AL595" s="193"/>
      <c r="AM595" s="193"/>
      <c r="AN595" s="193"/>
      <c r="AO595" s="193"/>
      <c r="AP595" s="193"/>
      <c r="AQ595" s="193"/>
      <c r="AR595" s="193"/>
      <c r="AS595" s="193"/>
      <c r="AT595" s="193"/>
      <c r="AU595" s="193"/>
      <c r="AV595" s="193"/>
    </row>
    <row r="596" spans="1:48" ht="15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  <c r="AE596" s="193"/>
      <c r="AF596" s="193"/>
      <c r="AG596" s="193"/>
      <c r="AH596" s="193"/>
      <c r="AI596" s="193"/>
      <c r="AJ596" s="193"/>
      <c r="AK596" s="193"/>
      <c r="AL596" s="193"/>
      <c r="AM596" s="193"/>
      <c r="AN596" s="193"/>
      <c r="AO596" s="193"/>
      <c r="AP596" s="193"/>
      <c r="AQ596" s="193"/>
      <c r="AR596" s="193"/>
      <c r="AS596" s="193"/>
      <c r="AT596" s="193"/>
      <c r="AU596" s="193"/>
      <c r="AV596" s="193"/>
    </row>
    <row r="597" spans="1:48" ht="15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3"/>
      <c r="AF597" s="193"/>
      <c r="AG597" s="193"/>
      <c r="AH597" s="193"/>
      <c r="AI597" s="193"/>
      <c r="AJ597" s="193"/>
      <c r="AK597" s="193"/>
      <c r="AL597" s="193"/>
      <c r="AM597" s="193"/>
      <c r="AN597" s="193"/>
      <c r="AO597" s="193"/>
      <c r="AP597" s="193"/>
      <c r="AQ597" s="193"/>
      <c r="AR597" s="193"/>
      <c r="AS597" s="193"/>
      <c r="AT597" s="193"/>
      <c r="AU597" s="193"/>
      <c r="AV597" s="193"/>
    </row>
    <row r="598" spans="1:48" ht="15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  <c r="AE598" s="193"/>
      <c r="AF598" s="193"/>
      <c r="AG598" s="193"/>
      <c r="AH598" s="193"/>
      <c r="AI598" s="193"/>
      <c r="AJ598" s="193"/>
      <c r="AK598" s="193"/>
      <c r="AL598" s="193"/>
      <c r="AM598" s="193"/>
      <c r="AN598" s="193"/>
      <c r="AO598" s="193"/>
      <c r="AP598" s="193"/>
      <c r="AQ598" s="193"/>
      <c r="AR598" s="193"/>
      <c r="AS598" s="193"/>
      <c r="AT598" s="193"/>
      <c r="AU598" s="193"/>
      <c r="AV598" s="193"/>
    </row>
    <row r="599" spans="1:48" ht="15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  <c r="AE599" s="193"/>
      <c r="AF599" s="193"/>
      <c r="AG599" s="193"/>
      <c r="AH599" s="193"/>
      <c r="AI599" s="193"/>
      <c r="AJ599" s="193"/>
      <c r="AK599" s="193"/>
      <c r="AL599" s="193"/>
      <c r="AM599" s="193"/>
      <c r="AN599" s="193"/>
      <c r="AO599" s="193"/>
      <c r="AP599" s="193"/>
      <c r="AQ599" s="193"/>
      <c r="AR599" s="193"/>
      <c r="AS599" s="193"/>
      <c r="AT599" s="193"/>
      <c r="AU599" s="193"/>
      <c r="AV599" s="193"/>
    </row>
    <row r="600" spans="1:48" ht="15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  <c r="AA600" s="193"/>
      <c r="AB600" s="193"/>
      <c r="AC600" s="193"/>
      <c r="AD600" s="193"/>
      <c r="AE600" s="193"/>
      <c r="AF600" s="193"/>
      <c r="AG600" s="193"/>
      <c r="AH600" s="193"/>
      <c r="AI600" s="193"/>
      <c r="AJ600" s="193"/>
      <c r="AK600" s="193"/>
      <c r="AL600" s="193"/>
      <c r="AM600" s="193"/>
      <c r="AN600" s="193"/>
      <c r="AO600" s="193"/>
      <c r="AP600" s="193"/>
      <c r="AQ600" s="193"/>
      <c r="AR600" s="193"/>
      <c r="AS600" s="193"/>
      <c r="AT600" s="193"/>
      <c r="AU600" s="193"/>
      <c r="AV600" s="193"/>
    </row>
    <row r="601" spans="1:48" ht="15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  <c r="AE601" s="193"/>
      <c r="AF601" s="193"/>
      <c r="AG601" s="193"/>
      <c r="AH601" s="193"/>
      <c r="AI601" s="193"/>
      <c r="AJ601" s="193"/>
      <c r="AK601" s="193"/>
      <c r="AL601" s="193"/>
      <c r="AM601" s="193"/>
      <c r="AN601" s="193"/>
      <c r="AO601" s="193"/>
      <c r="AP601" s="193"/>
      <c r="AQ601" s="193"/>
      <c r="AR601" s="193"/>
      <c r="AS601" s="193"/>
      <c r="AT601" s="193"/>
      <c r="AU601" s="193"/>
      <c r="AV601" s="193"/>
    </row>
    <row r="602" spans="1:48" ht="15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  <c r="AE602" s="193"/>
      <c r="AF602" s="193"/>
      <c r="AG602" s="193"/>
      <c r="AH602" s="193"/>
      <c r="AI602" s="193"/>
      <c r="AJ602" s="193"/>
      <c r="AK602" s="193"/>
      <c r="AL602" s="193"/>
      <c r="AM602" s="193"/>
      <c r="AN602" s="193"/>
      <c r="AO602" s="193"/>
      <c r="AP602" s="193"/>
      <c r="AQ602" s="193"/>
      <c r="AR602" s="193"/>
      <c r="AS602" s="193"/>
      <c r="AT602" s="193"/>
      <c r="AU602" s="193"/>
      <c r="AV602" s="193"/>
    </row>
    <row r="603" spans="1:48" ht="15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  <c r="AE603" s="193"/>
      <c r="AF603" s="193"/>
      <c r="AG603" s="193"/>
      <c r="AH603" s="193"/>
      <c r="AI603" s="193"/>
      <c r="AJ603" s="193"/>
      <c r="AK603" s="193"/>
      <c r="AL603" s="193"/>
      <c r="AM603" s="193"/>
      <c r="AN603" s="193"/>
      <c r="AO603" s="193"/>
      <c r="AP603" s="193"/>
      <c r="AQ603" s="193"/>
      <c r="AR603" s="193"/>
      <c r="AS603" s="193"/>
      <c r="AT603" s="193"/>
      <c r="AU603" s="193"/>
      <c r="AV603" s="193"/>
    </row>
    <row r="604" spans="1:48" ht="15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  <c r="AE604" s="193"/>
      <c r="AF604" s="193"/>
      <c r="AG604" s="193"/>
      <c r="AH604" s="193"/>
      <c r="AI604" s="193"/>
      <c r="AJ604" s="193"/>
      <c r="AK604" s="193"/>
      <c r="AL604" s="193"/>
      <c r="AM604" s="193"/>
      <c r="AN604" s="193"/>
      <c r="AO604" s="193"/>
      <c r="AP604" s="193"/>
      <c r="AQ604" s="193"/>
      <c r="AR604" s="193"/>
      <c r="AS604" s="193"/>
      <c r="AT604" s="193"/>
      <c r="AU604" s="193"/>
      <c r="AV604" s="193"/>
    </row>
    <row r="605" spans="1:48" ht="15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  <c r="AE605" s="193"/>
      <c r="AF605" s="193"/>
      <c r="AG605" s="193"/>
      <c r="AH605" s="193"/>
      <c r="AI605" s="193"/>
      <c r="AJ605" s="193"/>
      <c r="AK605" s="193"/>
      <c r="AL605" s="193"/>
      <c r="AM605" s="193"/>
      <c r="AN605" s="193"/>
      <c r="AO605" s="193"/>
      <c r="AP605" s="193"/>
      <c r="AQ605" s="193"/>
      <c r="AR605" s="193"/>
      <c r="AS605" s="193"/>
      <c r="AT605" s="193"/>
      <c r="AU605" s="193"/>
      <c r="AV605" s="193"/>
    </row>
    <row r="606" spans="1:48" ht="15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  <c r="AA606" s="193"/>
      <c r="AB606" s="193"/>
      <c r="AC606" s="193"/>
      <c r="AD606" s="193"/>
      <c r="AE606" s="193"/>
      <c r="AF606" s="193"/>
      <c r="AG606" s="193"/>
      <c r="AH606" s="193"/>
      <c r="AI606" s="193"/>
      <c r="AJ606" s="193"/>
      <c r="AK606" s="193"/>
      <c r="AL606" s="193"/>
      <c r="AM606" s="193"/>
      <c r="AN606" s="193"/>
      <c r="AO606" s="193"/>
      <c r="AP606" s="193"/>
      <c r="AQ606" s="193"/>
      <c r="AR606" s="193"/>
      <c r="AS606" s="193"/>
      <c r="AT606" s="193"/>
      <c r="AU606" s="193"/>
      <c r="AV606" s="193"/>
    </row>
    <row r="607" spans="1:48" ht="15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  <c r="AE607" s="193"/>
      <c r="AF607" s="193"/>
      <c r="AG607" s="193"/>
      <c r="AH607" s="193"/>
      <c r="AI607" s="193"/>
      <c r="AJ607" s="193"/>
      <c r="AK607" s="193"/>
      <c r="AL607" s="193"/>
      <c r="AM607" s="193"/>
      <c r="AN607" s="193"/>
      <c r="AO607" s="193"/>
      <c r="AP607" s="193"/>
      <c r="AQ607" s="193"/>
      <c r="AR607" s="193"/>
      <c r="AS607" s="193"/>
      <c r="AT607" s="193"/>
      <c r="AU607" s="193"/>
      <c r="AV607" s="193"/>
    </row>
    <row r="608" spans="1:48" ht="15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  <c r="AE608" s="193"/>
      <c r="AF608" s="193"/>
      <c r="AG608" s="193"/>
      <c r="AH608" s="193"/>
      <c r="AI608" s="193"/>
      <c r="AJ608" s="193"/>
      <c r="AK608" s="193"/>
      <c r="AL608" s="193"/>
      <c r="AM608" s="193"/>
      <c r="AN608" s="193"/>
      <c r="AO608" s="193"/>
      <c r="AP608" s="193"/>
      <c r="AQ608" s="193"/>
      <c r="AR608" s="193"/>
      <c r="AS608" s="193"/>
      <c r="AT608" s="193"/>
      <c r="AU608" s="193"/>
      <c r="AV608" s="193"/>
    </row>
    <row r="609" spans="1:48" ht="15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  <c r="AE609" s="193"/>
      <c r="AF609" s="193"/>
      <c r="AG609" s="193"/>
      <c r="AH609" s="193"/>
      <c r="AI609" s="193"/>
      <c r="AJ609" s="193"/>
      <c r="AK609" s="193"/>
      <c r="AL609" s="193"/>
      <c r="AM609" s="193"/>
      <c r="AN609" s="193"/>
      <c r="AO609" s="193"/>
      <c r="AP609" s="193"/>
      <c r="AQ609" s="193"/>
      <c r="AR609" s="193"/>
      <c r="AS609" s="193"/>
      <c r="AT609" s="193"/>
      <c r="AU609" s="193"/>
      <c r="AV609" s="193"/>
    </row>
    <row r="610" spans="1:48" ht="15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  <c r="AE610" s="193"/>
      <c r="AF610" s="193"/>
      <c r="AG610" s="193"/>
      <c r="AH610" s="193"/>
      <c r="AI610" s="193"/>
      <c r="AJ610" s="193"/>
      <c r="AK610" s="193"/>
      <c r="AL610" s="193"/>
      <c r="AM610" s="193"/>
      <c r="AN610" s="193"/>
      <c r="AO610" s="193"/>
      <c r="AP610" s="193"/>
      <c r="AQ610" s="193"/>
      <c r="AR610" s="193"/>
      <c r="AS610" s="193"/>
      <c r="AT610" s="193"/>
      <c r="AU610" s="193"/>
      <c r="AV610" s="193"/>
    </row>
    <row r="611" spans="1:48" ht="15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  <c r="AE611" s="193"/>
      <c r="AF611" s="193"/>
      <c r="AG611" s="193"/>
      <c r="AH611" s="193"/>
      <c r="AI611" s="193"/>
      <c r="AJ611" s="193"/>
      <c r="AK611" s="193"/>
      <c r="AL611" s="193"/>
      <c r="AM611" s="193"/>
      <c r="AN611" s="193"/>
      <c r="AO611" s="193"/>
      <c r="AP611" s="193"/>
      <c r="AQ611" s="193"/>
      <c r="AR611" s="193"/>
      <c r="AS611" s="193"/>
      <c r="AT611" s="193"/>
      <c r="AU611" s="193"/>
      <c r="AV611" s="193"/>
    </row>
    <row r="612" spans="1:48" ht="15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  <c r="AE612" s="193"/>
      <c r="AF612" s="193"/>
      <c r="AG612" s="193"/>
      <c r="AH612" s="193"/>
      <c r="AI612" s="193"/>
      <c r="AJ612" s="193"/>
      <c r="AK612" s="193"/>
      <c r="AL612" s="193"/>
      <c r="AM612" s="193"/>
      <c r="AN612" s="193"/>
      <c r="AO612" s="193"/>
      <c r="AP612" s="193"/>
      <c r="AQ612" s="193"/>
      <c r="AR612" s="193"/>
      <c r="AS612" s="193"/>
      <c r="AT612" s="193"/>
      <c r="AU612" s="193"/>
      <c r="AV612" s="193"/>
    </row>
    <row r="613" spans="1:48" ht="15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  <c r="AE613" s="193"/>
      <c r="AF613" s="193"/>
      <c r="AG613" s="193"/>
      <c r="AH613" s="193"/>
      <c r="AI613" s="193"/>
      <c r="AJ613" s="193"/>
      <c r="AK613" s="193"/>
      <c r="AL613" s="193"/>
      <c r="AM613" s="193"/>
      <c r="AN613" s="193"/>
      <c r="AO613" s="193"/>
      <c r="AP613" s="193"/>
      <c r="AQ613" s="193"/>
      <c r="AR613" s="193"/>
      <c r="AS613" s="193"/>
      <c r="AT613" s="193"/>
      <c r="AU613" s="193"/>
      <c r="AV613" s="193"/>
    </row>
    <row r="614" spans="1:48" ht="15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  <c r="AE614" s="193"/>
      <c r="AF614" s="193"/>
      <c r="AG614" s="193"/>
      <c r="AH614" s="193"/>
      <c r="AI614" s="193"/>
      <c r="AJ614" s="193"/>
      <c r="AK614" s="193"/>
      <c r="AL614" s="193"/>
      <c r="AM614" s="193"/>
      <c r="AN614" s="193"/>
      <c r="AO614" s="193"/>
      <c r="AP614" s="193"/>
      <c r="AQ614" s="193"/>
      <c r="AR614" s="193"/>
      <c r="AS614" s="193"/>
      <c r="AT614" s="193"/>
      <c r="AU614" s="193"/>
      <c r="AV614" s="193"/>
    </row>
    <row r="615" spans="1:48" ht="15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  <c r="AE615" s="193"/>
      <c r="AF615" s="193"/>
      <c r="AG615" s="193"/>
      <c r="AH615" s="193"/>
      <c r="AI615" s="193"/>
      <c r="AJ615" s="193"/>
      <c r="AK615" s="193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</row>
    <row r="616" spans="1:48" ht="15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3"/>
      <c r="AG616" s="193"/>
      <c r="AH616" s="193"/>
      <c r="AI616" s="193"/>
      <c r="AJ616" s="193"/>
      <c r="AK616" s="193"/>
      <c r="AL616" s="193"/>
      <c r="AM616" s="193"/>
      <c r="AN616" s="193"/>
      <c r="AO616" s="193"/>
      <c r="AP616" s="193"/>
      <c r="AQ616" s="193"/>
      <c r="AR616" s="193"/>
      <c r="AS616" s="193"/>
      <c r="AT616" s="193"/>
      <c r="AU616" s="193"/>
      <c r="AV616" s="193"/>
    </row>
    <row r="617" spans="1:48" ht="15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  <c r="AE617" s="193"/>
      <c r="AF617" s="193"/>
      <c r="AG617" s="193"/>
      <c r="AH617" s="193"/>
      <c r="AI617" s="193"/>
      <c r="AJ617" s="193"/>
      <c r="AK617" s="193"/>
      <c r="AL617" s="193"/>
      <c r="AM617" s="193"/>
      <c r="AN617" s="193"/>
      <c r="AO617" s="193"/>
      <c r="AP617" s="193"/>
      <c r="AQ617" s="193"/>
      <c r="AR617" s="193"/>
      <c r="AS617" s="193"/>
      <c r="AT617" s="193"/>
      <c r="AU617" s="193"/>
      <c r="AV617" s="193"/>
    </row>
    <row r="618" spans="1:48" ht="15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  <c r="AE618" s="193"/>
      <c r="AF618" s="193"/>
      <c r="AG618" s="193"/>
      <c r="AH618" s="193"/>
      <c r="AI618" s="193"/>
      <c r="AJ618" s="193"/>
      <c r="AK618" s="193"/>
      <c r="AL618" s="193"/>
      <c r="AM618" s="193"/>
      <c r="AN618" s="193"/>
      <c r="AO618" s="193"/>
      <c r="AP618" s="193"/>
      <c r="AQ618" s="193"/>
      <c r="AR618" s="193"/>
      <c r="AS618" s="193"/>
      <c r="AT618" s="193"/>
      <c r="AU618" s="193"/>
      <c r="AV618" s="193"/>
    </row>
    <row r="619" spans="1:48" ht="15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3"/>
      <c r="AF619" s="193"/>
      <c r="AG619" s="193"/>
      <c r="AH619" s="193"/>
      <c r="AI619" s="193"/>
      <c r="AJ619" s="193"/>
      <c r="AK619" s="193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</row>
    <row r="620" spans="1:48" ht="15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3"/>
      <c r="AF620" s="193"/>
      <c r="AG620" s="193"/>
      <c r="AH620" s="193"/>
      <c r="AI620" s="193"/>
      <c r="AJ620" s="193"/>
      <c r="AK620" s="193"/>
      <c r="AL620" s="193"/>
      <c r="AM620" s="193"/>
      <c r="AN620" s="193"/>
      <c r="AO620" s="193"/>
      <c r="AP620" s="193"/>
      <c r="AQ620" s="193"/>
      <c r="AR620" s="193"/>
      <c r="AS620" s="193"/>
      <c r="AT620" s="193"/>
      <c r="AU620" s="193"/>
      <c r="AV620" s="193"/>
    </row>
    <row r="621" spans="1:48" ht="15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3"/>
      <c r="AF621" s="193"/>
      <c r="AG621" s="193"/>
      <c r="AH621" s="193"/>
      <c r="AI621" s="193"/>
      <c r="AJ621" s="193"/>
      <c r="AK621" s="193"/>
      <c r="AL621" s="193"/>
      <c r="AM621" s="193"/>
      <c r="AN621" s="193"/>
      <c r="AO621" s="193"/>
      <c r="AP621" s="193"/>
      <c r="AQ621" s="193"/>
      <c r="AR621" s="193"/>
      <c r="AS621" s="193"/>
      <c r="AT621" s="193"/>
      <c r="AU621" s="193"/>
      <c r="AV621" s="193"/>
    </row>
    <row r="622" spans="1:48" ht="15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  <c r="AE622" s="193"/>
      <c r="AF622" s="193"/>
      <c r="AG622" s="193"/>
      <c r="AH622" s="193"/>
      <c r="AI622" s="193"/>
      <c r="AJ622" s="193"/>
      <c r="AK622" s="193"/>
      <c r="AL622" s="193"/>
      <c r="AM622" s="193"/>
      <c r="AN622" s="193"/>
      <c r="AO622" s="193"/>
      <c r="AP622" s="193"/>
      <c r="AQ622" s="193"/>
      <c r="AR622" s="193"/>
      <c r="AS622" s="193"/>
      <c r="AT622" s="193"/>
      <c r="AU622" s="193"/>
      <c r="AV622" s="193"/>
    </row>
    <row r="623" spans="1:48" ht="15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  <c r="AE623" s="193"/>
      <c r="AF623" s="193"/>
      <c r="AG623" s="193"/>
      <c r="AH623" s="193"/>
      <c r="AI623" s="193"/>
      <c r="AJ623" s="193"/>
      <c r="AK623" s="193"/>
      <c r="AL623" s="193"/>
      <c r="AM623" s="193"/>
      <c r="AN623" s="193"/>
      <c r="AO623" s="193"/>
      <c r="AP623" s="193"/>
      <c r="AQ623" s="193"/>
      <c r="AR623" s="193"/>
      <c r="AS623" s="193"/>
      <c r="AT623" s="193"/>
      <c r="AU623" s="193"/>
      <c r="AV623" s="193"/>
    </row>
    <row r="624" spans="1:48" ht="15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  <c r="AE624" s="193"/>
      <c r="AF624" s="193"/>
      <c r="AG624" s="193"/>
      <c r="AH624" s="193"/>
      <c r="AI624" s="193"/>
      <c r="AJ624" s="193"/>
      <c r="AK624" s="193"/>
      <c r="AL624" s="193"/>
      <c r="AM624" s="193"/>
      <c r="AN624" s="193"/>
      <c r="AO624" s="193"/>
      <c r="AP624" s="193"/>
      <c r="AQ624" s="193"/>
      <c r="AR624" s="193"/>
      <c r="AS624" s="193"/>
      <c r="AT624" s="193"/>
      <c r="AU624" s="193"/>
      <c r="AV624" s="193"/>
    </row>
    <row r="625" spans="1:48" ht="15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3"/>
      <c r="AF625" s="193"/>
      <c r="AG625" s="193"/>
      <c r="AH625" s="193"/>
      <c r="AI625" s="193"/>
      <c r="AJ625" s="193"/>
      <c r="AK625" s="193"/>
      <c r="AL625" s="193"/>
      <c r="AM625" s="193"/>
      <c r="AN625" s="193"/>
      <c r="AO625" s="193"/>
      <c r="AP625" s="193"/>
      <c r="AQ625" s="193"/>
      <c r="AR625" s="193"/>
      <c r="AS625" s="193"/>
      <c r="AT625" s="193"/>
      <c r="AU625" s="193"/>
      <c r="AV625" s="193"/>
    </row>
    <row r="626" spans="1:48" ht="15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  <c r="AE626" s="193"/>
      <c r="AF626" s="193"/>
      <c r="AG626" s="193"/>
      <c r="AH626" s="193"/>
      <c r="AI626" s="193"/>
      <c r="AJ626" s="193"/>
      <c r="AK626" s="193"/>
      <c r="AL626" s="193"/>
      <c r="AM626" s="193"/>
      <c r="AN626" s="193"/>
      <c r="AO626" s="193"/>
      <c r="AP626" s="193"/>
      <c r="AQ626" s="193"/>
      <c r="AR626" s="193"/>
      <c r="AS626" s="193"/>
      <c r="AT626" s="193"/>
      <c r="AU626" s="193"/>
      <c r="AV626" s="193"/>
    </row>
    <row r="627" spans="1:48" ht="15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  <c r="AE627" s="193"/>
      <c r="AF627" s="193"/>
      <c r="AG627" s="193"/>
      <c r="AH627" s="193"/>
      <c r="AI627" s="193"/>
      <c r="AJ627" s="193"/>
      <c r="AK627" s="193"/>
      <c r="AL627" s="193"/>
      <c r="AM627" s="193"/>
      <c r="AN627" s="193"/>
      <c r="AO627" s="193"/>
      <c r="AP627" s="193"/>
      <c r="AQ627" s="193"/>
      <c r="AR627" s="193"/>
      <c r="AS627" s="193"/>
      <c r="AT627" s="193"/>
      <c r="AU627" s="193"/>
      <c r="AV627" s="193"/>
    </row>
    <row r="628" spans="1:48" ht="15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  <c r="AE628" s="193"/>
      <c r="AF628" s="193"/>
      <c r="AG628" s="193"/>
      <c r="AH628" s="193"/>
      <c r="AI628" s="193"/>
      <c r="AJ628" s="193"/>
      <c r="AK628" s="193"/>
      <c r="AL628" s="193"/>
      <c r="AM628" s="193"/>
      <c r="AN628" s="193"/>
      <c r="AO628" s="193"/>
      <c r="AP628" s="193"/>
      <c r="AQ628" s="193"/>
      <c r="AR628" s="193"/>
      <c r="AS628" s="193"/>
      <c r="AT628" s="193"/>
      <c r="AU628" s="193"/>
      <c r="AV628" s="193"/>
    </row>
    <row r="629" spans="1:48" ht="15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193"/>
      <c r="AB629" s="193"/>
      <c r="AC629" s="193"/>
      <c r="AD629" s="193"/>
      <c r="AE629" s="193"/>
      <c r="AF629" s="193"/>
      <c r="AG629" s="193"/>
      <c r="AH629" s="193"/>
      <c r="AI629" s="193"/>
      <c r="AJ629" s="193"/>
      <c r="AK629" s="193"/>
      <c r="AL629" s="193"/>
      <c r="AM629" s="193"/>
      <c r="AN629" s="193"/>
      <c r="AO629" s="193"/>
      <c r="AP629" s="193"/>
      <c r="AQ629" s="193"/>
      <c r="AR629" s="193"/>
      <c r="AS629" s="193"/>
      <c r="AT629" s="193"/>
      <c r="AU629" s="193"/>
      <c r="AV629" s="193"/>
    </row>
    <row r="630" spans="1:48" ht="15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  <c r="AE630" s="193"/>
      <c r="AF630" s="193"/>
      <c r="AG630" s="193"/>
      <c r="AH630" s="193"/>
      <c r="AI630" s="193"/>
      <c r="AJ630" s="193"/>
      <c r="AK630" s="193"/>
      <c r="AL630" s="193"/>
      <c r="AM630" s="193"/>
      <c r="AN630" s="193"/>
      <c r="AO630" s="193"/>
      <c r="AP630" s="193"/>
      <c r="AQ630" s="193"/>
      <c r="AR630" s="193"/>
      <c r="AS630" s="193"/>
      <c r="AT630" s="193"/>
      <c r="AU630" s="193"/>
      <c r="AV630" s="193"/>
    </row>
    <row r="631" spans="1:48" ht="15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  <c r="AE631" s="193"/>
      <c r="AF631" s="193"/>
      <c r="AG631" s="193"/>
      <c r="AH631" s="193"/>
      <c r="AI631" s="193"/>
      <c r="AJ631" s="193"/>
      <c r="AK631" s="193"/>
      <c r="AL631" s="193"/>
      <c r="AM631" s="193"/>
      <c r="AN631" s="193"/>
      <c r="AO631" s="193"/>
      <c r="AP631" s="193"/>
      <c r="AQ631" s="193"/>
      <c r="AR631" s="193"/>
      <c r="AS631" s="193"/>
      <c r="AT631" s="193"/>
      <c r="AU631" s="193"/>
      <c r="AV631" s="193"/>
    </row>
    <row r="632" spans="1:48" ht="15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  <c r="AE632" s="193"/>
      <c r="AF632" s="193"/>
      <c r="AG632" s="193"/>
      <c r="AH632" s="193"/>
      <c r="AI632" s="193"/>
      <c r="AJ632" s="193"/>
      <c r="AK632" s="193"/>
      <c r="AL632" s="193"/>
      <c r="AM632" s="193"/>
      <c r="AN632" s="193"/>
      <c r="AO632" s="193"/>
      <c r="AP632" s="193"/>
      <c r="AQ632" s="193"/>
      <c r="AR632" s="193"/>
      <c r="AS632" s="193"/>
      <c r="AT632" s="193"/>
      <c r="AU632" s="193"/>
      <c r="AV632" s="193"/>
    </row>
    <row r="633" spans="1:48" ht="15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  <c r="AE633" s="193"/>
      <c r="AF633" s="193"/>
      <c r="AG633" s="193"/>
      <c r="AH633" s="193"/>
      <c r="AI633" s="193"/>
      <c r="AJ633" s="193"/>
      <c r="AK633" s="193"/>
      <c r="AL633" s="193"/>
      <c r="AM633" s="193"/>
      <c r="AN633" s="193"/>
      <c r="AO633" s="193"/>
      <c r="AP633" s="193"/>
      <c r="AQ633" s="193"/>
      <c r="AR633" s="193"/>
      <c r="AS633" s="193"/>
      <c r="AT633" s="193"/>
      <c r="AU633" s="193"/>
      <c r="AV633" s="193"/>
    </row>
    <row r="634" spans="1:48" ht="15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193"/>
      <c r="AB634" s="193"/>
      <c r="AC634" s="193"/>
      <c r="AD634" s="193"/>
      <c r="AE634" s="193"/>
      <c r="AF634" s="193"/>
      <c r="AG634" s="193"/>
      <c r="AH634" s="193"/>
      <c r="AI634" s="193"/>
      <c r="AJ634" s="193"/>
      <c r="AK634" s="193"/>
      <c r="AL634" s="193"/>
      <c r="AM634" s="193"/>
      <c r="AN634" s="193"/>
      <c r="AO634" s="193"/>
      <c r="AP634" s="193"/>
      <c r="AQ634" s="193"/>
      <c r="AR634" s="193"/>
      <c r="AS634" s="193"/>
      <c r="AT634" s="193"/>
      <c r="AU634" s="193"/>
      <c r="AV634" s="193"/>
    </row>
    <row r="635" spans="1:48" ht="15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3"/>
      <c r="AF635" s="193"/>
      <c r="AG635" s="193"/>
      <c r="AH635" s="193"/>
      <c r="AI635" s="193"/>
      <c r="AJ635" s="193"/>
      <c r="AK635" s="193"/>
      <c r="AL635" s="193"/>
      <c r="AM635" s="193"/>
      <c r="AN635" s="193"/>
      <c r="AO635" s="193"/>
      <c r="AP635" s="193"/>
      <c r="AQ635" s="193"/>
      <c r="AR635" s="193"/>
      <c r="AS635" s="193"/>
      <c r="AT635" s="193"/>
      <c r="AU635" s="193"/>
      <c r="AV635" s="193"/>
    </row>
    <row r="636" spans="1:48" ht="15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  <c r="AE636" s="193"/>
      <c r="AF636" s="193"/>
      <c r="AG636" s="193"/>
      <c r="AH636" s="193"/>
      <c r="AI636" s="193"/>
      <c r="AJ636" s="193"/>
      <c r="AK636" s="193"/>
      <c r="AL636" s="193"/>
      <c r="AM636" s="193"/>
      <c r="AN636" s="193"/>
      <c r="AO636" s="193"/>
      <c r="AP636" s="193"/>
      <c r="AQ636" s="193"/>
      <c r="AR636" s="193"/>
      <c r="AS636" s="193"/>
      <c r="AT636" s="193"/>
      <c r="AU636" s="193"/>
      <c r="AV636" s="193"/>
    </row>
    <row r="637" spans="1:48" ht="15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193"/>
      <c r="AB637" s="193"/>
      <c r="AC637" s="193"/>
      <c r="AD637" s="193"/>
      <c r="AE637" s="193"/>
      <c r="AF637" s="193"/>
      <c r="AG637" s="193"/>
      <c r="AH637" s="193"/>
      <c r="AI637" s="193"/>
      <c r="AJ637" s="193"/>
      <c r="AK637" s="193"/>
      <c r="AL637" s="193"/>
      <c r="AM637" s="193"/>
      <c r="AN637" s="193"/>
      <c r="AO637" s="193"/>
      <c r="AP637" s="193"/>
      <c r="AQ637" s="193"/>
      <c r="AR637" s="193"/>
      <c r="AS637" s="193"/>
      <c r="AT637" s="193"/>
      <c r="AU637" s="193"/>
      <c r="AV637" s="193"/>
    </row>
    <row r="638" spans="1:48" ht="15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  <c r="AE638" s="193"/>
      <c r="AF638" s="193"/>
      <c r="AG638" s="193"/>
      <c r="AH638" s="193"/>
      <c r="AI638" s="193"/>
      <c r="AJ638" s="193"/>
      <c r="AK638" s="193"/>
      <c r="AL638" s="193"/>
      <c r="AM638" s="193"/>
      <c r="AN638" s="193"/>
      <c r="AO638" s="193"/>
      <c r="AP638" s="193"/>
      <c r="AQ638" s="193"/>
      <c r="AR638" s="193"/>
      <c r="AS638" s="193"/>
      <c r="AT638" s="193"/>
      <c r="AU638" s="193"/>
      <c r="AV638" s="193"/>
    </row>
    <row r="639" spans="1:48" ht="15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  <c r="AE639" s="193"/>
      <c r="AF639" s="193"/>
      <c r="AG639" s="193"/>
      <c r="AH639" s="193"/>
      <c r="AI639" s="193"/>
      <c r="AJ639" s="193"/>
      <c r="AK639" s="193"/>
      <c r="AL639" s="193"/>
      <c r="AM639" s="193"/>
      <c r="AN639" s="193"/>
      <c r="AO639" s="193"/>
      <c r="AP639" s="193"/>
      <c r="AQ639" s="193"/>
      <c r="AR639" s="193"/>
      <c r="AS639" s="193"/>
      <c r="AT639" s="193"/>
      <c r="AU639" s="193"/>
      <c r="AV639" s="193"/>
    </row>
    <row r="640" spans="1:48" ht="15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  <c r="AE640" s="193"/>
      <c r="AF640" s="193"/>
      <c r="AG640" s="193"/>
      <c r="AH640" s="193"/>
      <c r="AI640" s="193"/>
      <c r="AJ640" s="193"/>
      <c r="AK640" s="193"/>
      <c r="AL640" s="193"/>
      <c r="AM640" s="193"/>
      <c r="AN640" s="193"/>
      <c r="AO640" s="193"/>
      <c r="AP640" s="193"/>
      <c r="AQ640" s="193"/>
      <c r="AR640" s="193"/>
      <c r="AS640" s="193"/>
      <c r="AT640" s="193"/>
      <c r="AU640" s="193"/>
      <c r="AV640" s="193"/>
    </row>
    <row r="641" spans="1:48" ht="15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3"/>
      <c r="AF641" s="193"/>
      <c r="AG641" s="193"/>
      <c r="AH641" s="193"/>
      <c r="AI641" s="193"/>
      <c r="AJ641" s="193"/>
      <c r="AK641" s="193"/>
      <c r="AL641" s="193"/>
      <c r="AM641" s="193"/>
      <c r="AN641" s="193"/>
      <c r="AO641" s="193"/>
      <c r="AP641" s="193"/>
      <c r="AQ641" s="193"/>
      <c r="AR641" s="193"/>
      <c r="AS641" s="193"/>
      <c r="AT641" s="193"/>
      <c r="AU641" s="193"/>
      <c r="AV641" s="193"/>
    </row>
    <row r="642" spans="1:48" ht="15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  <c r="AE642" s="193"/>
      <c r="AF642" s="193"/>
      <c r="AG642" s="193"/>
      <c r="AH642" s="193"/>
      <c r="AI642" s="193"/>
      <c r="AJ642" s="193"/>
      <c r="AK642" s="193"/>
      <c r="AL642" s="193"/>
      <c r="AM642" s="193"/>
      <c r="AN642" s="193"/>
      <c r="AO642" s="193"/>
      <c r="AP642" s="193"/>
      <c r="AQ642" s="193"/>
      <c r="AR642" s="193"/>
      <c r="AS642" s="193"/>
      <c r="AT642" s="193"/>
      <c r="AU642" s="193"/>
      <c r="AV642" s="193"/>
    </row>
    <row r="643" spans="1:48" ht="15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  <c r="AE643" s="193"/>
      <c r="AF643" s="193"/>
      <c r="AG643" s="193"/>
      <c r="AH643" s="193"/>
      <c r="AI643" s="193"/>
      <c r="AJ643" s="193"/>
      <c r="AK643" s="193"/>
      <c r="AL643" s="193"/>
      <c r="AM643" s="193"/>
      <c r="AN643" s="193"/>
      <c r="AO643" s="193"/>
      <c r="AP643" s="193"/>
      <c r="AQ643" s="193"/>
      <c r="AR643" s="193"/>
      <c r="AS643" s="193"/>
      <c r="AT643" s="193"/>
      <c r="AU643" s="193"/>
      <c r="AV643" s="193"/>
    </row>
    <row r="644" spans="1:48" ht="15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  <c r="AE644" s="193"/>
      <c r="AF644" s="193"/>
      <c r="AG644" s="193"/>
      <c r="AH644" s="193"/>
      <c r="AI644" s="193"/>
      <c r="AJ644" s="193"/>
      <c r="AK644" s="193"/>
      <c r="AL644" s="193"/>
      <c r="AM644" s="193"/>
      <c r="AN644" s="193"/>
      <c r="AO644" s="193"/>
      <c r="AP644" s="193"/>
      <c r="AQ644" s="193"/>
      <c r="AR644" s="193"/>
      <c r="AS644" s="193"/>
      <c r="AT644" s="193"/>
      <c r="AU644" s="193"/>
      <c r="AV644" s="193"/>
    </row>
    <row r="645" spans="1:48" ht="15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  <c r="AE645" s="193"/>
      <c r="AF645" s="193"/>
      <c r="AG645" s="193"/>
      <c r="AH645" s="193"/>
      <c r="AI645" s="193"/>
      <c r="AJ645" s="193"/>
      <c r="AK645" s="193"/>
      <c r="AL645" s="193"/>
      <c r="AM645" s="193"/>
      <c r="AN645" s="193"/>
      <c r="AO645" s="193"/>
      <c r="AP645" s="193"/>
      <c r="AQ645" s="193"/>
      <c r="AR645" s="193"/>
      <c r="AS645" s="193"/>
      <c r="AT645" s="193"/>
      <c r="AU645" s="193"/>
      <c r="AV645" s="193"/>
    </row>
    <row r="646" spans="1:48" ht="15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  <c r="AE646" s="193"/>
      <c r="AF646" s="193"/>
      <c r="AG646" s="193"/>
      <c r="AH646" s="193"/>
      <c r="AI646" s="193"/>
      <c r="AJ646" s="193"/>
      <c r="AK646" s="193"/>
      <c r="AL646" s="193"/>
      <c r="AM646" s="193"/>
      <c r="AN646" s="193"/>
      <c r="AO646" s="193"/>
      <c r="AP646" s="193"/>
      <c r="AQ646" s="193"/>
      <c r="AR646" s="193"/>
      <c r="AS646" s="193"/>
      <c r="AT646" s="193"/>
      <c r="AU646" s="193"/>
      <c r="AV646" s="193"/>
    </row>
    <row r="647" spans="1:48" ht="15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  <c r="AE647" s="193"/>
      <c r="AF647" s="193"/>
      <c r="AG647" s="193"/>
      <c r="AH647" s="193"/>
      <c r="AI647" s="193"/>
      <c r="AJ647" s="193"/>
      <c r="AK647" s="193"/>
      <c r="AL647" s="193"/>
      <c r="AM647" s="193"/>
      <c r="AN647" s="193"/>
      <c r="AO647" s="193"/>
      <c r="AP647" s="193"/>
      <c r="AQ647" s="193"/>
      <c r="AR647" s="193"/>
      <c r="AS647" s="193"/>
      <c r="AT647" s="193"/>
      <c r="AU647" s="193"/>
      <c r="AV647" s="193"/>
    </row>
    <row r="648" spans="1:48" ht="15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  <c r="AE648" s="193"/>
      <c r="AF648" s="193"/>
      <c r="AG648" s="193"/>
      <c r="AH648" s="193"/>
      <c r="AI648" s="193"/>
      <c r="AJ648" s="193"/>
      <c r="AK648" s="193"/>
      <c r="AL648" s="193"/>
      <c r="AM648" s="193"/>
      <c r="AN648" s="193"/>
      <c r="AO648" s="193"/>
      <c r="AP648" s="193"/>
      <c r="AQ648" s="193"/>
      <c r="AR648" s="193"/>
      <c r="AS648" s="193"/>
      <c r="AT648" s="193"/>
      <c r="AU648" s="193"/>
      <c r="AV648" s="193"/>
    </row>
    <row r="649" spans="1:48" ht="15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  <c r="AE649" s="193"/>
      <c r="AF649" s="193"/>
      <c r="AG649" s="193"/>
      <c r="AH649" s="193"/>
      <c r="AI649" s="193"/>
      <c r="AJ649" s="193"/>
      <c r="AK649" s="193"/>
      <c r="AL649" s="193"/>
      <c r="AM649" s="193"/>
      <c r="AN649" s="193"/>
      <c r="AO649" s="193"/>
      <c r="AP649" s="193"/>
      <c r="AQ649" s="193"/>
      <c r="AR649" s="193"/>
      <c r="AS649" s="193"/>
      <c r="AT649" s="193"/>
      <c r="AU649" s="193"/>
      <c r="AV649" s="193"/>
    </row>
    <row r="650" spans="1:48" ht="15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  <c r="AE650" s="193"/>
      <c r="AF650" s="193"/>
      <c r="AG650" s="193"/>
      <c r="AH650" s="193"/>
      <c r="AI650" s="193"/>
      <c r="AJ650" s="193"/>
      <c r="AK650" s="193"/>
      <c r="AL650" s="193"/>
      <c r="AM650" s="193"/>
      <c r="AN650" s="193"/>
      <c r="AO650" s="193"/>
      <c r="AP650" s="193"/>
      <c r="AQ650" s="193"/>
      <c r="AR650" s="193"/>
      <c r="AS650" s="193"/>
      <c r="AT650" s="193"/>
      <c r="AU650" s="193"/>
      <c r="AV650" s="193"/>
    </row>
    <row r="651" spans="1:48" ht="15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  <c r="AQ651" s="193"/>
      <c r="AR651" s="193"/>
      <c r="AS651" s="193"/>
      <c r="AT651" s="193"/>
      <c r="AU651" s="193"/>
      <c r="AV651" s="193"/>
    </row>
    <row r="652" spans="1:48" ht="15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  <c r="AE652" s="193"/>
      <c r="AF652" s="193"/>
      <c r="AG652" s="193"/>
      <c r="AH652" s="193"/>
      <c r="AI652" s="193"/>
      <c r="AJ652" s="193"/>
      <c r="AK652" s="193"/>
      <c r="AL652" s="193"/>
      <c r="AM652" s="193"/>
      <c r="AN652" s="193"/>
      <c r="AO652" s="193"/>
      <c r="AP652" s="193"/>
      <c r="AQ652" s="193"/>
      <c r="AR652" s="193"/>
      <c r="AS652" s="193"/>
      <c r="AT652" s="193"/>
      <c r="AU652" s="193"/>
      <c r="AV652" s="193"/>
    </row>
    <row r="653" spans="1:48" ht="15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  <c r="AE653" s="193"/>
      <c r="AF653" s="193"/>
      <c r="AG653" s="193"/>
      <c r="AH653" s="193"/>
      <c r="AI653" s="193"/>
      <c r="AJ653" s="193"/>
      <c r="AK653" s="193"/>
      <c r="AL653" s="193"/>
      <c r="AM653" s="193"/>
      <c r="AN653" s="193"/>
      <c r="AO653" s="193"/>
      <c r="AP653" s="193"/>
      <c r="AQ653" s="193"/>
      <c r="AR653" s="193"/>
      <c r="AS653" s="193"/>
      <c r="AT653" s="193"/>
      <c r="AU653" s="193"/>
      <c r="AV653" s="193"/>
    </row>
    <row r="654" spans="1:48" ht="15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  <c r="AE654" s="193"/>
      <c r="AF654" s="193"/>
      <c r="AG654" s="193"/>
      <c r="AH654" s="193"/>
      <c r="AI654" s="193"/>
      <c r="AJ654" s="193"/>
      <c r="AK654" s="193"/>
      <c r="AL654" s="193"/>
      <c r="AM654" s="193"/>
      <c r="AN654" s="193"/>
      <c r="AO654" s="193"/>
      <c r="AP654" s="193"/>
      <c r="AQ654" s="193"/>
      <c r="AR654" s="193"/>
      <c r="AS654" s="193"/>
      <c r="AT654" s="193"/>
      <c r="AU654" s="193"/>
      <c r="AV654" s="193"/>
    </row>
    <row r="655" spans="1:48" ht="15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  <c r="AE655" s="193"/>
      <c r="AF655" s="193"/>
      <c r="AG655" s="193"/>
      <c r="AH655" s="193"/>
      <c r="AI655" s="193"/>
      <c r="AJ655" s="193"/>
      <c r="AK655" s="193"/>
      <c r="AL655" s="193"/>
      <c r="AM655" s="193"/>
      <c r="AN655" s="193"/>
      <c r="AO655" s="193"/>
      <c r="AP655" s="193"/>
      <c r="AQ655" s="193"/>
      <c r="AR655" s="193"/>
      <c r="AS655" s="193"/>
      <c r="AT655" s="193"/>
      <c r="AU655" s="193"/>
      <c r="AV655" s="193"/>
    </row>
    <row r="656" spans="1:48" ht="15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  <c r="AE656" s="193"/>
      <c r="AF656" s="193"/>
      <c r="AG656" s="193"/>
      <c r="AH656" s="193"/>
      <c r="AI656" s="193"/>
      <c r="AJ656" s="193"/>
      <c r="AK656" s="193"/>
      <c r="AL656" s="193"/>
      <c r="AM656" s="193"/>
      <c r="AN656" s="193"/>
      <c r="AO656" s="193"/>
      <c r="AP656" s="193"/>
      <c r="AQ656" s="193"/>
      <c r="AR656" s="193"/>
      <c r="AS656" s="193"/>
      <c r="AT656" s="193"/>
      <c r="AU656" s="193"/>
      <c r="AV656" s="193"/>
    </row>
    <row r="657" spans="1:48" ht="15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  <c r="AE657" s="193"/>
      <c r="AF657" s="193"/>
      <c r="AG657" s="193"/>
      <c r="AH657" s="193"/>
      <c r="AI657" s="193"/>
      <c r="AJ657" s="193"/>
      <c r="AK657" s="193"/>
      <c r="AL657" s="193"/>
      <c r="AM657" s="193"/>
      <c r="AN657" s="193"/>
      <c r="AO657" s="193"/>
      <c r="AP657" s="193"/>
      <c r="AQ657" s="193"/>
      <c r="AR657" s="193"/>
      <c r="AS657" s="193"/>
      <c r="AT657" s="193"/>
      <c r="AU657" s="193"/>
      <c r="AV657" s="193"/>
    </row>
    <row r="658" spans="1:48" ht="15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  <c r="AE658" s="193"/>
      <c r="AF658" s="193"/>
      <c r="AG658" s="193"/>
      <c r="AH658" s="193"/>
      <c r="AI658" s="193"/>
      <c r="AJ658" s="193"/>
      <c r="AK658" s="193"/>
      <c r="AL658" s="193"/>
      <c r="AM658" s="193"/>
      <c r="AN658" s="193"/>
      <c r="AO658" s="193"/>
      <c r="AP658" s="193"/>
      <c r="AQ658" s="193"/>
      <c r="AR658" s="193"/>
      <c r="AS658" s="193"/>
      <c r="AT658" s="193"/>
      <c r="AU658" s="193"/>
      <c r="AV658" s="193"/>
    </row>
    <row r="659" spans="1:48" ht="15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  <c r="AE659" s="193"/>
      <c r="AF659" s="193"/>
      <c r="AG659" s="193"/>
      <c r="AH659" s="193"/>
      <c r="AI659" s="193"/>
      <c r="AJ659" s="193"/>
      <c r="AK659" s="193"/>
      <c r="AL659" s="193"/>
      <c r="AM659" s="193"/>
      <c r="AN659" s="193"/>
      <c r="AO659" s="193"/>
      <c r="AP659" s="193"/>
      <c r="AQ659" s="193"/>
      <c r="AR659" s="193"/>
      <c r="AS659" s="193"/>
      <c r="AT659" s="193"/>
      <c r="AU659" s="193"/>
      <c r="AV659" s="193"/>
    </row>
    <row r="660" spans="1:48" ht="15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  <c r="AA660" s="193"/>
      <c r="AB660" s="193"/>
      <c r="AC660" s="193"/>
      <c r="AD660" s="193"/>
      <c r="AE660" s="193"/>
      <c r="AF660" s="193"/>
      <c r="AG660" s="193"/>
      <c r="AH660" s="193"/>
      <c r="AI660" s="193"/>
      <c r="AJ660" s="193"/>
      <c r="AK660" s="193"/>
      <c r="AL660" s="193"/>
      <c r="AM660" s="193"/>
      <c r="AN660" s="193"/>
      <c r="AO660" s="193"/>
      <c r="AP660" s="193"/>
      <c r="AQ660" s="193"/>
      <c r="AR660" s="193"/>
      <c r="AS660" s="193"/>
      <c r="AT660" s="193"/>
      <c r="AU660" s="193"/>
      <c r="AV660" s="193"/>
    </row>
    <row r="661" spans="1:48" ht="15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  <c r="AE661" s="193"/>
      <c r="AF661" s="193"/>
      <c r="AG661" s="193"/>
      <c r="AH661" s="193"/>
      <c r="AI661" s="193"/>
      <c r="AJ661" s="193"/>
      <c r="AK661" s="193"/>
      <c r="AL661" s="193"/>
      <c r="AM661" s="193"/>
      <c r="AN661" s="193"/>
      <c r="AO661" s="193"/>
      <c r="AP661" s="193"/>
      <c r="AQ661" s="193"/>
      <c r="AR661" s="193"/>
      <c r="AS661" s="193"/>
      <c r="AT661" s="193"/>
      <c r="AU661" s="193"/>
      <c r="AV661" s="193"/>
    </row>
    <row r="662" spans="1:48" ht="15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  <c r="AE662" s="193"/>
      <c r="AF662" s="193"/>
      <c r="AG662" s="193"/>
      <c r="AH662" s="193"/>
      <c r="AI662" s="193"/>
      <c r="AJ662" s="193"/>
      <c r="AK662" s="193"/>
      <c r="AL662" s="193"/>
      <c r="AM662" s="193"/>
      <c r="AN662" s="193"/>
      <c r="AO662" s="193"/>
      <c r="AP662" s="193"/>
      <c r="AQ662" s="193"/>
      <c r="AR662" s="193"/>
      <c r="AS662" s="193"/>
      <c r="AT662" s="193"/>
      <c r="AU662" s="193"/>
      <c r="AV662" s="193"/>
    </row>
    <row r="663" spans="1:48" ht="15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  <c r="AE663" s="193"/>
      <c r="AF663" s="193"/>
      <c r="AG663" s="193"/>
      <c r="AH663" s="193"/>
      <c r="AI663" s="193"/>
      <c r="AJ663" s="193"/>
      <c r="AK663" s="193"/>
      <c r="AL663" s="193"/>
      <c r="AM663" s="193"/>
      <c r="AN663" s="193"/>
      <c r="AO663" s="193"/>
      <c r="AP663" s="193"/>
      <c r="AQ663" s="193"/>
      <c r="AR663" s="193"/>
      <c r="AS663" s="193"/>
      <c r="AT663" s="193"/>
      <c r="AU663" s="193"/>
      <c r="AV663" s="193"/>
    </row>
    <row r="664" spans="1:48" ht="15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  <c r="AE664" s="193"/>
      <c r="AF664" s="193"/>
      <c r="AG664" s="193"/>
      <c r="AH664" s="193"/>
      <c r="AI664" s="193"/>
      <c r="AJ664" s="193"/>
      <c r="AK664" s="193"/>
      <c r="AL664" s="193"/>
      <c r="AM664" s="193"/>
      <c r="AN664" s="193"/>
      <c r="AO664" s="193"/>
      <c r="AP664" s="193"/>
      <c r="AQ664" s="193"/>
      <c r="AR664" s="193"/>
      <c r="AS664" s="193"/>
      <c r="AT664" s="193"/>
      <c r="AU664" s="193"/>
      <c r="AV664" s="193"/>
    </row>
    <row r="665" spans="1:48" ht="15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  <c r="AA665" s="193"/>
      <c r="AB665" s="193"/>
      <c r="AC665" s="193"/>
      <c r="AD665" s="193"/>
      <c r="AE665" s="193"/>
      <c r="AF665" s="193"/>
      <c r="AG665" s="193"/>
      <c r="AH665" s="193"/>
      <c r="AI665" s="193"/>
      <c r="AJ665" s="193"/>
      <c r="AK665" s="193"/>
      <c r="AL665" s="193"/>
      <c r="AM665" s="193"/>
      <c r="AN665" s="193"/>
      <c r="AO665" s="193"/>
      <c r="AP665" s="193"/>
      <c r="AQ665" s="193"/>
      <c r="AR665" s="193"/>
      <c r="AS665" s="193"/>
      <c r="AT665" s="193"/>
      <c r="AU665" s="193"/>
      <c r="AV665" s="193"/>
    </row>
    <row r="666" spans="1:48" ht="15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  <c r="AE666" s="193"/>
      <c r="AF666" s="193"/>
      <c r="AG666" s="193"/>
      <c r="AH666" s="193"/>
      <c r="AI666" s="193"/>
      <c r="AJ666" s="193"/>
      <c r="AK666" s="193"/>
      <c r="AL666" s="193"/>
      <c r="AM666" s="193"/>
      <c r="AN666" s="193"/>
      <c r="AO666" s="193"/>
      <c r="AP666" s="193"/>
      <c r="AQ666" s="193"/>
      <c r="AR666" s="193"/>
      <c r="AS666" s="193"/>
      <c r="AT666" s="193"/>
      <c r="AU666" s="193"/>
      <c r="AV666" s="193"/>
    </row>
    <row r="667" spans="1:48" ht="15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  <c r="AE667" s="193"/>
      <c r="AF667" s="193"/>
      <c r="AG667" s="193"/>
      <c r="AH667" s="193"/>
      <c r="AI667" s="193"/>
      <c r="AJ667" s="193"/>
      <c r="AK667" s="193"/>
      <c r="AL667" s="193"/>
      <c r="AM667" s="193"/>
      <c r="AN667" s="193"/>
      <c r="AO667" s="193"/>
      <c r="AP667" s="193"/>
      <c r="AQ667" s="193"/>
      <c r="AR667" s="193"/>
      <c r="AS667" s="193"/>
      <c r="AT667" s="193"/>
      <c r="AU667" s="193"/>
      <c r="AV667" s="193"/>
    </row>
    <row r="668" spans="1:48" ht="15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  <c r="AE668" s="193"/>
      <c r="AF668" s="193"/>
      <c r="AG668" s="193"/>
      <c r="AH668" s="193"/>
      <c r="AI668" s="193"/>
      <c r="AJ668" s="193"/>
      <c r="AK668" s="193"/>
      <c r="AL668" s="193"/>
      <c r="AM668" s="193"/>
      <c r="AN668" s="193"/>
      <c r="AO668" s="193"/>
      <c r="AP668" s="193"/>
      <c r="AQ668" s="193"/>
      <c r="AR668" s="193"/>
      <c r="AS668" s="193"/>
      <c r="AT668" s="193"/>
      <c r="AU668" s="193"/>
      <c r="AV668" s="193"/>
    </row>
    <row r="669" spans="1:48" ht="15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  <c r="AE669" s="193"/>
      <c r="AF669" s="193"/>
      <c r="AG669" s="193"/>
      <c r="AH669" s="193"/>
      <c r="AI669" s="193"/>
      <c r="AJ669" s="193"/>
      <c r="AK669" s="193"/>
      <c r="AL669" s="193"/>
      <c r="AM669" s="193"/>
      <c r="AN669" s="193"/>
      <c r="AO669" s="193"/>
      <c r="AP669" s="193"/>
      <c r="AQ669" s="193"/>
      <c r="AR669" s="193"/>
      <c r="AS669" s="193"/>
      <c r="AT669" s="193"/>
      <c r="AU669" s="193"/>
      <c r="AV669" s="193"/>
    </row>
    <row r="670" spans="1:48" ht="15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3"/>
      <c r="AF670" s="193"/>
      <c r="AG670" s="193"/>
      <c r="AH670" s="193"/>
      <c r="AI670" s="193"/>
      <c r="AJ670" s="193"/>
      <c r="AK670" s="193"/>
      <c r="AL670" s="193"/>
      <c r="AM670" s="193"/>
      <c r="AN670" s="193"/>
      <c r="AO670" s="193"/>
      <c r="AP670" s="193"/>
      <c r="AQ670" s="193"/>
      <c r="AR670" s="193"/>
      <c r="AS670" s="193"/>
      <c r="AT670" s="193"/>
      <c r="AU670" s="193"/>
      <c r="AV670" s="193"/>
    </row>
    <row r="671" spans="1:48" ht="15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  <c r="AE671" s="193"/>
      <c r="AF671" s="193"/>
      <c r="AG671" s="193"/>
      <c r="AH671" s="193"/>
      <c r="AI671" s="193"/>
      <c r="AJ671" s="193"/>
      <c r="AK671" s="193"/>
      <c r="AL671" s="193"/>
      <c r="AM671" s="193"/>
      <c r="AN671" s="193"/>
      <c r="AO671" s="193"/>
      <c r="AP671" s="193"/>
      <c r="AQ671" s="193"/>
      <c r="AR671" s="193"/>
      <c r="AS671" s="193"/>
      <c r="AT671" s="193"/>
      <c r="AU671" s="193"/>
      <c r="AV671" s="193"/>
    </row>
    <row r="672" spans="1:48" ht="15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  <c r="AE672" s="193"/>
      <c r="AF672" s="193"/>
      <c r="AG672" s="193"/>
      <c r="AH672" s="193"/>
      <c r="AI672" s="193"/>
      <c r="AJ672" s="193"/>
      <c r="AK672" s="193"/>
      <c r="AL672" s="193"/>
      <c r="AM672" s="193"/>
      <c r="AN672" s="193"/>
      <c r="AO672" s="193"/>
      <c r="AP672" s="193"/>
      <c r="AQ672" s="193"/>
      <c r="AR672" s="193"/>
      <c r="AS672" s="193"/>
      <c r="AT672" s="193"/>
      <c r="AU672" s="193"/>
      <c r="AV672" s="193"/>
    </row>
    <row r="673" spans="1:48" ht="15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  <c r="AA673" s="193"/>
      <c r="AB673" s="193"/>
      <c r="AC673" s="193"/>
      <c r="AD673" s="193"/>
      <c r="AE673" s="193"/>
      <c r="AF673" s="193"/>
      <c r="AG673" s="193"/>
      <c r="AH673" s="193"/>
      <c r="AI673" s="193"/>
      <c r="AJ673" s="193"/>
      <c r="AK673" s="193"/>
      <c r="AL673" s="193"/>
      <c r="AM673" s="193"/>
      <c r="AN673" s="193"/>
      <c r="AO673" s="193"/>
      <c r="AP673" s="193"/>
      <c r="AQ673" s="193"/>
      <c r="AR673" s="193"/>
      <c r="AS673" s="193"/>
      <c r="AT673" s="193"/>
      <c r="AU673" s="193"/>
      <c r="AV673" s="193"/>
    </row>
    <row r="674" spans="1:48" ht="15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  <c r="AE674" s="193"/>
      <c r="AF674" s="193"/>
      <c r="AG674" s="193"/>
      <c r="AH674" s="193"/>
      <c r="AI674" s="193"/>
      <c r="AJ674" s="193"/>
      <c r="AK674" s="193"/>
      <c r="AL674" s="193"/>
      <c r="AM674" s="193"/>
      <c r="AN674" s="193"/>
      <c r="AO674" s="193"/>
      <c r="AP674" s="193"/>
      <c r="AQ674" s="193"/>
      <c r="AR674" s="193"/>
      <c r="AS674" s="193"/>
      <c r="AT674" s="193"/>
      <c r="AU674" s="193"/>
      <c r="AV674" s="193"/>
    </row>
    <row r="675" spans="1:48" ht="15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  <c r="AE675" s="193"/>
      <c r="AF675" s="193"/>
      <c r="AG675" s="193"/>
      <c r="AH675" s="193"/>
      <c r="AI675" s="193"/>
      <c r="AJ675" s="193"/>
      <c r="AK675" s="193"/>
      <c r="AL675" s="193"/>
      <c r="AM675" s="193"/>
      <c r="AN675" s="193"/>
      <c r="AO675" s="193"/>
      <c r="AP675" s="193"/>
      <c r="AQ675" s="193"/>
      <c r="AR675" s="193"/>
      <c r="AS675" s="193"/>
      <c r="AT675" s="193"/>
      <c r="AU675" s="193"/>
      <c r="AV675" s="193"/>
    </row>
    <row r="676" spans="1:48" ht="15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3"/>
      <c r="AF676" s="193"/>
      <c r="AG676" s="193"/>
      <c r="AH676" s="193"/>
      <c r="AI676" s="193"/>
      <c r="AJ676" s="193"/>
      <c r="AK676" s="193"/>
      <c r="AL676" s="193"/>
      <c r="AM676" s="193"/>
      <c r="AN676" s="193"/>
      <c r="AO676" s="193"/>
      <c r="AP676" s="193"/>
      <c r="AQ676" s="193"/>
      <c r="AR676" s="193"/>
      <c r="AS676" s="193"/>
      <c r="AT676" s="193"/>
      <c r="AU676" s="193"/>
      <c r="AV676" s="193"/>
    </row>
    <row r="677" spans="1:48" ht="15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  <c r="AE677" s="193"/>
      <c r="AF677" s="193"/>
      <c r="AG677" s="193"/>
      <c r="AH677" s="193"/>
      <c r="AI677" s="193"/>
      <c r="AJ677" s="193"/>
      <c r="AK677" s="193"/>
      <c r="AL677" s="193"/>
      <c r="AM677" s="193"/>
      <c r="AN677" s="193"/>
      <c r="AO677" s="193"/>
      <c r="AP677" s="193"/>
      <c r="AQ677" s="193"/>
      <c r="AR677" s="193"/>
      <c r="AS677" s="193"/>
      <c r="AT677" s="193"/>
      <c r="AU677" s="193"/>
      <c r="AV677" s="193"/>
    </row>
    <row r="678" spans="1:48" ht="15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  <c r="AE678" s="193"/>
      <c r="AF678" s="193"/>
      <c r="AG678" s="193"/>
      <c r="AH678" s="193"/>
      <c r="AI678" s="193"/>
      <c r="AJ678" s="193"/>
      <c r="AK678" s="193"/>
      <c r="AL678" s="193"/>
      <c r="AM678" s="193"/>
      <c r="AN678" s="193"/>
      <c r="AO678" s="193"/>
      <c r="AP678" s="193"/>
      <c r="AQ678" s="193"/>
      <c r="AR678" s="193"/>
      <c r="AS678" s="193"/>
      <c r="AT678" s="193"/>
      <c r="AU678" s="193"/>
      <c r="AV678" s="193"/>
    </row>
    <row r="679" spans="1:48" ht="15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  <c r="AA679" s="193"/>
      <c r="AB679" s="193"/>
      <c r="AC679" s="193"/>
      <c r="AD679" s="193"/>
      <c r="AE679" s="193"/>
      <c r="AF679" s="193"/>
      <c r="AG679" s="193"/>
      <c r="AH679" s="193"/>
      <c r="AI679" s="193"/>
      <c r="AJ679" s="193"/>
      <c r="AK679" s="193"/>
      <c r="AL679" s="193"/>
      <c r="AM679" s="193"/>
      <c r="AN679" s="193"/>
      <c r="AO679" s="193"/>
      <c r="AP679" s="193"/>
      <c r="AQ679" s="193"/>
      <c r="AR679" s="193"/>
      <c r="AS679" s="193"/>
      <c r="AT679" s="193"/>
      <c r="AU679" s="193"/>
      <c r="AV679" s="193"/>
    </row>
    <row r="680" spans="1:48" ht="15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  <c r="AE680" s="193"/>
      <c r="AF680" s="193"/>
      <c r="AG680" s="193"/>
      <c r="AH680" s="193"/>
      <c r="AI680" s="193"/>
      <c r="AJ680" s="193"/>
      <c r="AK680" s="193"/>
      <c r="AL680" s="193"/>
      <c r="AM680" s="193"/>
      <c r="AN680" s="193"/>
      <c r="AO680" s="193"/>
      <c r="AP680" s="193"/>
      <c r="AQ680" s="193"/>
      <c r="AR680" s="193"/>
      <c r="AS680" s="193"/>
      <c r="AT680" s="193"/>
      <c r="AU680" s="193"/>
      <c r="AV680" s="193"/>
    </row>
    <row r="681" spans="1:48" ht="15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  <c r="AE681" s="193"/>
      <c r="AF681" s="193"/>
      <c r="AG681" s="193"/>
      <c r="AH681" s="193"/>
      <c r="AI681" s="193"/>
      <c r="AJ681" s="193"/>
      <c r="AK681" s="193"/>
      <c r="AL681" s="193"/>
      <c r="AM681" s="193"/>
      <c r="AN681" s="193"/>
      <c r="AO681" s="193"/>
      <c r="AP681" s="193"/>
      <c r="AQ681" s="193"/>
      <c r="AR681" s="193"/>
      <c r="AS681" s="193"/>
      <c r="AT681" s="193"/>
      <c r="AU681" s="193"/>
      <c r="AV681" s="193"/>
    </row>
    <row r="682" spans="1:48" ht="15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  <c r="AE682" s="193"/>
      <c r="AF682" s="193"/>
      <c r="AG682" s="193"/>
      <c r="AH682" s="193"/>
      <c r="AI682" s="193"/>
      <c r="AJ682" s="193"/>
      <c r="AK682" s="193"/>
      <c r="AL682" s="193"/>
      <c r="AM682" s="193"/>
      <c r="AN682" s="193"/>
      <c r="AO682" s="193"/>
      <c r="AP682" s="193"/>
      <c r="AQ682" s="193"/>
      <c r="AR682" s="193"/>
      <c r="AS682" s="193"/>
      <c r="AT682" s="193"/>
      <c r="AU682" s="193"/>
      <c r="AV682" s="193"/>
    </row>
    <row r="683" spans="1:48" ht="15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  <c r="AE683" s="193"/>
      <c r="AF683" s="193"/>
      <c r="AG683" s="193"/>
      <c r="AH683" s="193"/>
      <c r="AI683" s="193"/>
      <c r="AJ683" s="193"/>
      <c r="AK683" s="193"/>
      <c r="AL683" s="193"/>
      <c r="AM683" s="193"/>
      <c r="AN683" s="193"/>
      <c r="AO683" s="193"/>
      <c r="AP683" s="193"/>
      <c r="AQ683" s="193"/>
      <c r="AR683" s="193"/>
      <c r="AS683" s="193"/>
      <c r="AT683" s="193"/>
      <c r="AU683" s="193"/>
      <c r="AV683" s="193"/>
    </row>
    <row r="684" spans="1:48" ht="15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  <c r="AE684" s="193"/>
      <c r="AF684" s="193"/>
      <c r="AG684" s="193"/>
      <c r="AH684" s="193"/>
      <c r="AI684" s="193"/>
      <c r="AJ684" s="193"/>
      <c r="AK684" s="193"/>
      <c r="AL684" s="193"/>
      <c r="AM684" s="193"/>
      <c r="AN684" s="193"/>
      <c r="AO684" s="193"/>
      <c r="AP684" s="193"/>
      <c r="AQ684" s="193"/>
      <c r="AR684" s="193"/>
      <c r="AS684" s="193"/>
      <c r="AT684" s="193"/>
      <c r="AU684" s="193"/>
      <c r="AV684" s="193"/>
    </row>
    <row r="685" spans="1:48" ht="15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  <c r="AE685" s="193"/>
      <c r="AF685" s="193"/>
      <c r="AG685" s="193"/>
      <c r="AH685" s="193"/>
      <c r="AI685" s="193"/>
      <c r="AJ685" s="193"/>
      <c r="AK685" s="193"/>
      <c r="AL685" s="193"/>
      <c r="AM685" s="193"/>
      <c r="AN685" s="193"/>
      <c r="AO685" s="193"/>
      <c r="AP685" s="193"/>
      <c r="AQ685" s="193"/>
      <c r="AR685" s="193"/>
      <c r="AS685" s="193"/>
      <c r="AT685" s="193"/>
      <c r="AU685" s="193"/>
      <c r="AV685" s="193"/>
    </row>
    <row r="686" spans="1:48" ht="15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  <c r="AE686" s="193"/>
      <c r="AF686" s="193"/>
      <c r="AG686" s="193"/>
      <c r="AH686" s="193"/>
      <c r="AI686" s="193"/>
      <c r="AJ686" s="193"/>
      <c r="AK686" s="193"/>
      <c r="AL686" s="193"/>
      <c r="AM686" s="193"/>
      <c r="AN686" s="193"/>
      <c r="AO686" s="193"/>
      <c r="AP686" s="193"/>
      <c r="AQ686" s="193"/>
      <c r="AR686" s="193"/>
      <c r="AS686" s="193"/>
      <c r="AT686" s="193"/>
      <c r="AU686" s="193"/>
      <c r="AV686" s="193"/>
    </row>
    <row r="687" spans="1:48" ht="15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  <c r="AE687" s="193"/>
      <c r="AF687" s="193"/>
      <c r="AG687" s="193"/>
      <c r="AH687" s="193"/>
      <c r="AI687" s="193"/>
      <c r="AJ687" s="193"/>
      <c r="AK687" s="193"/>
      <c r="AL687" s="193"/>
      <c r="AM687" s="193"/>
      <c r="AN687" s="193"/>
      <c r="AO687" s="193"/>
      <c r="AP687" s="193"/>
      <c r="AQ687" s="193"/>
      <c r="AR687" s="193"/>
      <c r="AS687" s="193"/>
      <c r="AT687" s="193"/>
      <c r="AU687" s="193"/>
      <c r="AV687" s="193"/>
    </row>
    <row r="688" spans="1:48" ht="15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  <c r="AE688" s="193"/>
      <c r="AF688" s="193"/>
      <c r="AG688" s="193"/>
      <c r="AH688" s="193"/>
      <c r="AI688" s="193"/>
      <c r="AJ688" s="193"/>
      <c r="AK688" s="193"/>
      <c r="AL688" s="193"/>
      <c r="AM688" s="193"/>
      <c r="AN688" s="193"/>
      <c r="AO688" s="193"/>
      <c r="AP688" s="193"/>
      <c r="AQ688" s="193"/>
      <c r="AR688" s="193"/>
      <c r="AS688" s="193"/>
      <c r="AT688" s="193"/>
      <c r="AU688" s="193"/>
      <c r="AV688" s="193"/>
    </row>
    <row r="689" spans="1:48" ht="15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  <c r="AE689" s="193"/>
      <c r="AF689" s="193"/>
      <c r="AG689" s="193"/>
      <c r="AH689" s="193"/>
      <c r="AI689" s="193"/>
      <c r="AJ689" s="193"/>
      <c r="AK689" s="193"/>
      <c r="AL689" s="193"/>
      <c r="AM689" s="193"/>
      <c r="AN689" s="193"/>
      <c r="AO689" s="193"/>
      <c r="AP689" s="193"/>
      <c r="AQ689" s="193"/>
      <c r="AR689" s="193"/>
      <c r="AS689" s="193"/>
      <c r="AT689" s="193"/>
      <c r="AU689" s="193"/>
      <c r="AV689" s="193"/>
    </row>
    <row r="690" spans="1:48" ht="15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  <c r="AE690" s="193"/>
      <c r="AF690" s="193"/>
      <c r="AG690" s="193"/>
      <c r="AH690" s="193"/>
      <c r="AI690" s="193"/>
      <c r="AJ690" s="193"/>
      <c r="AK690" s="193"/>
      <c r="AL690" s="193"/>
      <c r="AM690" s="193"/>
      <c r="AN690" s="193"/>
      <c r="AO690" s="193"/>
      <c r="AP690" s="193"/>
      <c r="AQ690" s="193"/>
      <c r="AR690" s="193"/>
      <c r="AS690" s="193"/>
      <c r="AT690" s="193"/>
      <c r="AU690" s="193"/>
      <c r="AV690" s="193"/>
    </row>
    <row r="691" spans="1:48" ht="15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  <c r="AE691" s="193"/>
      <c r="AF691" s="193"/>
      <c r="AG691" s="193"/>
      <c r="AH691" s="193"/>
      <c r="AI691" s="193"/>
      <c r="AJ691" s="193"/>
      <c r="AK691" s="193"/>
      <c r="AL691" s="193"/>
      <c r="AM691" s="193"/>
      <c r="AN691" s="193"/>
      <c r="AO691" s="193"/>
      <c r="AP691" s="193"/>
      <c r="AQ691" s="193"/>
      <c r="AR691" s="193"/>
      <c r="AS691" s="193"/>
      <c r="AT691" s="193"/>
      <c r="AU691" s="193"/>
      <c r="AV691" s="193"/>
    </row>
    <row r="692" spans="1:48" ht="15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  <c r="AE692" s="193"/>
      <c r="AF692" s="193"/>
      <c r="AG692" s="193"/>
      <c r="AH692" s="193"/>
      <c r="AI692" s="193"/>
      <c r="AJ692" s="193"/>
      <c r="AK692" s="193"/>
      <c r="AL692" s="193"/>
      <c r="AM692" s="193"/>
      <c r="AN692" s="193"/>
      <c r="AO692" s="193"/>
      <c r="AP692" s="193"/>
      <c r="AQ692" s="193"/>
      <c r="AR692" s="193"/>
      <c r="AS692" s="193"/>
      <c r="AT692" s="193"/>
      <c r="AU692" s="193"/>
      <c r="AV692" s="193"/>
    </row>
    <row r="693" spans="1:48" ht="15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  <c r="AE693" s="193"/>
      <c r="AF693" s="193"/>
      <c r="AG693" s="193"/>
      <c r="AH693" s="193"/>
      <c r="AI693" s="193"/>
      <c r="AJ693" s="193"/>
      <c r="AK693" s="193"/>
      <c r="AL693" s="193"/>
      <c r="AM693" s="193"/>
      <c r="AN693" s="193"/>
      <c r="AO693" s="193"/>
      <c r="AP693" s="193"/>
      <c r="AQ693" s="193"/>
      <c r="AR693" s="193"/>
      <c r="AS693" s="193"/>
      <c r="AT693" s="193"/>
      <c r="AU693" s="193"/>
      <c r="AV693" s="193"/>
    </row>
    <row r="694" spans="1:48" ht="15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  <c r="AE694" s="193"/>
      <c r="AF694" s="193"/>
      <c r="AG694" s="193"/>
      <c r="AH694" s="193"/>
      <c r="AI694" s="193"/>
      <c r="AJ694" s="193"/>
      <c r="AK694" s="193"/>
      <c r="AL694" s="193"/>
      <c r="AM694" s="193"/>
      <c r="AN694" s="193"/>
      <c r="AO694" s="193"/>
      <c r="AP694" s="193"/>
      <c r="AQ694" s="193"/>
      <c r="AR694" s="193"/>
      <c r="AS694" s="193"/>
      <c r="AT694" s="193"/>
      <c r="AU694" s="193"/>
      <c r="AV694" s="193"/>
    </row>
    <row r="695" spans="1:48" ht="15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  <c r="AE695" s="193"/>
      <c r="AF695" s="193"/>
      <c r="AG695" s="193"/>
      <c r="AH695" s="193"/>
      <c r="AI695" s="193"/>
      <c r="AJ695" s="193"/>
      <c r="AK695" s="193"/>
      <c r="AL695" s="193"/>
      <c r="AM695" s="193"/>
      <c r="AN695" s="193"/>
      <c r="AO695" s="193"/>
      <c r="AP695" s="193"/>
      <c r="AQ695" s="193"/>
      <c r="AR695" s="193"/>
      <c r="AS695" s="193"/>
      <c r="AT695" s="193"/>
      <c r="AU695" s="193"/>
      <c r="AV695" s="193"/>
    </row>
    <row r="696" spans="1:48" ht="15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  <c r="AE696" s="193"/>
      <c r="AF696" s="193"/>
      <c r="AG696" s="193"/>
      <c r="AH696" s="193"/>
      <c r="AI696" s="193"/>
      <c r="AJ696" s="193"/>
      <c r="AK696" s="193"/>
      <c r="AL696" s="193"/>
      <c r="AM696" s="193"/>
      <c r="AN696" s="193"/>
      <c r="AO696" s="193"/>
      <c r="AP696" s="193"/>
      <c r="AQ696" s="193"/>
      <c r="AR696" s="193"/>
      <c r="AS696" s="193"/>
      <c r="AT696" s="193"/>
      <c r="AU696" s="193"/>
      <c r="AV696" s="193"/>
    </row>
    <row r="697" spans="1:48" ht="15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  <c r="AE697" s="193"/>
      <c r="AF697" s="193"/>
      <c r="AG697" s="193"/>
      <c r="AH697" s="193"/>
      <c r="AI697" s="193"/>
      <c r="AJ697" s="193"/>
      <c r="AK697" s="193"/>
      <c r="AL697" s="193"/>
      <c r="AM697" s="193"/>
      <c r="AN697" s="193"/>
      <c r="AO697" s="193"/>
      <c r="AP697" s="193"/>
      <c r="AQ697" s="193"/>
      <c r="AR697" s="193"/>
      <c r="AS697" s="193"/>
      <c r="AT697" s="193"/>
      <c r="AU697" s="193"/>
      <c r="AV697" s="193"/>
    </row>
    <row r="698" spans="1:48" ht="15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  <c r="AE698" s="193"/>
      <c r="AF698" s="193"/>
      <c r="AG698" s="193"/>
      <c r="AH698" s="193"/>
      <c r="AI698" s="193"/>
      <c r="AJ698" s="193"/>
      <c r="AK698" s="193"/>
      <c r="AL698" s="193"/>
      <c r="AM698" s="193"/>
      <c r="AN698" s="193"/>
      <c r="AO698" s="193"/>
      <c r="AP698" s="193"/>
      <c r="AQ698" s="193"/>
      <c r="AR698" s="193"/>
      <c r="AS698" s="193"/>
      <c r="AT698" s="193"/>
      <c r="AU698" s="193"/>
      <c r="AV698" s="193"/>
    </row>
    <row r="699" spans="1:48" ht="15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  <c r="AE699" s="193"/>
      <c r="AF699" s="193"/>
      <c r="AG699" s="193"/>
      <c r="AH699" s="193"/>
      <c r="AI699" s="193"/>
      <c r="AJ699" s="193"/>
      <c r="AK699" s="193"/>
      <c r="AL699" s="193"/>
      <c r="AM699" s="193"/>
      <c r="AN699" s="193"/>
      <c r="AO699" s="193"/>
      <c r="AP699" s="193"/>
      <c r="AQ699" s="193"/>
      <c r="AR699" s="193"/>
      <c r="AS699" s="193"/>
      <c r="AT699" s="193"/>
      <c r="AU699" s="193"/>
      <c r="AV699" s="193"/>
    </row>
    <row r="700" spans="1:48" ht="15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  <c r="AE700" s="193"/>
      <c r="AF700" s="193"/>
      <c r="AG700" s="193"/>
      <c r="AH700" s="193"/>
      <c r="AI700" s="193"/>
      <c r="AJ700" s="193"/>
      <c r="AK700" s="193"/>
      <c r="AL700" s="193"/>
      <c r="AM700" s="193"/>
      <c r="AN700" s="193"/>
      <c r="AO700" s="193"/>
      <c r="AP700" s="193"/>
      <c r="AQ700" s="193"/>
      <c r="AR700" s="193"/>
      <c r="AS700" s="193"/>
      <c r="AT700" s="193"/>
      <c r="AU700" s="193"/>
      <c r="AV700" s="193"/>
    </row>
    <row r="701" spans="1:48" ht="15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  <c r="AE701" s="193"/>
      <c r="AF701" s="193"/>
      <c r="AG701" s="193"/>
      <c r="AH701" s="193"/>
      <c r="AI701" s="193"/>
      <c r="AJ701" s="193"/>
      <c r="AK701" s="193"/>
      <c r="AL701" s="193"/>
      <c r="AM701" s="193"/>
      <c r="AN701" s="193"/>
      <c r="AO701" s="193"/>
      <c r="AP701" s="193"/>
      <c r="AQ701" s="193"/>
      <c r="AR701" s="193"/>
      <c r="AS701" s="193"/>
      <c r="AT701" s="193"/>
      <c r="AU701" s="193"/>
      <c r="AV701" s="193"/>
    </row>
    <row r="702" spans="1:48" ht="15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  <c r="AA702" s="193"/>
      <c r="AB702" s="193"/>
      <c r="AC702" s="193"/>
      <c r="AD702" s="193"/>
      <c r="AE702" s="193"/>
      <c r="AF702" s="193"/>
      <c r="AG702" s="193"/>
      <c r="AH702" s="193"/>
      <c r="AI702" s="193"/>
      <c r="AJ702" s="193"/>
      <c r="AK702" s="193"/>
      <c r="AL702" s="193"/>
      <c r="AM702" s="193"/>
      <c r="AN702" s="193"/>
      <c r="AO702" s="193"/>
      <c r="AP702" s="193"/>
      <c r="AQ702" s="193"/>
      <c r="AR702" s="193"/>
      <c r="AS702" s="193"/>
      <c r="AT702" s="193"/>
      <c r="AU702" s="193"/>
      <c r="AV702" s="193"/>
    </row>
    <row r="703" spans="1:48" ht="15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  <c r="AE703" s="193"/>
      <c r="AF703" s="193"/>
      <c r="AG703" s="193"/>
      <c r="AH703" s="193"/>
      <c r="AI703" s="193"/>
      <c r="AJ703" s="193"/>
      <c r="AK703" s="193"/>
      <c r="AL703" s="193"/>
      <c r="AM703" s="193"/>
      <c r="AN703" s="193"/>
      <c r="AO703" s="193"/>
      <c r="AP703" s="193"/>
      <c r="AQ703" s="193"/>
      <c r="AR703" s="193"/>
      <c r="AS703" s="193"/>
      <c r="AT703" s="193"/>
      <c r="AU703" s="193"/>
      <c r="AV703" s="193"/>
    </row>
    <row r="704" spans="1:48" ht="15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  <c r="AE704" s="193"/>
      <c r="AF704" s="193"/>
      <c r="AG704" s="193"/>
      <c r="AH704" s="193"/>
      <c r="AI704" s="193"/>
      <c r="AJ704" s="193"/>
      <c r="AK704" s="193"/>
      <c r="AL704" s="193"/>
      <c r="AM704" s="193"/>
      <c r="AN704" s="193"/>
      <c r="AO704" s="193"/>
      <c r="AP704" s="193"/>
      <c r="AQ704" s="193"/>
      <c r="AR704" s="193"/>
      <c r="AS704" s="193"/>
      <c r="AT704" s="193"/>
      <c r="AU704" s="193"/>
      <c r="AV704" s="193"/>
    </row>
    <row r="705" spans="1:48" ht="15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  <c r="AE705" s="193"/>
      <c r="AF705" s="193"/>
      <c r="AG705" s="193"/>
      <c r="AH705" s="193"/>
      <c r="AI705" s="193"/>
      <c r="AJ705" s="193"/>
      <c r="AK705" s="193"/>
      <c r="AL705" s="193"/>
      <c r="AM705" s="193"/>
      <c r="AN705" s="193"/>
      <c r="AO705" s="193"/>
      <c r="AP705" s="193"/>
      <c r="AQ705" s="193"/>
      <c r="AR705" s="193"/>
      <c r="AS705" s="193"/>
      <c r="AT705" s="193"/>
      <c r="AU705" s="193"/>
      <c r="AV705" s="193"/>
    </row>
    <row r="706" spans="1:48" ht="15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  <c r="AE706" s="193"/>
      <c r="AF706" s="193"/>
      <c r="AG706" s="193"/>
      <c r="AH706" s="193"/>
      <c r="AI706" s="193"/>
      <c r="AJ706" s="193"/>
      <c r="AK706" s="193"/>
      <c r="AL706" s="193"/>
      <c r="AM706" s="193"/>
      <c r="AN706" s="193"/>
      <c r="AO706" s="193"/>
      <c r="AP706" s="193"/>
      <c r="AQ706" s="193"/>
      <c r="AR706" s="193"/>
      <c r="AS706" s="193"/>
      <c r="AT706" s="193"/>
      <c r="AU706" s="193"/>
      <c r="AV706" s="193"/>
    </row>
    <row r="707" spans="1:48" ht="15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  <c r="AA707" s="193"/>
      <c r="AB707" s="193"/>
      <c r="AC707" s="193"/>
      <c r="AD707" s="193"/>
      <c r="AE707" s="193"/>
      <c r="AF707" s="193"/>
      <c r="AG707" s="193"/>
      <c r="AH707" s="193"/>
      <c r="AI707" s="193"/>
      <c r="AJ707" s="193"/>
      <c r="AK707" s="193"/>
      <c r="AL707" s="193"/>
      <c r="AM707" s="193"/>
      <c r="AN707" s="193"/>
      <c r="AO707" s="193"/>
      <c r="AP707" s="193"/>
      <c r="AQ707" s="193"/>
      <c r="AR707" s="193"/>
      <c r="AS707" s="193"/>
      <c r="AT707" s="193"/>
      <c r="AU707" s="193"/>
      <c r="AV707" s="193"/>
    </row>
    <row r="708" spans="1:48" ht="15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  <c r="AE708" s="193"/>
      <c r="AF708" s="193"/>
      <c r="AG708" s="193"/>
      <c r="AH708" s="193"/>
      <c r="AI708" s="193"/>
      <c r="AJ708" s="193"/>
      <c r="AK708" s="193"/>
      <c r="AL708" s="193"/>
      <c r="AM708" s="193"/>
      <c r="AN708" s="193"/>
      <c r="AO708" s="193"/>
      <c r="AP708" s="193"/>
      <c r="AQ708" s="193"/>
      <c r="AR708" s="193"/>
      <c r="AS708" s="193"/>
      <c r="AT708" s="193"/>
      <c r="AU708" s="193"/>
      <c r="AV708" s="193"/>
    </row>
    <row r="709" spans="1:48" ht="15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  <c r="AE709" s="193"/>
      <c r="AF709" s="193"/>
      <c r="AG709" s="193"/>
      <c r="AH709" s="193"/>
      <c r="AI709" s="193"/>
      <c r="AJ709" s="193"/>
      <c r="AK709" s="193"/>
      <c r="AL709" s="193"/>
      <c r="AM709" s="193"/>
      <c r="AN709" s="193"/>
      <c r="AO709" s="193"/>
      <c r="AP709" s="193"/>
      <c r="AQ709" s="193"/>
      <c r="AR709" s="193"/>
      <c r="AS709" s="193"/>
      <c r="AT709" s="193"/>
      <c r="AU709" s="193"/>
      <c r="AV709" s="193"/>
    </row>
    <row r="710" spans="1:48" ht="15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  <c r="AE710" s="193"/>
      <c r="AF710" s="193"/>
      <c r="AG710" s="193"/>
      <c r="AH710" s="193"/>
      <c r="AI710" s="193"/>
      <c r="AJ710" s="193"/>
      <c r="AK710" s="193"/>
      <c r="AL710" s="193"/>
      <c r="AM710" s="193"/>
      <c r="AN710" s="193"/>
      <c r="AO710" s="193"/>
      <c r="AP710" s="193"/>
      <c r="AQ710" s="193"/>
      <c r="AR710" s="193"/>
      <c r="AS710" s="193"/>
      <c r="AT710" s="193"/>
      <c r="AU710" s="193"/>
      <c r="AV710" s="193"/>
    </row>
    <row r="711" spans="1:48" ht="15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3"/>
      <c r="AF711" s="193"/>
      <c r="AG711" s="193"/>
      <c r="AH711" s="193"/>
      <c r="AI711" s="193"/>
      <c r="AJ711" s="193"/>
      <c r="AK711" s="193"/>
      <c r="AL711" s="193"/>
      <c r="AM711" s="193"/>
      <c r="AN711" s="193"/>
      <c r="AO711" s="193"/>
      <c r="AP711" s="193"/>
      <c r="AQ711" s="193"/>
      <c r="AR711" s="193"/>
      <c r="AS711" s="193"/>
      <c r="AT711" s="193"/>
      <c r="AU711" s="193"/>
      <c r="AV711" s="193"/>
    </row>
    <row r="712" spans="1:48" ht="15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  <c r="AE712" s="193"/>
      <c r="AF712" s="193"/>
      <c r="AG712" s="193"/>
      <c r="AH712" s="193"/>
      <c r="AI712" s="193"/>
      <c r="AJ712" s="193"/>
      <c r="AK712" s="193"/>
      <c r="AL712" s="193"/>
      <c r="AM712" s="193"/>
      <c r="AN712" s="193"/>
      <c r="AO712" s="193"/>
      <c r="AP712" s="193"/>
      <c r="AQ712" s="193"/>
      <c r="AR712" s="193"/>
      <c r="AS712" s="193"/>
      <c r="AT712" s="193"/>
      <c r="AU712" s="193"/>
      <c r="AV712" s="193"/>
    </row>
    <row r="713" spans="1:48" ht="15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  <c r="AE713" s="193"/>
      <c r="AF713" s="193"/>
      <c r="AG713" s="193"/>
      <c r="AH713" s="193"/>
      <c r="AI713" s="193"/>
      <c r="AJ713" s="193"/>
      <c r="AK713" s="193"/>
      <c r="AL713" s="193"/>
      <c r="AM713" s="193"/>
      <c r="AN713" s="193"/>
      <c r="AO713" s="193"/>
      <c r="AP713" s="193"/>
      <c r="AQ713" s="193"/>
      <c r="AR713" s="193"/>
      <c r="AS713" s="193"/>
      <c r="AT713" s="193"/>
      <c r="AU713" s="193"/>
      <c r="AV713" s="193"/>
    </row>
    <row r="714" spans="1:48" ht="15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  <c r="AE714" s="193"/>
      <c r="AF714" s="193"/>
      <c r="AG714" s="193"/>
      <c r="AH714" s="193"/>
      <c r="AI714" s="193"/>
      <c r="AJ714" s="193"/>
      <c r="AK714" s="193"/>
      <c r="AL714" s="193"/>
      <c r="AM714" s="193"/>
      <c r="AN714" s="193"/>
      <c r="AO714" s="193"/>
      <c r="AP714" s="193"/>
      <c r="AQ714" s="193"/>
      <c r="AR714" s="193"/>
      <c r="AS714" s="193"/>
      <c r="AT714" s="193"/>
      <c r="AU714" s="193"/>
      <c r="AV714" s="193"/>
    </row>
    <row r="715" spans="1:48" ht="15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  <c r="AA715" s="193"/>
      <c r="AB715" s="193"/>
      <c r="AC715" s="193"/>
      <c r="AD715" s="193"/>
      <c r="AE715" s="193"/>
      <c r="AF715" s="193"/>
      <c r="AG715" s="193"/>
      <c r="AH715" s="193"/>
      <c r="AI715" s="193"/>
      <c r="AJ715" s="193"/>
      <c r="AK715" s="193"/>
      <c r="AL715" s="193"/>
      <c r="AM715" s="193"/>
      <c r="AN715" s="193"/>
      <c r="AO715" s="193"/>
      <c r="AP715" s="193"/>
      <c r="AQ715" s="193"/>
      <c r="AR715" s="193"/>
      <c r="AS715" s="193"/>
      <c r="AT715" s="193"/>
      <c r="AU715" s="193"/>
      <c r="AV715" s="193"/>
    </row>
    <row r="716" spans="1:48" ht="15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  <c r="AE716" s="193"/>
      <c r="AF716" s="193"/>
      <c r="AG716" s="193"/>
      <c r="AH716" s="193"/>
      <c r="AI716" s="193"/>
      <c r="AJ716" s="193"/>
      <c r="AK716" s="193"/>
      <c r="AL716" s="193"/>
      <c r="AM716" s="193"/>
      <c r="AN716" s="193"/>
      <c r="AO716" s="193"/>
      <c r="AP716" s="193"/>
      <c r="AQ716" s="193"/>
      <c r="AR716" s="193"/>
      <c r="AS716" s="193"/>
      <c r="AT716" s="193"/>
      <c r="AU716" s="193"/>
      <c r="AV716" s="193"/>
    </row>
    <row r="717" spans="1:48" ht="15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  <c r="AE717" s="193"/>
      <c r="AF717" s="193"/>
      <c r="AG717" s="193"/>
      <c r="AH717" s="193"/>
      <c r="AI717" s="193"/>
      <c r="AJ717" s="193"/>
      <c r="AK717" s="193"/>
      <c r="AL717" s="193"/>
      <c r="AM717" s="193"/>
      <c r="AN717" s="193"/>
      <c r="AO717" s="193"/>
      <c r="AP717" s="193"/>
      <c r="AQ717" s="193"/>
      <c r="AR717" s="193"/>
      <c r="AS717" s="193"/>
      <c r="AT717" s="193"/>
      <c r="AU717" s="193"/>
      <c r="AV717" s="193"/>
    </row>
    <row r="718" spans="1:48" ht="15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  <c r="AE718" s="193"/>
      <c r="AF718" s="193"/>
      <c r="AG718" s="193"/>
      <c r="AH718" s="193"/>
      <c r="AI718" s="193"/>
      <c r="AJ718" s="193"/>
      <c r="AK718" s="193"/>
      <c r="AL718" s="193"/>
      <c r="AM718" s="193"/>
      <c r="AN718" s="193"/>
      <c r="AO718" s="193"/>
      <c r="AP718" s="193"/>
      <c r="AQ718" s="193"/>
      <c r="AR718" s="193"/>
      <c r="AS718" s="193"/>
      <c r="AT718" s="193"/>
      <c r="AU718" s="193"/>
      <c r="AV718" s="193"/>
    </row>
    <row r="719" spans="1:48" ht="15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  <c r="AE719" s="193"/>
      <c r="AF719" s="193"/>
      <c r="AG719" s="193"/>
      <c r="AH719" s="193"/>
      <c r="AI719" s="193"/>
      <c r="AJ719" s="193"/>
      <c r="AK719" s="193"/>
      <c r="AL719" s="193"/>
      <c r="AM719" s="193"/>
      <c r="AN719" s="193"/>
      <c r="AO719" s="193"/>
      <c r="AP719" s="193"/>
      <c r="AQ719" s="193"/>
      <c r="AR719" s="193"/>
      <c r="AS719" s="193"/>
      <c r="AT719" s="193"/>
      <c r="AU719" s="193"/>
      <c r="AV719" s="193"/>
    </row>
    <row r="720" spans="1:48" ht="15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  <c r="AE720" s="193"/>
      <c r="AF720" s="193"/>
      <c r="AG720" s="193"/>
      <c r="AH720" s="193"/>
      <c r="AI720" s="193"/>
      <c r="AJ720" s="193"/>
      <c r="AK720" s="193"/>
      <c r="AL720" s="193"/>
      <c r="AM720" s="193"/>
      <c r="AN720" s="193"/>
      <c r="AO720" s="193"/>
      <c r="AP720" s="193"/>
      <c r="AQ720" s="193"/>
      <c r="AR720" s="193"/>
      <c r="AS720" s="193"/>
      <c r="AT720" s="193"/>
      <c r="AU720" s="193"/>
      <c r="AV720" s="193"/>
    </row>
    <row r="721" spans="1:48" ht="15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  <c r="AA721" s="193"/>
      <c r="AB721" s="193"/>
      <c r="AC721" s="193"/>
      <c r="AD721" s="193"/>
      <c r="AE721" s="193"/>
      <c r="AF721" s="193"/>
      <c r="AG721" s="193"/>
      <c r="AH721" s="193"/>
      <c r="AI721" s="193"/>
      <c r="AJ721" s="193"/>
      <c r="AK721" s="193"/>
      <c r="AL721" s="193"/>
      <c r="AM721" s="193"/>
      <c r="AN721" s="193"/>
      <c r="AO721" s="193"/>
      <c r="AP721" s="193"/>
      <c r="AQ721" s="193"/>
      <c r="AR721" s="193"/>
      <c r="AS721" s="193"/>
      <c r="AT721" s="193"/>
      <c r="AU721" s="193"/>
      <c r="AV721" s="193"/>
    </row>
    <row r="722" spans="1:48" ht="15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  <c r="AE722" s="193"/>
      <c r="AF722" s="193"/>
      <c r="AG722" s="193"/>
      <c r="AH722" s="193"/>
      <c r="AI722" s="193"/>
      <c r="AJ722" s="193"/>
      <c r="AK722" s="193"/>
      <c r="AL722" s="193"/>
      <c r="AM722" s="193"/>
      <c r="AN722" s="193"/>
      <c r="AO722" s="193"/>
      <c r="AP722" s="193"/>
      <c r="AQ722" s="193"/>
      <c r="AR722" s="193"/>
      <c r="AS722" s="193"/>
      <c r="AT722" s="193"/>
      <c r="AU722" s="193"/>
      <c r="AV722" s="193"/>
    </row>
    <row r="723" spans="1:48" ht="15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  <c r="AE723" s="193"/>
      <c r="AF723" s="193"/>
      <c r="AG723" s="193"/>
      <c r="AH723" s="193"/>
      <c r="AI723" s="193"/>
      <c r="AJ723" s="193"/>
      <c r="AK723" s="193"/>
      <c r="AL723" s="193"/>
      <c r="AM723" s="193"/>
      <c r="AN723" s="193"/>
      <c r="AO723" s="193"/>
      <c r="AP723" s="193"/>
      <c r="AQ723" s="193"/>
      <c r="AR723" s="193"/>
      <c r="AS723" s="193"/>
      <c r="AT723" s="193"/>
      <c r="AU723" s="193"/>
      <c r="AV723" s="193"/>
    </row>
    <row r="724" spans="1:48" ht="15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  <c r="AE724" s="193"/>
      <c r="AF724" s="193"/>
      <c r="AG724" s="193"/>
      <c r="AH724" s="193"/>
      <c r="AI724" s="193"/>
      <c r="AJ724" s="193"/>
      <c r="AK724" s="193"/>
      <c r="AL724" s="193"/>
      <c r="AM724" s="193"/>
      <c r="AN724" s="193"/>
      <c r="AO724" s="193"/>
      <c r="AP724" s="193"/>
      <c r="AQ724" s="193"/>
      <c r="AR724" s="193"/>
      <c r="AS724" s="193"/>
      <c r="AT724" s="193"/>
      <c r="AU724" s="193"/>
      <c r="AV724" s="193"/>
    </row>
    <row r="725" spans="1:48" ht="15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  <c r="AE725" s="193"/>
      <c r="AF725" s="193"/>
      <c r="AG725" s="193"/>
      <c r="AH725" s="193"/>
      <c r="AI725" s="193"/>
      <c r="AJ725" s="193"/>
      <c r="AK725" s="193"/>
      <c r="AL725" s="193"/>
      <c r="AM725" s="193"/>
      <c r="AN725" s="193"/>
      <c r="AO725" s="193"/>
      <c r="AP725" s="193"/>
      <c r="AQ725" s="193"/>
      <c r="AR725" s="193"/>
      <c r="AS725" s="193"/>
      <c r="AT725" s="193"/>
      <c r="AU725" s="193"/>
      <c r="AV725" s="193"/>
    </row>
    <row r="726" spans="1:48" ht="15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  <c r="AE726" s="193"/>
      <c r="AF726" s="193"/>
      <c r="AG726" s="193"/>
      <c r="AH726" s="193"/>
      <c r="AI726" s="193"/>
      <c r="AJ726" s="193"/>
      <c r="AK726" s="193"/>
      <c r="AL726" s="193"/>
      <c r="AM726" s="193"/>
      <c r="AN726" s="193"/>
      <c r="AO726" s="193"/>
      <c r="AP726" s="193"/>
      <c r="AQ726" s="193"/>
      <c r="AR726" s="193"/>
      <c r="AS726" s="193"/>
      <c r="AT726" s="193"/>
      <c r="AU726" s="193"/>
      <c r="AV726" s="193"/>
    </row>
    <row r="727" spans="1:48" ht="15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  <c r="AE727" s="193"/>
      <c r="AF727" s="193"/>
      <c r="AG727" s="193"/>
      <c r="AH727" s="193"/>
      <c r="AI727" s="193"/>
      <c r="AJ727" s="193"/>
      <c r="AK727" s="193"/>
      <c r="AL727" s="193"/>
      <c r="AM727" s="193"/>
      <c r="AN727" s="193"/>
      <c r="AO727" s="193"/>
      <c r="AP727" s="193"/>
      <c r="AQ727" s="193"/>
      <c r="AR727" s="193"/>
      <c r="AS727" s="193"/>
      <c r="AT727" s="193"/>
      <c r="AU727" s="193"/>
      <c r="AV727" s="193"/>
    </row>
    <row r="728" spans="1:48" ht="15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  <c r="AE728" s="193"/>
      <c r="AF728" s="193"/>
      <c r="AG728" s="193"/>
      <c r="AH728" s="193"/>
      <c r="AI728" s="193"/>
      <c r="AJ728" s="193"/>
      <c r="AK728" s="193"/>
      <c r="AL728" s="193"/>
      <c r="AM728" s="193"/>
      <c r="AN728" s="193"/>
      <c r="AO728" s="193"/>
      <c r="AP728" s="193"/>
      <c r="AQ728" s="193"/>
      <c r="AR728" s="193"/>
      <c r="AS728" s="193"/>
      <c r="AT728" s="193"/>
      <c r="AU728" s="193"/>
      <c r="AV728" s="193"/>
    </row>
    <row r="729" spans="1:48" ht="15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  <c r="AE729" s="193"/>
      <c r="AF729" s="193"/>
      <c r="AG729" s="193"/>
      <c r="AH729" s="193"/>
      <c r="AI729" s="193"/>
      <c r="AJ729" s="193"/>
      <c r="AK729" s="193"/>
      <c r="AL729" s="193"/>
      <c r="AM729" s="193"/>
      <c r="AN729" s="193"/>
      <c r="AO729" s="193"/>
      <c r="AP729" s="193"/>
      <c r="AQ729" s="193"/>
      <c r="AR729" s="193"/>
      <c r="AS729" s="193"/>
      <c r="AT729" s="193"/>
      <c r="AU729" s="193"/>
      <c r="AV729" s="193"/>
    </row>
    <row r="730" spans="1:48" ht="15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  <c r="AE730" s="193"/>
      <c r="AF730" s="193"/>
      <c r="AG730" s="193"/>
      <c r="AH730" s="193"/>
      <c r="AI730" s="193"/>
      <c r="AJ730" s="193"/>
      <c r="AK730" s="193"/>
      <c r="AL730" s="193"/>
      <c r="AM730" s="193"/>
      <c r="AN730" s="193"/>
      <c r="AO730" s="193"/>
      <c r="AP730" s="193"/>
      <c r="AQ730" s="193"/>
      <c r="AR730" s="193"/>
      <c r="AS730" s="193"/>
      <c r="AT730" s="193"/>
      <c r="AU730" s="193"/>
      <c r="AV730" s="193"/>
    </row>
    <row r="731" spans="1:48" ht="15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  <c r="AE731" s="193"/>
      <c r="AF731" s="193"/>
      <c r="AG731" s="193"/>
      <c r="AH731" s="193"/>
      <c r="AI731" s="193"/>
      <c r="AJ731" s="193"/>
      <c r="AK731" s="193"/>
      <c r="AL731" s="193"/>
      <c r="AM731" s="193"/>
      <c r="AN731" s="193"/>
      <c r="AO731" s="193"/>
      <c r="AP731" s="193"/>
      <c r="AQ731" s="193"/>
      <c r="AR731" s="193"/>
      <c r="AS731" s="193"/>
      <c r="AT731" s="193"/>
      <c r="AU731" s="193"/>
      <c r="AV731" s="193"/>
    </row>
    <row r="732" spans="1:48" ht="15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  <c r="AE732" s="193"/>
      <c r="AF732" s="193"/>
      <c r="AG732" s="193"/>
      <c r="AH732" s="193"/>
      <c r="AI732" s="193"/>
      <c r="AJ732" s="193"/>
      <c r="AK732" s="193"/>
      <c r="AL732" s="193"/>
      <c r="AM732" s="193"/>
      <c r="AN732" s="193"/>
      <c r="AO732" s="193"/>
      <c r="AP732" s="193"/>
      <c r="AQ732" s="193"/>
      <c r="AR732" s="193"/>
      <c r="AS732" s="193"/>
      <c r="AT732" s="193"/>
      <c r="AU732" s="193"/>
      <c r="AV732" s="193"/>
    </row>
    <row r="733" spans="1:48" ht="15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  <c r="AE733" s="193"/>
      <c r="AF733" s="193"/>
      <c r="AG733" s="193"/>
      <c r="AH733" s="193"/>
      <c r="AI733" s="193"/>
      <c r="AJ733" s="193"/>
      <c r="AK733" s="193"/>
      <c r="AL733" s="193"/>
      <c r="AM733" s="193"/>
      <c r="AN733" s="193"/>
      <c r="AO733" s="193"/>
      <c r="AP733" s="193"/>
      <c r="AQ733" s="193"/>
      <c r="AR733" s="193"/>
      <c r="AS733" s="193"/>
      <c r="AT733" s="193"/>
      <c r="AU733" s="193"/>
      <c r="AV733" s="193"/>
    </row>
    <row r="734" spans="1:48" ht="15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  <c r="AE734" s="193"/>
      <c r="AF734" s="193"/>
      <c r="AG734" s="193"/>
      <c r="AH734" s="193"/>
      <c r="AI734" s="193"/>
      <c r="AJ734" s="193"/>
      <c r="AK734" s="193"/>
      <c r="AL734" s="193"/>
      <c r="AM734" s="193"/>
      <c r="AN734" s="193"/>
      <c r="AO734" s="193"/>
      <c r="AP734" s="193"/>
      <c r="AQ734" s="193"/>
      <c r="AR734" s="193"/>
      <c r="AS734" s="193"/>
      <c r="AT734" s="193"/>
      <c r="AU734" s="193"/>
      <c r="AV734" s="193"/>
    </row>
    <row r="735" spans="1:48" ht="15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  <c r="AE735" s="193"/>
      <c r="AF735" s="193"/>
      <c r="AG735" s="193"/>
      <c r="AH735" s="193"/>
      <c r="AI735" s="193"/>
      <c r="AJ735" s="193"/>
      <c r="AK735" s="193"/>
      <c r="AL735" s="193"/>
      <c r="AM735" s="193"/>
      <c r="AN735" s="193"/>
      <c r="AO735" s="193"/>
      <c r="AP735" s="193"/>
      <c r="AQ735" s="193"/>
      <c r="AR735" s="193"/>
      <c r="AS735" s="193"/>
      <c r="AT735" s="193"/>
      <c r="AU735" s="193"/>
      <c r="AV735" s="193"/>
    </row>
    <row r="736" spans="1:48" ht="15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  <c r="AE736" s="193"/>
      <c r="AF736" s="193"/>
      <c r="AG736" s="193"/>
      <c r="AH736" s="193"/>
      <c r="AI736" s="193"/>
      <c r="AJ736" s="193"/>
      <c r="AK736" s="193"/>
      <c r="AL736" s="193"/>
      <c r="AM736" s="193"/>
      <c r="AN736" s="193"/>
      <c r="AO736" s="193"/>
      <c r="AP736" s="193"/>
      <c r="AQ736" s="193"/>
      <c r="AR736" s="193"/>
      <c r="AS736" s="193"/>
      <c r="AT736" s="193"/>
      <c r="AU736" s="193"/>
      <c r="AV736" s="193"/>
    </row>
    <row r="737" spans="1:48" ht="15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  <c r="AE737" s="193"/>
      <c r="AF737" s="193"/>
      <c r="AG737" s="193"/>
      <c r="AH737" s="193"/>
      <c r="AI737" s="193"/>
      <c r="AJ737" s="193"/>
      <c r="AK737" s="193"/>
      <c r="AL737" s="193"/>
      <c r="AM737" s="193"/>
      <c r="AN737" s="193"/>
      <c r="AO737" s="193"/>
      <c r="AP737" s="193"/>
      <c r="AQ737" s="193"/>
      <c r="AR737" s="193"/>
      <c r="AS737" s="193"/>
      <c r="AT737" s="193"/>
      <c r="AU737" s="193"/>
      <c r="AV737" s="193"/>
    </row>
    <row r="738" spans="1:48" ht="15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  <c r="AE738" s="193"/>
      <c r="AF738" s="193"/>
      <c r="AG738" s="193"/>
      <c r="AH738" s="193"/>
      <c r="AI738" s="193"/>
      <c r="AJ738" s="193"/>
      <c r="AK738" s="193"/>
      <c r="AL738" s="193"/>
      <c r="AM738" s="193"/>
      <c r="AN738" s="193"/>
      <c r="AO738" s="193"/>
      <c r="AP738" s="193"/>
      <c r="AQ738" s="193"/>
      <c r="AR738" s="193"/>
      <c r="AS738" s="193"/>
      <c r="AT738" s="193"/>
      <c r="AU738" s="193"/>
      <c r="AV738" s="193"/>
    </row>
    <row r="739" spans="1:48" ht="15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  <c r="AE739" s="193"/>
      <c r="AF739" s="193"/>
      <c r="AG739" s="193"/>
      <c r="AH739" s="193"/>
      <c r="AI739" s="193"/>
      <c r="AJ739" s="193"/>
      <c r="AK739" s="193"/>
      <c r="AL739" s="193"/>
      <c r="AM739" s="193"/>
      <c r="AN739" s="193"/>
      <c r="AO739" s="193"/>
      <c r="AP739" s="193"/>
      <c r="AQ739" s="193"/>
      <c r="AR739" s="193"/>
      <c r="AS739" s="193"/>
      <c r="AT739" s="193"/>
      <c r="AU739" s="193"/>
      <c r="AV739" s="193"/>
    </row>
    <row r="740" spans="1:48" ht="15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  <c r="AE740" s="193"/>
      <c r="AF740" s="193"/>
      <c r="AG740" s="193"/>
      <c r="AH740" s="193"/>
      <c r="AI740" s="193"/>
      <c r="AJ740" s="193"/>
      <c r="AK740" s="193"/>
      <c r="AL740" s="193"/>
      <c r="AM740" s="193"/>
      <c r="AN740" s="193"/>
      <c r="AO740" s="193"/>
      <c r="AP740" s="193"/>
      <c r="AQ740" s="193"/>
      <c r="AR740" s="193"/>
      <c r="AS740" s="193"/>
      <c r="AT740" s="193"/>
      <c r="AU740" s="193"/>
      <c r="AV740" s="193"/>
    </row>
    <row r="741" spans="1:48" ht="15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  <c r="AE741" s="193"/>
      <c r="AF741" s="193"/>
      <c r="AG741" s="193"/>
      <c r="AH741" s="193"/>
      <c r="AI741" s="193"/>
      <c r="AJ741" s="193"/>
      <c r="AK741" s="193"/>
      <c r="AL741" s="193"/>
      <c r="AM741" s="193"/>
      <c r="AN741" s="193"/>
      <c r="AO741" s="193"/>
      <c r="AP741" s="193"/>
      <c r="AQ741" s="193"/>
      <c r="AR741" s="193"/>
      <c r="AS741" s="193"/>
      <c r="AT741" s="193"/>
      <c r="AU741" s="193"/>
      <c r="AV741" s="193"/>
    </row>
    <row r="742" spans="1:48" ht="15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  <c r="AE742" s="193"/>
      <c r="AF742" s="193"/>
      <c r="AG742" s="193"/>
      <c r="AH742" s="193"/>
      <c r="AI742" s="193"/>
      <c r="AJ742" s="193"/>
      <c r="AK742" s="193"/>
      <c r="AL742" s="193"/>
      <c r="AM742" s="193"/>
      <c r="AN742" s="193"/>
      <c r="AO742" s="193"/>
      <c r="AP742" s="193"/>
      <c r="AQ742" s="193"/>
      <c r="AR742" s="193"/>
      <c r="AS742" s="193"/>
      <c r="AT742" s="193"/>
      <c r="AU742" s="193"/>
      <c r="AV742" s="193"/>
    </row>
    <row r="743" spans="1:48" ht="15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  <c r="AE743" s="193"/>
      <c r="AF743" s="193"/>
      <c r="AG743" s="193"/>
      <c r="AH743" s="193"/>
      <c r="AI743" s="193"/>
      <c r="AJ743" s="193"/>
      <c r="AK743" s="193"/>
      <c r="AL743" s="193"/>
      <c r="AM743" s="193"/>
      <c r="AN743" s="193"/>
      <c r="AO743" s="193"/>
      <c r="AP743" s="193"/>
      <c r="AQ743" s="193"/>
      <c r="AR743" s="193"/>
      <c r="AS743" s="193"/>
      <c r="AT743" s="193"/>
      <c r="AU743" s="193"/>
      <c r="AV743" s="193"/>
    </row>
    <row r="744" spans="1:48" ht="15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  <c r="AA744" s="193"/>
      <c r="AB744" s="193"/>
      <c r="AC744" s="193"/>
      <c r="AD744" s="193"/>
      <c r="AE744" s="193"/>
      <c r="AF744" s="193"/>
      <c r="AG744" s="193"/>
      <c r="AH744" s="193"/>
      <c r="AI744" s="193"/>
      <c r="AJ744" s="193"/>
      <c r="AK744" s="193"/>
      <c r="AL744" s="193"/>
      <c r="AM744" s="193"/>
      <c r="AN744" s="193"/>
      <c r="AO744" s="193"/>
      <c r="AP744" s="193"/>
      <c r="AQ744" s="193"/>
      <c r="AR744" s="193"/>
      <c r="AS744" s="193"/>
      <c r="AT744" s="193"/>
      <c r="AU744" s="193"/>
      <c r="AV744" s="193"/>
    </row>
    <row r="745" spans="1:48" ht="15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  <c r="AE745" s="193"/>
      <c r="AF745" s="193"/>
      <c r="AG745" s="193"/>
      <c r="AH745" s="193"/>
      <c r="AI745" s="193"/>
      <c r="AJ745" s="193"/>
      <c r="AK745" s="193"/>
      <c r="AL745" s="193"/>
      <c r="AM745" s="193"/>
      <c r="AN745" s="193"/>
      <c r="AO745" s="193"/>
      <c r="AP745" s="193"/>
      <c r="AQ745" s="193"/>
      <c r="AR745" s="193"/>
      <c r="AS745" s="193"/>
      <c r="AT745" s="193"/>
      <c r="AU745" s="193"/>
      <c r="AV745" s="193"/>
    </row>
    <row r="746" spans="1:48" ht="15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  <c r="AE746" s="193"/>
      <c r="AF746" s="193"/>
      <c r="AG746" s="193"/>
      <c r="AH746" s="193"/>
      <c r="AI746" s="193"/>
      <c r="AJ746" s="193"/>
      <c r="AK746" s="193"/>
      <c r="AL746" s="193"/>
      <c r="AM746" s="193"/>
      <c r="AN746" s="193"/>
      <c r="AO746" s="193"/>
      <c r="AP746" s="193"/>
      <c r="AQ746" s="193"/>
      <c r="AR746" s="193"/>
      <c r="AS746" s="193"/>
      <c r="AT746" s="193"/>
      <c r="AU746" s="193"/>
      <c r="AV746" s="193"/>
    </row>
    <row r="747" spans="1:48" ht="15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  <c r="AE747" s="193"/>
      <c r="AF747" s="193"/>
      <c r="AG747" s="193"/>
      <c r="AH747" s="193"/>
      <c r="AI747" s="193"/>
      <c r="AJ747" s="193"/>
      <c r="AK747" s="193"/>
      <c r="AL747" s="193"/>
      <c r="AM747" s="193"/>
      <c r="AN747" s="193"/>
      <c r="AO747" s="193"/>
      <c r="AP747" s="193"/>
      <c r="AQ747" s="193"/>
      <c r="AR747" s="193"/>
      <c r="AS747" s="193"/>
      <c r="AT747" s="193"/>
      <c r="AU747" s="193"/>
      <c r="AV747" s="193"/>
    </row>
    <row r="748" spans="1:48" ht="15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  <c r="AE748" s="193"/>
      <c r="AF748" s="193"/>
      <c r="AG748" s="193"/>
      <c r="AH748" s="193"/>
      <c r="AI748" s="193"/>
      <c r="AJ748" s="193"/>
      <c r="AK748" s="193"/>
      <c r="AL748" s="193"/>
      <c r="AM748" s="193"/>
      <c r="AN748" s="193"/>
      <c r="AO748" s="193"/>
      <c r="AP748" s="193"/>
      <c r="AQ748" s="193"/>
      <c r="AR748" s="193"/>
      <c r="AS748" s="193"/>
      <c r="AT748" s="193"/>
      <c r="AU748" s="193"/>
      <c r="AV748" s="193"/>
    </row>
    <row r="749" spans="1:48" ht="15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193"/>
      <c r="AB749" s="193"/>
      <c r="AC749" s="193"/>
      <c r="AD749" s="193"/>
      <c r="AE749" s="193"/>
      <c r="AF749" s="193"/>
      <c r="AG749" s="193"/>
      <c r="AH749" s="193"/>
      <c r="AI749" s="193"/>
      <c r="AJ749" s="193"/>
      <c r="AK749" s="193"/>
      <c r="AL749" s="193"/>
      <c r="AM749" s="193"/>
      <c r="AN749" s="193"/>
      <c r="AO749" s="193"/>
      <c r="AP749" s="193"/>
      <c r="AQ749" s="193"/>
      <c r="AR749" s="193"/>
      <c r="AS749" s="193"/>
      <c r="AT749" s="193"/>
      <c r="AU749" s="193"/>
      <c r="AV749" s="193"/>
    </row>
    <row r="750" spans="1:48" ht="15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  <c r="AE750" s="193"/>
      <c r="AF750" s="193"/>
      <c r="AG750" s="193"/>
      <c r="AH750" s="193"/>
      <c r="AI750" s="193"/>
      <c r="AJ750" s="193"/>
      <c r="AK750" s="193"/>
      <c r="AL750" s="193"/>
      <c r="AM750" s="193"/>
      <c r="AN750" s="193"/>
      <c r="AO750" s="193"/>
      <c r="AP750" s="193"/>
      <c r="AQ750" s="193"/>
      <c r="AR750" s="193"/>
      <c r="AS750" s="193"/>
      <c r="AT750" s="193"/>
      <c r="AU750" s="193"/>
      <c r="AV750" s="193"/>
    </row>
    <row r="751" spans="1:48" ht="15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  <c r="AE751" s="193"/>
      <c r="AF751" s="193"/>
      <c r="AG751" s="193"/>
      <c r="AH751" s="193"/>
      <c r="AI751" s="193"/>
      <c r="AJ751" s="193"/>
      <c r="AK751" s="193"/>
      <c r="AL751" s="193"/>
      <c r="AM751" s="193"/>
      <c r="AN751" s="193"/>
      <c r="AO751" s="193"/>
      <c r="AP751" s="193"/>
      <c r="AQ751" s="193"/>
      <c r="AR751" s="193"/>
      <c r="AS751" s="193"/>
      <c r="AT751" s="193"/>
      <c r="AU751" s="193"/>
      <c r="AV751" s="193"/>
    </row>
    <row r="752" spans="1:48" ht="15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  <c r="AE752" s="193"/>
      <c r="AF752" s="193"/>
      <c r="AG752" s="193"/>
      <c r="AH752" s="193"/>
      <c r="AI752" s="193"/>
      <c r="AJ752" s="193"/>
      <c r="AK752" s="193"/>
      <c r="AL752" s="193"/>
      <c r="AM752" s="193"/>
      <c r="AN752" s="193"/>
      <c r="AO752" s="193"/>
      <c r="AP752" s="193"/>
      <c r="AQ752" s="193"/>
      <c r="AR752" s="193"/>
      <c r="AS752" s="193"/>
      <c r="AT752" s="193"/>
      <c r="AU752" s="193"/>
      <c r="AV752" s="193"/>
    </row>
    <row r="753" spans="1:48" ht="15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  <c r="AE753" s="193"/>
      <c r="AF753" s="193"/>
      <c r="AG753" s="193"/>
      <c r="AH753" s="193"/>
      <c r="AI753" s="193"/>
      <c r="AJ753" s="193"/>
      <c r="AK753" s="193"/>
      <c r="AL753" s="193"/>
      <c r="AM753" s="193"/>
      <c r="AN753" s="193"/>
      <c r="AO753" s="193"/>
      <c r="AP753" s="193"/>
      <c r="AQ753" s="193"/>
      <c r="AR753" s="193"/>
      <c r="AS753" s="193"/>
      <c r="AT753" s="193"/>
      <c r="AU753" s="193"/>
      <c r="AV753" s="193"/>
    </row>
    <row r="754" spans="1:48" ht="15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  <c r="AE754" s="193"/>
      <c r="AF754" s="193"/>
      <c r="AG754" s="193"/>
      <c r="AH754" s="193"/>
      <c r="AI754" s="193"/>
      <c r="AJ754" s="193"/>
      <c r="AK754" s="193"/>
      <c r="AL754" s="193"/>
      <c r="AM754" s="193"/>
      <c r="AN754" s="193"/>
      <c r="AO754" s="193"/>
      <c r="AP754" s="193"/>
      <c r="AQ754" s="193"/>
      <c r="AR754" s="193"/>
      <c r="AS754" s="193"/>
      <c r="AT754" s="193"/>
      <c r="AU754" s="193"/>
      <c r="AV754" s="193"/>
    </row>
    <row r="755" spans="1:48" ht="15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  <c r="AE755" s="193"/>
      <c r="AF755" s="193"/>
      <c r="AG755" s="193"/>
      <c r="AH755" s="193"/>
      <c r="AI755" s="193"/>
      <c r="AJ755" s="193"/>
      <c r="AK755" s="193"/>
      <c r="AL755" s="193"/>
      <c r="AM755" s="193"/>
      <c r="AN755" s="193"/>
      <c r="AO755" s="193"/>
      <c r="AP755" s="193"/>
      <c r="AQ755" s="193"/>
      <c r="AR755" s="193"/>
      <c r="AS755" s="193"/>
      <c r="AT755" s="193"/>
      <c r="AU755" s="193"/>
      <c r="AV755" s="193"/>
    </row>
    <row r="756" spans="1:48" ht="15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  <c r="AE756" s="193"/>
      <c r="AF756" s="193"/>
      <c r="AG756" s="193"/>
      <c r="AH756" s="193"/>
      <c r="AI756" s="193"/>
      <c r="AJ756" s="193"/>
      <c r="AK756" s="193"/>
      <c r="AL756" s="193"/>
      <c r="AM756" s="193"/>
      <c r="AN756" s="193"/>
      <c r="AO756" s="193"/>
      <c r="AP756" s="193"/>
      <c r="AQ756" s="193"/>
      <c r="AR756" s="193"/>
      <c r="AS756" s="193"/>
      <c r="AT756" s="193"/>
      <c r="AU756" s="193"/>
      <c r="AV756" s="193"/>
    </row>
    <row r="757" spans="1:48" ht="15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193"/>
      <c r="AB757" s="193"/>
      <c r="AC757" s="193"/>
      <c r="AD757" s="193"/>
      <c r="AE757" s="193"/>
      <c r="AF757" s="193"/>
      <c r="AG757" s="193"/>
      <c r="AH757" s="193"/>
      <c r="AI757" s="193"/>
      <c r="AJ757" s="193"/>
      <c r="AK757" s="193"/>
      <c r="AL757" s="193"/>
      <c r="AM757" s="193"/>
      <c r="AN757" s="193"/>
      <c r="AO757" s="193"/>
      <c r="AP757" s="193"/>
      <c r="AQ757" s="193"/>
      <c r="AR757" s="193"/>
      <c r="AS757" s="193"/>
      <c r="AT757" s="193"/>
      <c r="AU757" s="193"/>
      <c r="AV757" s="193"/>
    </row>
    <row r="758" spans="1:48" ht="15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  <c r="AE758" s="193"/>
      <c r="AF758" s="193"/>
      <c r="AG758" s="193"/>
      <c r="AH758" s="193"/>
      <c r="AI758" s="193"/>
      <c r="AJ758" s="193"/>
      <c r="AK758" s="193"/>
      <c r="AL758" s="193"/>
      <c r="AM758" s="193"/>
      <c r="AN758" s="193"/>
      <c r="AO758" s="193"/>
      <c r="AP758" s="193"/>
      <c r="AQ758" s="193"/>
      <c r="AR758" s="193"/>
      <c r="AS758" s="193"/>
      <c r="AT758" s="193"/>
      <c r="AU758" s="193"/>
      <c r="AV758" s="193"/>
    </row>
    <row r="759" spans="1:48" ht="15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  <c r="AE759" s="193"/>
      <c r="AF759" s="193"/>
      <c r="AG759" s="193"/>
      <c r="AH759" s="193"/>
      <c r="AI759" s="193"/>
      <c r="AJ759" s="193"/>
      <c r="AK759" s="193"/>
      <c r="AL759" s="193"/>
      <c r="AM759" s="193"/>
      <c r="AN759" s="193"/>
      <c r="AO759" s="193"/>
      <c r="AP759" s="193"/>
      <c r="AQ759" s="193"/>
      <c r="AR759" s="193"/>
      <c r="AS759" s="193"/>
      <c r="AT759" s="193"/>
      <c r="AU759" s="193"/>
      <c r="AV759" s="193"/>
    </row>
    <row r="760" spans="1:48" ht="15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  <c r="AE760" s="193"/>
      <c r="AF760" s="193"/>
      <c r="AG760" s="193"/>
      <c r="AH760" s="193"/>
      <c r="AI760" s="193"/>
      <c r="AJ760" s="193"/>
      <c r="AK760" s="193"/>
      <c r="AL760" s="193"/>
      <c r="AM760" s="193"/>
      <c r="AN760" s="193"/>
      <c r="AO760" s="193"/>
      <c r="AP760" s="193"/>
      <c r="AQ760" s="193"/>
      <c r="AR760" s="193"/>
      <c r="AS760" s="193"/>
      <c r="AT760" s="193"/>
      <c r="AU760" s="193"/>
      <c r="AV760" s="193"/>
    </row>
    <row r="761" spans="1:48" ht="15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  <c r="AE761" s="193"/>
      <c r="AF761" s="193"/>
      <c r="AG761" s="193"/>
      <c r="AH761" s="193"/>
      <c r="AI761" s="193"/>
      <c r="AJ761" s="193"/>
      <c r="AK761" s="193"/>
      <c r="AL761" s="193"/>
      <c r="AM761" s="193"/>
      <c r="AN761" s="193"/>
      <c r="AO761" s="193"/>
      <c r="AP761" s="193"/>
      <c r="AQ761" s="193"/>
      <c r="AR761" s="193"/>
      <c r="AS761" s="193"/>
      <c r="AT761" s="193"/>
      <c r="AU761" s="193"/>
      <c r="AV761" s="193"/>
    </row>
    <row r="762" spans="1:48" ht="15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  <c r="AE762" s="193"/>
      <c r="AF762" s="193"/>
      <c r="AG762" s="193"/>
      <c r="AH762" s="193"/>
      <c r="AI762" s="193"/>
      <c r="AJ762" s="193"/>
      <c r="AK762" s="193"/>
      <c r="AL762" s="193"/>
      <c r="AM762" s="193"/>
      <c r="AN762" s="193"/>
      <c r="AO762" s="193"/>
      <c r="AP762" s="193"/>
      <c r="AQ762" s="193"/>
      <c r="AR762" s="193"/>
      <c r="AS762" s="193"/>
      <c r="AT762" s="193"/>
      <c r="AU762" s="193"/>
      <c r="AV762" s="193"/>
    </row>
    <row r="763" spans="1:48" ht="15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  <c r="AA763" s="193"/>
      <c r="AB763" s="193"/>
      <c r="AC763" s="193"/>
      <c r="AD763" s="193"/>
      <c r="AE763" s="193"/>
      <c r="AF763" s="193"/>
      <c r="AG763" s="193"/>
      <c r="AH763" s="193"/>
      <c r="AI763" s="193"/>
      <c r="AJ763" s="193"/>
      <c r="AK763" s="193"/>
      <c r="AL763" s="193"/>
      <c r="AM763" s="193"/>
      <c r="AN763" s="193"/>
      <c r="AO763" s="193"/>
      <c r="AP763" s="193"/>
      <c r="AQ763" s="193"/>
      <c r="AR763" s="193"/>
      <c r="AS763" s="193"/>
      <c r="AT763" s="193"/>
      <c r="AU763" s="193"/>
      <c r="AV763" s="193"/>
    </row>
    <row r="764" spans="1:48" ht="15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  <c r="AE764" s="193"/>
      <c r="AF764" s="193"/>
      <c r="AG764" s="193"/>
      <c r="AH764" s="193"/>
      <c r="AI764" s="193"/>
      <c r="AJ764" s="193"/>
      <c r="AK764" s="193"/>
      <c r="AL764" s="193"/>
      <c r="AM764" s="193"/>
      <c r="AN764" s="193"/>
      <c r="AO764" s="193"/>
      <c r="AP764" s="193"/>
      <c r="AQ764" s="193"/>
      <c r="AR764" s="193"/>
      <c r="AS764" s="193"/>
      <c r="AT764" s="193"/>
      <c r="AU764" s="193"/>
      <c r="AV764" s="193"/>
    </row>
    <row r="765" spans="1:48" ht="15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  <c r="AE765" s="193"/>
      <c r="AF765" s="193"/>
      <c r="AG765" s="193"/>
      <c r="AH765" s="193"/>
      <c r="AI765" s="193"/>
      <c r="AJ765" s="193"/>
      <c r="AK765" s="193"/>
      <c r="AL765" s="193"/>
      <c r="AM765" s="193"/>
      <c r="AN765" s="193"/>
      <c r="AO765" s="193"/>
      <c r="AP765" s="193"/>
      <c r="AQ765" s="193"/>
      <c r="AR765" s="193"/>
      <c r="AS765" s="193"/>
      <c r="AT765" s="193"/>
      <c r="AU765" s="193"/>
      <c r="AV765" s="193"/>
    </row>
    <row r="766" spans="1:48" ht="15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  <c r="AE766" s="193"/>
      <c r="AF766" s="193"/>
      <c r="AG766" s="193"/>
      <c r="AH766" s="193"/>
      <c r="AI766" s="193"/>
      <c r="AJ766" s="193"/>
      <c r="AK766" s="193"/>
      <c r="AL766" s="193"/>
      <c r="AM766" s="193"/>
      <c r="AN766" s="193"/>
      <c r="AO766" s="193"/>
      <c r="AP766" s="193"/>
      <c r="AQ766" s="193"/>
      <c r="AR766" s="193"/>
      <c r="AS766" s="193"/>
      <c r="AT766" s="193"/>
      <c r="AU766" s="193"/>
      <c r="AV766" s="193"/>
    </row>
    <row r="767" spans="1:48" ht="15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  <c r="AE767" s="193"/>
      <c r="AF767" s="193"/>
      <c r="AG767" s="193"/>
      <c r="AH767" s="193"/>
      <c r="AI767" s="193"/>
      <c r="AJ767" s="193"/>
      <c r="AK767" s="193"/>
      <c r="AL767" s="193"/>
      <c r="AM767" s="193"/>
      <c r="AN767" s="193"/>
      <c r="AO767" s="193"/>
      <c r="AP767" s="193"/>
      <c r="AQ767" s="193"/>
      <c r="AR767" s="193"/>
      <c r="AS767" s="193"/>
      <c r="AT767" s="193"/>
      <c r="AU767" s="193"/>
      <c r="AV767" s="193"/>
    </row>
    <row r="768" spans="1:48" ht="15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  <c r="AE768" s="193"/>
      <c r="AF768" s="193"/>
      <c r="AG768" s="193"/>
      <c r="AH768" s="193"/>
      <c r="AI768" s="193"/>
      <c r="AJ768" s="193"/>
      <c r="AK768" s="193"/>
      <c r="AL768" s="193"/>
      <c r="AM768" s="193"/>
      <c r="AN768" s="193"/>
      <c r="AO768" s="193"/>
      <c r="AP768" s="193"/>
      <c r="AQ768" s="193"/>
      <c r="AR768" s="193"/>
      <c r="AS768" s="193"/>
      <c r="AT768" s="193"/>
      <c r="AU768" s="193"/>
      <c r="AV768" s="193"/>
    </row>
    <row r="769" spans="1:48" ht="15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  <c r="AE769" s="193"/>
      <c r="AF769" s="193"/>
      <c r="AG769" s="193"/>
      <c r="AH769" s="193"/>
      <c r="AI769" s="193"/>
      <c r="AJ769" s="193"/>
      <c r="AK769" s="193"/>
      <c r="AL769" s="193"/>
      <c r="AM769" s="193"/>
      <c r="AN769" s="193"/>
      <c r="AO769" s="193"/>
      <c r="AP769" s="193"/>
      <c r="AQ769" s="193"/>
      <c r="AR769" s="193"/>
      <c r="AS769" s="193"/>
      <c r="AT769" s="193"/>
      <c r="AU769" s="193"/>
      <c r="AV769" s="193"/>
    </row>
    <row r="770" spans="1:48" ht="15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  <c r="AE770" s="193"/>
      <c r="AF770" s="193"/>
      <c r="AG770" s="193"/>
      <c r="AH770" s="193"/>
      <c r="AI770" s="193"/>
      <c r="AJ770" s="193"/>
      <c r="AK770" s="193"/>
      <c r="AL770" s="193"/>
      <c r="AM770" s="193"/>
      <c r="AN770" s="193"/>
      <c r="AO770" s="193"/>
      <c r="AP770" s="193"/>
      <c r="AQ770" s="193"/>
      <c r="AR770" s="193"/>
      <c r="AS770" s="193"/>
      <c r="AT770" s="193"/>
      <c r="AU770" s="193"/>
      <c r="AV770" s="193"/>
    </row>
    <row r="771" spans="1:48" ht="15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  <c r="AE771" s="193"/>
      <c r="AF771" s="193"/>
      <c r="AG771" s="193"/>
      <c r="AH771" s="193"/>
      <c r="AI771" s="193"/>
      <c r="AJ771" s="193"/>
      <c r="AK771" s="193"/>
      <c r="AL771" s="193"/>
      <c r="AM771" s="193"/>
      <c r="AN771" s="193"/>
      <c r="AO771" s="193"/>
      <c r="AP771" s="193"/>
      <c r="AQ771" s="193"/>
      <c r="AR771" s="193"/>
      <c r="AS771" s="193"/>
      <c r="AT771" s="193"/>
      <c r="AU771" s="193"/>
      <c r="AV771" s="193"/>
    </row>
    <row r="772" spans="1:48" ht="15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  <c r="AE772" s="193"/>
      <c r="AF772" s="193"/>
      <c r="AG772" s="193"/>
      <c r="AH772" s="193"/>
      <c r="AI772" s="193"/>
      <c r="AJ772" s="193"/>
      <c r="AK772" s="193"/>
      <c r="AL772" s="193"/>
      <c r="AM772" s="193"/>
      <c r="AN772" s="193"/>
      <c r="AO772" s="193"/>
      <c r="AP772" s="193"/>
      <c r="AQ772" s="193"/>
      <c r="AR772" s="193"/>
      <c r="AS772" s="193"/>
      <c r="AT772" s="193"/>
      <c r="AU772" s="193"/>
      <c r="AV772" s="193"/>
    </row>
    <row r="773" spans="1:48" ht="15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  <c r="AE773" s="193"/>
      <c r="AF773" s="193"/>
      <c r="AG773" s="193"/>
      <c r="AH773" s="193"/>
      <c r="AI773" s="193"/>
      <c r="AJ773" s="193"/>
      <c r="AK773" s="193"/>
      <c r="AL773" s="193"/>
      <c r="AM773" s="193"/>
      <c r="AN773" s="193"/>
      <c r="AO773" s="193"/>
      <c r="AP773" s="193"/>
      <c r="AQ773" s="193"/>
      <c r="AR773" s="193"/>
      <c r="AS773" s="193"/>
      <c r="AT773" s="193"/>
      <c r="AU773" s="193"/>
      <c r="AV773" s="193"/>
    </row>
    <row r="774" spans="1:48" ht="15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  <c r="AE774" s="193"/>
      <c r="AF774" s="193"/>
      <c r="AG774" s="193"/>
      <c r="AH774" s="193"/>
      <c r="AI774" s="193"/>
      <c r="AJ774" s="193"/>
      <c r="AK774" s="193"/>
      <c r="AL774" s="193"/>
      <c r="AM774" s="193"/>
      <c r="AN774" s="193"/>
      <c r="AO774" s="193"/>
      <c r="AP774" s="193"/>
      <c r="AQ774" s="193"/>
      <c r="AR774" s="193"/>
      <c r="AS774" s="193"/>
      <c r="AT774" s="193"/>
      <c r="AU774" s="193"/>
      <c r="AV774" s="193"/>
    </row>
    <row r="775" spans="1:48" ht="15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  <c r="AE775" s="193"/>
      <c r="AF775" s="193"/>
      <c r="AG775" s="193"/>
      <c r="AH775" s="193"/>
      <c r="AI775" s="193"/>
      <c r="AJ775" s="193"/>
      <c r="AK775" s="193"/>
      <c r="AL775" s="193"/>
      <c r="AM775" s="193"/>
      <c r="AN775" s="193"/>
      <c r="AO775" s="193"/>
      <c r="AP775" s="193"/>
      <c r="AQ775" s="193"/>
      <c r="AR775" s="193"/>
      <c r="AS775" s="193"/>
      <c r="AT775" s="193"/>
      <c r="AU775" s="193"/>
      <c r="AV775" s="193"/>
    </row>
    <row r="776" spans="1:48" ht="15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  <c r="AE776" s="193"/>
      <c r="AF776" s="193"/>
      <c r="AG776" s="193"/>
      <c r="AH776" s="193"/>
      <c r="AI776" s="193"/>
      <c r="AJ776" s="193"/>
      <c r="AK776" s="193"/>
      <c r="AL776" s="193"/>
      <c r="AM776" s="193"/>
      <c r="AN776" s="193"/>
      <c r="AO776" s="193"/>
      <c r="AP776" s="193"/>
      <c r="AQ776" s="193"/>
      <c r="AR776" s="193"/>
      <c r="AS776" s="193"/>
      <c r="AT776" s="193"/>
      <c r="AU776" s="193"/>
      <c r="AV776" s="193"/>
    </row>
    <row r="777" spans="1:48" ht="15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  <c r="AE777" s="193"/>
      <c r="AF777" s="193"/>
      <c r="AG777" s="193"/>
      <c r="AH777" s="193"/>
      <c r="AI777" s="193"/>
      <c r="AJ777" s="193"/>
      <c r="AK777" s="193"/>
      <c r="AL777" s="193"/>
      <c r="AM777" s="193"/>
      <c r="AN777" s="193"/>
      <c r="AO777" s="193"/>
      <c r="AP777" s="193"/>
      <c r="AQ777" s="193"/>
      <c r="AR777" s="193"/>
      <c r="AS777" s="193"/>
      <c r="AT777" s="193"/>
      <c r="AU777" s="193"/>
      <c r="AV777" s="193"/>
    </row>
    <row r="778" spans="1:48" ht="15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  <c r="AE778" s="193"/>
      <c r="AF778" s="193"/>
      <c r="AG778" s="193"/>
      <c r="AH778" s="193"/>
      <c r="AI778" s="193"/>
      <c r="AJ778" s="193"/>
      <c r="AK778" s="193"/>
      <c r="AL778" s="193"/>
      <c r="AM778" s="193"/>
      <c r="AN778" s="193"/>
      <c r="AO778" s="193"/>
      <c r="AP778" s="193"/>
      <c r="AQ778" s="193"/>
      <c r="AR778" s="193"/>
      <c r="AS778" s="193"/>
      <c r="AT778" s="193"/>
      <c r="AU778" s="193"/>
      <c r="AV778" s="193"/>
    </row>
    <row r="779" spans="1:48" ht="15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  <c r="AE779" s="193"/>
      <c r="AF779" s="193"/>
      <c r="AG779" s="193"/>
      <c r="AH779" s="193"/>
      <c r="AI779" s="193"/>
      <c r="AJ779" s="193"/>
      <c r="AK779" s="193"/>
      <c r="AL779" s="193"/>
      <c r="AM779" s="193"/>
      <c r="AN779" s="193"/>
      <c r="AO779" s="193"/>
      <c r="AP779" s="193"/>
      <c r="AQ779" s="193"/>
      <c r="AR779" s="193"/>
      <c r="AS779" s="193"/>
      <c r="AT779" s="193"/>
      <c r="AU779" s="193"/>
      <c r="AV779" s="193"/>
    </row>
    <row r="780" spans="1:48" ht="15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  <c r="AE780" s="193"/>
      <c r="AF780" s="193"/>
      <c r="AG780" s="193"/>
      <c r="AH780" s="193"/>
      <c r="AI780" s="193"/>
      <c r="AJ780" s="193"/>
      <c r="AK780" s="193"/>
      <c r="AL780" s="193"/>
      <c r="AM780" s="193"/>
      <c r="AN780" s="193"/>
      <c r="AO780" s="193"/>
      <c r="AP780" s="193"/>
      <c r="AQ780" s="193"/>
      <c r="AR780" s="193"/>
      <c r="AS780" s="193"/>
      <c r="AT780" s="193"/>
      <c r="AU780" s="193"/>
      <c r="AV780" s="193"/>
    </row>
    <row r="781" spans="1:48" ht="15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  <c r="AE781" s="193"/>
      <c r="AF781" s="193"/>
      <c r="AG781" s="193"/>
      <c r="AH781" s="193"/>
      <c r="AI781" s="193"/>
      <c r="AJ781" s="193"/>
      <c r="AK781" s="193"/>
      <c r="AL781" s="193"/>
      <c r="AM781" s="193"/>
      <c r="AN781" s="193"/>
      <c r="AO781" s="193"/>
      <c r="AP781" s="193"/>
      <c r="AQ781" s="193"/>
      <c r="AR781" s="193"/>
      <c r="AS781" s="193"/>
      <c r="AT781" s="193"/>
      <c r="AU781" s="193"/>
      <c r="AV781" s="193"/>
    </row>
    <row r="782" spans="1:48" ht="15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  <c r="AE782" s="193"/>
      <c r="AF782" s="193"/>
      <c r="AG782" s="193"/>
      <c r="AH782" s="193"/>
      <c r="AI782" s="193"/>
      <c r="AJ782" s="193"/>
      <c r="AK782" s="193"/>
      <c r="AL782" s="193"/>
      <c r="AM782" s="193"/>
      <c r="AN782" s="193"/>
      <c r="AO782" s="193"/>
      <c r="AP782" s="193"/>
      <c r="AQ782" s="193"/>
      <c r="AR782" s="193"/>
      <c r="AS782" s="193"/>
      <c r="AT782" s="193"/>
      <c r="AU782" s="193"/>
      <c r="AV782" s="193"/>
    </row>
    <row r="783" spans="1:48" ht="15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  <c r="AE783" s="193"/>
      <c r="AF783" s="193"/>
      <c r="AG783" s="193"/>
      <c r="AH783" s="193"/>
      <c r="AI783" s="193"/>
      <c r="AJ783" s="193"/>
      <c r="AK783" s="193"/>
      <c r="AL783" s="193"/>
      <c r="AM783" s="193"/>
      <c r="AN783" s="193"/>
      <c r="AO783" s="193"/>
      <c r="AP783" s="193"/>
      <c r="AQ783" s="193"/>
      <c r="AR783" s="193"/>
      <c r="AS783" s="193"/>
      <c r="AT783" s="193"/>
      <c r="AU783" s="193"/>
      <c r="AV783" s="193"/>
    </row>
    <row r="784" spans="1:48" ht="15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  <c r="AE784" s="193"/>
      <c r="AF784" s="193"/>
      <c r="AG784" s="193"/>
      <c r="AH784" s="193"/>
      <c r="AI784" s="193"/>
      <c r="AJ784" s="193"/>
      <c r="AK784" s="193"/>
      <c r="AL784" s="193"/>
      <c r="AM784" s="193"/>
      <c r="AN784" s="193"/>
      <c r="AO784" s="193"/>
      <c r="AP784" s="193"/>
      <c r="AQ784" s="193"/>
      <c r="AR784" s="193"/>
      <c r="AS784" s="193"/>
      <c r="AT784" s="193"/>
      <c r="AU784" s="193"/>
      <c r="AV784" s="193"/>
    </row>
    <row r="785" spans="1:48" ht="15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  <c r="AE785" s="193"/>
      <c r="AF785" s="193"/>
      <c r="AG785" s="193"/>
      <c r="AH785" s="193"/>
      <c r="AI785" s="193"/>
      <c r="AJ785" s="193"/>
      <c r="AK785" s="193"/>
      <c r="AL785" s="193"/>
      <c r="AM785" s="193"/>
      <c r="AN785" s="193"/>
      <c r="AO785" s="193"/>
      <c r="AP785" s="193"/>
      <c r="AQ785" s="193"/>
      <c r="AR785" s="193"/>
      <c r="AS785" s="193"/>
      <c r="AT785" s="193"/>
      <c r="AU785" s="193"/>
      <c r="AV785" s="193"/>
    </row>
    <row r="786" spans="1:48" ht="15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  <c r="AA786" s="193"/>
      <c r="AB786" s="193"/>
      <c r="AC786" s="193"/>
      <c r="AD786" s="193"/>
      <c r="AE786" s="193"/>
      <c r="AF786" s="193"/>
      <c r="AG786" s="193"/>
      <c r="AH786" s="193"/>
      <c r="AI786" s="193"/>
      <c r="AJ786" s="193"/>
      <c r="AK786" s="193"/>
      <c r="AL786" s="193"/>
      <c r="AM786" s="193"/>
      <c r="AN786" s="193"/>
      <c r="AO786" s="193"/>
      <c r="AP786" s="193"/>
      <c r="AQ786" s="193"/>
      <c r="AR786" s="193"/>
      <c r="AS786" s="193"/>
      <c r="AT786" s="193"/>
      <c r="AU786" s="193"/>
      <c r="AV786" s="193"/>
    </row>
    <row r="787" spans="1:48" ht="15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  <c r="AE787" s="193"/>
      <c r="AF787" s="193"/>
      <c r="AG787" s="193"/>
      <c r="AH787" s="193"/>
      <c r="AI787" s="193"/>
      <c r="AJ787" s="193"/>
      <c r="AK787" s="193"/>
      <c r="AL787" s="193"/>
      <c r="AM787" s="193"/>
      <c r="AN787" s="193"/>
      <c r="AO787" s="193"/>
      <c r="AP787" s="193"/>
      <c r="AQ787" s="193"/>
      <c r="AR787" s="193"/>
      <c r="AS787" s="193"/>
      <c r="AT787" s="193"/>
      <c r="AU787" s="193"/>
      <c r="AV787" s="193"/>
    </row>
    <row r="788" spans="1:48" ht="15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  <c r="AE788" s="193"/>
      <c r="AF788" s="193"/>
      <c r="AG788" s="193"/>
      <c r="AH788" s="193"/>
      <c r="AI788" s="193"/>
      <c r="AJ788" s="193"/>
      <c r="AK788" s="193"/>
      <c r="AL788" s="193"/>
      <c r="AM788" s="193"/>
      <c r="AN788" s="193"/>
      <c r="AO788" s="193"/>
      <c r="AP788" s="193"/>
      <c r="AQ788" s="193"/>
      <c r="AR788" s="193"/>
      <c r="AS788" s="193"/>
      <c r="AT788" s="193"/>
      <c r="AU788" s="193"/>
      <c r="AV788" s="193"/>
    </row>
    <row r="789" spans="1:48" ht="15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  <c r="AE789" s="193"/>
      <c r="AF789" s="193"/>
      <c r="AG789" s="193"/>
      <c r="AH789" s="193"/>
      <c r="AI789" s="193"/>
      <c r="AJ789" s="193"/>
      <c r="AK789" s="193"/>
      <c r="AL789" s="193"/>
      <c r="AM789" s="193"/>
      <c r="AN789" s="193"/>
      <c r="AO789" s="193"/>
      <c r="AP789" s="193"/>
      <c r="AQ789" s="193"/>
      <c r="AR789" s="193"/>
      <c r="AS789" s="193"/>
      <c r="AT789" s="193"/>
      <c r="AU789" s="193"/>
      <c r="AV789" s="193"/>
    </row>
    <row r="790" spans="1:48" ht="15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  <c r="AE790" s="193"/>
      <c r="AF790" s="193"/>
      <c r="AG790" s="193"/>
      <c r="AH790" s="193"/>
      <c r="AI790" s="193"/>
      <c r="AJ790" s="193"/>
      <c r="AK790" s="193"/>
      <c r="AL790" s="193"/>
      <c r="AM790" s="193"/>
      <c r="AN790" s="193"/>
      <c r="AO790" s="193"/>
      <c r="AP790" s="193"/>
      <c r="AQ790" s="193"/>
      <c r="AR790" s="193"/>
      <c r="AS790" s="193"/>
      <c r="AT790" s="193"/>
      <c r="AU790" s="193"/>
      <c r="AV790" s="193"/>
    </row>
    <row r="791" spans="1:48" ht="15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  <c r="AA791" s="193"/>
      <c r="AB791" s="193"/>
      <c r="AC791" s="193"/>
      <c r="AD791" s="193"/>
      <c r="AE791" s="193"/>
      <c r="AF791" s="193"/>
      <c r="AG791" s="193"/>
      <c r="AH791" s="193"/>
      <c r="AI791" s="193"/>
      <c r="AJ791" s="193"/>
      <c r="AK791" s="193"/>
      <c r="AL791" s="193"/>
      <c r="AM791" s="193"/>
      <c r="AN791" s="193"/>
      <c r="AO791" s="193"/>
      <c r="AP791" s="193"/>
      <c r="AQ791" s="193"/>
      <c r="AR791" s="193"/>
      <c r="AS791" s="193"/>
      <c r="AT791" s="193"/>
      <c r="AU791" s="193"/>
      <c r="AV791" s="193"/>
    </row>
    <row r="792" spans="1:48" ht="15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  <c r="AE792" s="193"/>
      <c r="AF792" s="193"/>
      <c r="AG792" s="193"/>
      <c r="AH792" s="193"/>
      <c r="AI792" s="193"/>
      <c r="AJ792" s="193"/>
      <c r="AK792" s="193"/>
      <c r="AL792" s="193"/>
      <c r="AM792" s="193"/>
      <c r="AN792" s="193"/>
      <c r="AO792" s="193"/>
      <c r="AP792" s="193"/>
      <c r="AQ792" s="193"/>
      <c r="AR792" s="193"/>
      <c r="AS792" s="193"/>
      <c r="AT792" s="193"/>
      <c r="AU792" s="193"/>
      <c r="AV792" s="193"/>
    </row>
    <row r="793" spans="1:48" ht="15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  <c r="AE793" s="193"/>
      <c r="AF793" s="193"/>
      <c r="AG793" s="193"/>
      <c r="AH793" s="193"/>
      <c r="AI793" s="193"/>
      <c r="AJ793" s="193"/>
      <c r="AK793" s="193"/>
      <c r="AL793" s="193"/>
      <c r="AM793" s="193"/>
      <c r="AN793" s="193"/>
      <c r="AO793" s="193"/>
      <c r="AP793" s="193"/>
      <c r="AQ793" s="193"/>
      <c r="AR793" s="193"/>
      <c r="AS793" s="193"/>
      <c r="AT793" s="193"/>
      <c r="AU793" s="193"/>
      <c r="AV793" s="193"/>
    </row>
    <row r="794" spans="1:48" ht="15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  <c r="AA794" s="193"/>
      <c r="AB794" s="193"/>
      <c r="AC794" s="193"/>
      <c r="AD794" s="193"/>
      <c r="AE794" s="193"/>
      <c r="AF794" s="193"/>
      <c r="AG794" s="193"/>
      <c r="AH794" s="193"/>
      <c r="AI794" s="193"/>
      <c r="AJ794" s="193"/>
      <c r="AK794" s="193"/>
      <c r="AL794" s="193"/>
      <c r="AM794" s="193"/>
      <c r="AN794" s="193"/>
      <c r="AO794" s="193"/>
      <c r="AP794" s="193"/>
      <c r="AQ794" s="193"/>
      <c r="AR794" s="193"/>
      <c r="AS794" s="193"/>
      <c r="AT794" s="193"/>
      <c r="AU794" s="193"/>
      <c r="AV794" s="193"/>
    </row>
    <row r="795" spans="1:48" ht="15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  <c r="AE795" s="193"/>
      <c r="AF795" s="193"/>
      <c r="AG795" s="193"/>
      <c r="AH795" s="193"/>
      <c r="AI795" s="193"/>
      <c r="AJ795" s="193"/>
      <c r="AK795" s="193"/>
      <c r="AL795" s="193"/>
      <c r="AM795" s="193"/>
      <c r="AN795" s="193"/>
      <c r="AO795" s="193"/>
      <c r="AP795" s="193"/>
      <c r="AQ795" s="193"/>
      <c r="AR795" s="193"/>
      <c r="AS795" s="193"/>
      <c r="AT795" s="193"/>
      <c r="AU795" s="193"/>
      <c r="AV795" s="193"/>
    </row>
    <row r="796" spans="1:48" ht="15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  <c r="AE796" s="193"/>
      <c r="AF796" s="193"/>
      <c r="AG796" s="193"/>
      <c r="AH796" s="193"/>
      <c r="AI796" s="193"/>
      <c r="AJ796" s="193"/>
      <c r="AK796" s="193"/>
      <c r="AL796" s="193"/>
      <c r="AM796" s="193"/>
      <c r="AN796" s="193"/>
      <c r="AO796" s="193"/>
      <c r="AP796" s="193"/>
      <c r="AQ796" s="193"/>
      <c r="AR796" s="193"/>
      <c r="AS796" s="193"/>
      <c r="AT796" s="193"/>
      <c r="AU796" s="193"/>
      <c r="AV796" s="193"/>
    </row>
    <row r="797" spans="1:48" ht="15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  <c r="AE797" s="193"/>
      <c r="AF797" s="193"/>
      <c r="AG797" s="193"/>
      <c r="AH797" s="193"/>
      <c r="AI797" s="193"/>
      <c r="AJ797" s="193"/>
      <c r="AK797" s="193"/>
      <c r="AL797" s="193"/>
      <c r="AM797" s="193"/>
      <c r="AN797" s="193"/>
      <c r="AO797" s="193"/>
      <c r="AP797" s="193"/>
      <c r="AQ797" s="193"/>
      <c r="AR797" s="193"/>
      <c r="AS797" s="193"/>
      <c r="AT797" s="193"/>
      <c r="AU797" s="193"/>
      <c r="AV797" s="193"/>
    </row>
    <row r="798" spans="1:48" ht="15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  <c r="AE798" s="193"/>
      <c r="AF798" s="193"/>
      <c r="AG798" s="193"/>
      <c r="AH798" s="193"/>
      <c r="AI798" s="193"/>
      <c r="AJ798" s="193"/>
      <c r="AK798" s="193"/>
      <c r="AL798" s="193"/>
      <c r="AM798" s="193"/>
      <c r="AN798" s="193"/>
      <c r="AO798" s="193"/>
      <c r="AP798" s="193"/>
      <c r="AQ798" s="193"/>
      <c r="AR798" s="193"/>
      <c r="AS798" s="193"/>
      <c r="AT798" s="193"/>
      <c r="AU798" s="193"/>
      <c r="AV798" s="193"/>
    </row>
    <row r="799" spans="1:48" ht="15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  <c r="AE799" s="193"/>
      <c r="AF799" s="193"/>
      <c r="AG799" s="193"/>
      <c r="AH799" s="193"/>
      <c r="AI799" s="193"/>
      <c r="AJ799" s="193"/>
      <c r="AK799" s="193"/>
      <c r="AL799" s="193"/>
      <c r="AM799" s="193"/>
      <c r="AN799" s="193"/>
      <c r="AO799" s="193"/>
      <c r="AP799" s="193"/>
      <c r="AQ799" s="193"/>
      <c r="AR799" s="193"/>
      <c r="AS799" s="193"/>
      <c r="AT799" s="193"/>
      <c r="AU799" s="193"/>
      <c r="AV799" s="193"/>
    </row>
    <row r="800" spans="1:48" ht="15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  <c r="AE800" s="193"/>
      <c r="AF800" s="193"/>
      <c r="AG800" s="193"/>
      <c r="AH800" s="193"/>
      <c r="AI800" s="193"/>
      <c r="AJ800" s="193"/>
      <c r="AK800" s="193"/>
      <c r="AL800" s="193"/>
      <c r="AM800" s="193"/>
      <c r="AN800" s="193"/>
      <c r="AO800" s="193"/>
      <c r="AP800" s="193"/>
      <c r="AQ800" s="193"/>
      <c r="AR800" s="193"/>
      <c r="AS800" s="193"/>
      <c r="AT800" s="193"/>
      <c r="AU800" s="193"/>
      <c r="AV800" s="193"/>
    </row>
    <row r="801" spans="1:48" ht="15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  <c r="AE801" s="193"/>
      <c r="AF801" s="193"/>
      <c r="AG801" s="193"/>
      <c r="AH801" s="193"/>
      <c r="AI801" s="193"/>
      <c r="AJ801" s="193"/>
      <c r="AK801" s="193"/>
      <c r="AL801" s="193"/>
      <c r="AM801" s="193"/>
      <c r="AN801" s="193"/>
      <c r="AO801" s="193"/>
      <c r="AP801" s="193"/>
      <c r="AQ801" s="193"/>
      <c r="AR801" s="193"/>
      <c r="AS801" s="193"/>
      <c r="AT801" s="193"/>
      <c r="AU801" s="193"/>
      <c r="AV801" s="193"/>
    </row>
    <row r="802" spans="1:48" ht="15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  <c r="AE802" s="193"/>
      <c r="AF802" s="193"/>
      <c r="AG802" s="193"/>
      <c r="AH802" s="193"/>
      <c r="AI802" s="193"/>
      <c r="AJ802" s="193"/>
      <c r="AK802" s="193"/>
      <c r="AL802" s="193"/>
      <c r="AM802" s="193"/>
      <c r="AN802" s="193"/>
      <c r="AO802" s="193"/>
      <c r="AP802" s="193"/>
      <c r="AQ802" s="193"/>
      <c r="AR802" s="193"/>
      <c r="AS802" s="193"/>
      <c r="AT802" s="193"/>
      <c r="AU802" s="193"/>
      <c r="AV802" s="193"/>
    </row>
    <row r="803" spans="1:48" ht="15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  <c r="AE803" s="193"/>
      <c r="AF803" s="193"/>
      <c r="AG803" s="193"/>
      <c r="AH803" s="193"/>
      <c r="AI803" s="193"/>
      <c r="AJ803" s="193"/>
      <c r="AK803" s="193"/>
      <c r="AL803" s="193"/>
      <c r="AM803" s="193"/>
      <c r="AN803" s="193"/>
      <c r="AO803" s="193"/>
      <c r="AP803" s="193"/>
      <c r="AQ803" s="193"/>
      <c r="AR803" s="193"/>
      <c r="AS803" s="193"/>
      <c r="AT803" s="193"/>
      <c r="AU803" s="193"/>
      <c r="AV803" s="193"/>
    </row>
    <row r="804" spans="1:48" ht="15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  <c r="AE804" s="193"/>
      <c r="AF804" s="193"/>
      <c r="AG804" s="193"/>
      <c r="AH804" s="193"/>
      <c r="AI804" s="193"/>
      <c r="AJ804" s="193"/>
      <c r="AK804" s="193"/>
      <c r="AL804" s="193"/>
      <c r="AM804" s="193"/>
      <c r="AN804" s="193"/>
      <c r="AO804" s="193"/>
      <c r="AP804" s="193"/>
      <c r="AQ804" s="193"/>
      <c r="AR804" s="193"/>
      <c r="AS804" s="193"/>
      <c r="AT804" s="193"/>
      <c r="AU804" s="193"/>
      <c r="AV804" s="193"/>
    </row>
    <row r="805" spans="1:48" ht="15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  <c r="AE805" s="193"/>
      <c r="AF805" s="193"/>
      <c r="AG805" s="193"/>
      <c r="AH805" s="193"/>
      <c r="AI805" s="193"/>
      <c r="AJ805" s="193"/>
      <c r="AK805" s="193"/>
      <c r="AL805" s="193"/>
      <c r="AM805" s="193"/>
      <c r="AN805" s="193"/>
      <c r="AO805" s="193"/>
      <c r="AP805" s="193"/>
      <c r="AQ805" s="193"/>
      <c r="AR805" s="193"/>
      <c r="AS805" s="193"/>
      <c r="AT805" s="193"/>
      <c r="AU805" s="193"/>
      <c r="AV805" s="193"/>
    </row>
    <row r="806" spans="1:48" ht="15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  <c r="AE806" s="193"/>
      <c r="AF806" s="193"/>
      <c r="AG806" s="193"/>
      <c r="AH806" s="193"/>
      <c r="AI806" s="193"/>
      <c r="AJ806" s="193"/>
      <c r="AK806" s="193"/>
      <c r="AL806" s="193"/>
      <c r="AM806" s="193"/>
      <c r="AN806" s="193"/>
      <c r="AO806" s="193"/>
      <c r="AP806" s="193"/>
      <c r="AQ806" s="193"/>
      <c r="AR806" s="193"/>
      <c r="AS806" s="193"/>
      <c r="AT806" s="193"/>
      <c r="AU806" s="193"/>
      <c r="AV806" s="193"/>
    </row>
    <row r="807" spans="1:48" ht="15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  <c r="AE807" s="193"/>
      <c r="AF807" s="193"/>
      <c r="AG807" s="193"/>
      <c r="AH807" s="193"/>
      <c r="AI807" s="193"/>
      <c r="AJ807" s="193"/>
      <c r="AK807" s="193"/>
      <c r="AL807" s="193"/>
      <c r="AM807" s="193"/>
      <c r="AN807" s="193"/>
      <c r="AO807" s="193"/>
      <c r="AP807" s="193"/>
      <c r="AQ807" s="193"/>
      <c r="AR807" s="193"/>
      <c r="AS807" s="193"/>
      <c r="AT807" s="193"/>
      <c r="AU807" s="193"/>
      <c r="AV807" s="193"/>
    </row>
    <row r="808" spans="1:48" ht="15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  <c r="AE808" s="193"/>
      <c r="AF808" s="193"/>
      <c r="AG808" s="193"/>
      <c r="AH808" s="193"/>
      <c r="AI808" s="193"/>
      <c r="AJ808" s="193"/>
      <c r="AK808" s="193"/>
      <c r="AL808" s="193"/>
      <c r="AM808" s="193"/>
      <c r="AN808" s="193"/>
      <c r="AO808" s="193"/>
      <c r="AP808" s="193"/>
      <c r="AQ808" s="193"/>
      <c r="AR808" s="193"/>
      <c r="AS808" s="193"/>
      <c r="AT808" s="193"/>
      <c r="AU808" s="193"/>
      <c r="AV808" s="193"/>
    </row>
    <row r="809" spans="1:48" ht="15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  <c r="AE809" s="193"/>
      <c r="AF809" s="193"/>
      <c r="AG809" s="193"/>
      <c r="AH809" s="193"/>
      <c r="AI809" s="193"/>
      <c r="AJ809" s="193"/>
      <c r="AK809" s="193"/>
      <c r="AL809" s="193"/>
      <c r="AM809" s="193"/>
      <c r="AN809" s="193"/>
      <c r="AO809" s="193"/>
      <c r="AP809" s="193"/>
      <c r="AQ809" s="193"/>
      <c r="AR809" s="193"/>
      <c r="AS809" s="193"/>
      <c r="AT809" s="193"/>
      <c r="AU809" s="193"/>
      <c r="AV809" s="193"/>
    </row>
    <row r="810" spans="1:48" ht="15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  <c r="AE810" s="193"/>
      <c r="AF810" s="193"/>
      <c r="AG810" s="193"/>
      <c r="AH810" s="193"/>
      <c r="AI810" s="193"/>
      <c r="AJ810" s="193"/>
      <c r="AK810" s="193"/>
      <c r="AL810" s="193"/>
      <c r="AM810" s="193"/>
      <c r="AN810" s="193"/>
      <c r="AO810" s="193"/>
      <c r="AP810" s="193"/>
      <c r="AQ810" s="193"/>
      <c r="AR810" s="193"/>
      <c r="AS810" s="193"/>
      <c r="AT810" s="193"/>
      <c r="AU810" s="193"/>
      <c r="AV810" s="193"/>
    </row>
    <row r="811" spans="1:48" ht="15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  <c r="AE811" s="193"/>
      <c r="AF811" s="193"/>
      <c r="AG811" s="193"/>
      <c r="AH811" s="193"/>
      <c r="AI811" s="193"/>
      <c r="AJ811" s="193"/>
      <c r="AK811" s="193"/>
      <c r="AL811" s="193"/>
      <c r="AM811" s="193"/>
      <c r="AN811" s="193"/>
      <c r="AO811" s="193"/>
      <c r="AP811" s="193"/>
      <c r="AQ811" s="193"/>
      <c r="AR811" s="193"/>
      <c r="AS811" s="193"/>
      <c r="AT811" s="193"/>
      <c r="AU811" s="193"/>
      <c r="AV811" s="193"/>
    </row>
    <row r="812" spans="1:48" ht="15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  <c r="AE812" s="193"/>
      <c r="AF812" s="193"/>
      <c r="AG812" s="193"/>
      <c r="AH812" s="193"/>
      <c r="AI812" s="193"/>
      <c r="AJ812" s="193"/>
      <c r="AK812" s="193"/>
      <c r="AL812" s="193"/>
      <c r="AM812" s="193"/>
      <c r="AN812" s="193"/>
      <c r="AO812" s="193"/>
      <c r="AP812" s="193"/>
      <c r="AQ812" s="193"/>
      <c r="AR812" s="193"/>
      <c r="AS812" s="193"/>
      <c r="AT812" s="193"/>
      <c r="AU812" s="193"/>
      <c r="AV812" s="193"/>
    </row>
    <row r="813" spans="1:48" ht="15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  <c r="AE813" s="193"/>
      <c r="AF813" s="193"/>
      <c r="AG813" s="193"/>
      <c r="AH813" s="193"/>
      <c r="AI813" s="193"/>
      <c r="AJ813" s="193"/>
      <c r="AK813" s="193"/>
      <c r="AL813" s="193"/>
      <c r="AM813" s="193"/>
      <c r="AN813" s="193"/>
      <c r="AO813" s="193"/>
      <c r="AP813" s="193"/>
      <c r="AQ813" s="193"/>
      <c r="AR813" s="193"/>
      <c r="AS813" s="193"/>
      <c r="AT813" s="193"/>
      <c r="AU813" s="193"/>
      <c r="AV813" s="193"/>
    </row>
    <row r="814" spans="1:48" ht="15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  <c r="AE814" s="193"/>
      <c r="AF814" s="193"/>
      <c r="AG814" s="193"/>
      <c r="AH814" s="193"/>
      <c r="AI814" s="193"/>
      <c r="AJ814" s="193"/>
      <c r="AK814" s="193"/>
      <c r="AL814" s="193"/>
      <c r="AM814" s="193"/>
      <c r="AN814" s="193"/>
      <c r="AO814" s="193"/>
      <c r="AP814" s="193"/>
      <c r="AQ814" s="193"/>
      <c r="AR814" s="193"/>
      <c r="AS814" s="193"/>
      <c r="AT814" s="193"/>
      <c r="AU814" s="193"/>
      <c r="AV814" s="193"/>
    </row>
    <row r="815" spans="1:48" ht="15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  <c r="AE815" s="193"/>
      <c r="AF815" s="193"/>
      <c r="AG815" s="193"/>
      <c r="AH815" s="193"/>
      <c r="AI815" s="193"/>
      <c r="AJ815" s="193"/>
      <c r="AK815" s="193"/>
      <c r="AL815" s="193"/>
      <c r="AM815" s="193"/>
      <c r="AN815" s="193"/>
      <c r="AO815" s="193"/>
      <c r="AP815" s="193"/>
      <c r="AQ815" s="193"/>
      <c r="AR815" s="193"/>
      <c r="AS815" s="193"/>
      <c r="AT815" s="193"/>
      <c r="AU815" s="193"/>
      <c r="AV815" s="193"/>
    </row>
    <row r="816" spans="1:48" ht="15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  <c r="AE816" s="193"/>
      <c r="AF816" s="193"/>
      <c r="AG816" s="193"/>
      <c r="AH816" s="193"/>
      <c r="AI816" s="193"/>
      <c r="AJ816" s="193"/>
      <c r="AK816" s="193"/>
      <c r="AL816" s="193"/>
      <c r="AM816" s="193"/>
      <c r="AN816" s="193"/>
      <c r="AO816" s="193"/>
      <c r="AP816" s="193"/>
      <c r="AQ816" s="193"/>
      <c r="AR816" s="193"/>
      <c r="AS816" s="193"/>
      <c r="AT816" s="193"/>
      <c r="AU816" s="193"/>
      <c r="AV816" s="193"/>
    </row>
    <row r="817" spans="1:48" ht="15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  <c r="AA817" s="193"/>
      <c r="AB817" s="193"/>
      <c r="AC817" s="193"/>
      <c r="AD817" s="193"/>
      <c r="AE817" s="193"/>
      <c r="AF817" s="193"/>
      <c r="AG817" s="193"/>
      <c r="AH817" s="193"/>
      <c r="AI817" s="193"/>
      <c r="AJ817" s="193"/>
      <c r="AK817" s="193"/>
      <c r="AL817" s="193"/>
      <c r="AM817" s="193"/>
      <c r="AN817" s="193"/>
      <c r="AO817" s="193"/>
      <c r="AP817" s="193"/>
      <c r="AQ817" s="193"/>
      <c r="AR817" s="193"/>
      <c r="AS817" s="193"/>
      <c r="AT817" s="193"/>
      <c r="AU817" s="193"/>
      <c r="AV817" s="193"/>
    </row>
    <row r="818" spans="1:48" ht="15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  <c r="AE818" s="193"/>
      <c r="AF818" s="193"/>
      <c r="AG818" s="193"/>
      <c r="AH818" s="193"/>
      <c r="AI818" s="193"/>
      <c r="AJ818" s="193"/>
      <c r="AK818" s="193"/>
      <c r="AL818" s="193"/>
      <c r="AM818" s="193"/>
      <c r="AN818" s="193"/>
      <c r="AO818" s="193"/>
      <c r="AP818" s="193"/>
      <c r="AQ818" s="193"/>
      <c r="AR818" s="193"/>
      <c r="AS818" s="193"/>
      <c r="AT818" s="193"/>
      <c r="AU818" s="193"/>
      <c r="AV818" s="193"/>
    </row>
    <row r="819" spans="1:48" ht="15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  <c r="AE819" s="193"/>
      <c r="AF819" s="193"/>
      <c r="AG819" s="193"/>
      <c r="AH819" s="193"/>
      <c r="AI819" s="193"/>
      <c r="AJ819" s="193"/>
      <c r="AK819" s="193"/>
      <c r="AL819" s="193"/>
      <c r="AM819" s="193"/>
      <c r="AN819" s="193"/>
      <c r="AO819" s="193"/>
      <c r="AP819" s="193"/>
      <c r="AQ819" s="193"/>
      <c r="AR819" s="193"/>
      <c r="AS819" s="193"/>
      <c r="AT819" s="193"/>
      <c r="AU819" s="193"/>
      <c r="AV819" s="193"/>
    </row>
    <row r="820" spans="1:48" ht="15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  <c r="AE820" s="193"/>
      <c r="AF820" s="193"/>
      <c r="AG820" s="193"/>
      <c r="AH820" s="193"/>
      <c r="AI820" s="193"/>
      <c r="AJ820" s="193"/>
      <c r="AK820" s="193"/>
      <c r="AL820" s="193"/>
      <c r="AM820" s="193"/>
      <c r="AN820" s="193"/>
      <c r="AO820" s="193"/>
      <c r="AP820" s="193"/>
      <c r="AQ820" s="193"/>
      <c r="AR820" s="193"/>
      <c r="AS820" s="193"/>
      <c r="AT820" s="193"/>
      <c r="AU820" s="193"/>
      <c r="AV820" s="193"/>
    </row>
    <row r="821" spans="1:48" ht="15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  <c r="AE821" s="193"/>
      <c r="AF821" s="193"/>
      <c r="AG821" s="193"/>
      <c r="AH821" s="193"/>
      <c r="AI821" s="193"/>
      <c r="AJ821" s="193"/>
      <c r="AK821" s="193"/>
      <c r="AL821" s="193"/>
      <c r="AM821" s="193"/>
      <c r="AN821" s="193"/>
      <c r="AO821" s="193"/>
      <c r="AP821" s="193"/>
      <c r="AQ821" s="193"/>
      <c r="AR821" s="193"/>
      <c r="AS821" s="193"/>
      <c r="AT821" s="193"/>
      <c r="AU821" s="193"/>
      <c r="AV821" s="193"/>
    </row>
    <row r="822" spans="1:48" ht="15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  <c r="AA822" s="193"/>
      <c r="AB822" s="193"/>
      <c r="AC822" s="193"/>
      <c r="AD822" s="193"/>
      <c r="AE822" s="193"/>
      <c r="AF822" s="193"/>
      <c r="AG822" s="193"/>
      <c r="AH822" s="193"/>
      <c r="AI822" s="193"/>
      <c r="AJ822" s="193"/>
      <c r="AK822" s="193"/>
      <c r="AL822" s="193"/>
      <c r="AM822" s="193"/>
      <c r="AN822" s="193"/>
      <c r="AO822" s="193"/>
      <c r="AP822" s="193"/>
      <c r="AQ822" s="193"/>
      <c r="AR822" s="193"/>
      <c r="AS822" s="193"/>
      <c r="AT822" s="193"/>
      <c r="AU822" s="193"/>
      <c r="AV822" s="193"/>
    </row>
    <row r="823" spans="1:48" ht="15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  <c r="AE823" s="193"/>
      <c r="AF823" s="193"/>
      <c r="AG823" s="193"/>
      <c r="AH823" s="193"/>
      <c r="AI823" s="193"/>
      <c r="AJ823" s="193"/>
      <c r="AK823" s="193"/>
      <c r="AL823" s="193"/>
      <c r="AM823" s="193"/>
      <c r="AN823" s="193"/>
      <c r="AO823" s="193"/>
      <c r="AP823" s="193"/>
      <c r="AQ823" s="193"/>
      <c r="AR823" s="193"/>
      <c r="AS823" s="193"/>
      <c r="AT823" s="193"/>
      <c r="AU823" s="193"/>
      <c r="AV823" s="193"/>
    </row>
    <row r="824" spans="1:48" ht="15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  <c r="AE824" s="193"/>
      <c r="AF824" s="193"/>
      <c r="AG824" s="193"/>
      <c r="AH824" s="193"/>
      <c r="AI824" s="193"/>
      <c r="AJ824" s="193"/>
      <c r="AK824" s="193"/>
      <c r="AL824" s="193"/>
      <c r="AM824" s="193"/>
      <c r="AN824" s="193"/>
      <c r="AO824" s="193"/>
      <c r="AP824" s="193"/>
      <c r="AQ824" s="193"/>
      <c r="AR824" s="193"/>
      <c r="AS824" s="193"/>
      <c r="AT824" s="193"/>
      <c r="AU824" s="193"/>
      <c r="AV824" s="193"/>
    </row>
    <row r="825" spans="1:48" ht="15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  <c r="AE825" s="193"/>
      <c r="AF825" s="193"/>
      <c r="AG825" s="193"/>
      <c r="AH825" s="193"/>
      <c r="AI825" s="193"/>
      <c r="AJ825" s="193"/>
      <c r="AK825" s="193"/>
      <c r="AL825" s="193"/>
      <c r="AM825" s="193"/>
      <c r="AN825" s="193"/>
      <c r="AO825" s="193"/>
      <c r="AP825" s="193"/>
      <c r="AQ825" s="193"/>
      <c r="AR825" s="193"/>
      <c r="AS825" s="193"/>
      <c r="AT825" s="193"/>
      <c r="AU825" s="193"/>
      <c r="AV825" s="193"/>
    </row>
    <row r="826" spans="1:48" ht="15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  <c r="AE826" s="193"/>
      <c r="AF826" s="193"/>
      <c r="AG826" s="193"/>
      <c r="AH826" s="193"/>
      <c r="AI826" s="193"/>
      <c r="AJ826" s="193"/>
      <c r="AK826" s="193"/>
      <c r="AL826" s="193"/>
      <c r="AM826" s="193"/>
      <c r="AN826" s="193"/>
      <c r="AO826" s="193"/>
      <c r="AP826" s="193"/>
      <c r="AQ826" s="193"/>
      <c r="AR826" s="193"/>
      <c r="AS826" s="193"/>
      <c r="AT826" s="193"/>
      <c r="AU826" s="193"/>
      <c r="AV826" s="193"/>
    </row>
    <row r="827" spans="1:48" ht="15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  <c r="AE827" s="193"/>
      <c r="AF827" s="193"/>
      <c r="AG827" s="193"/>
      <c r="AH827" s="193"/>
      <c r="AI827" s="193"/>
      <c r="AJ827" s="193"/>
      <c r="AK827" s="193"/>
      <c r="AL827" s="193"/>
      <c r="AM827" s="193"/>
      <c r="AN827" s="193"/>
      <c r="AO827" s="193"/>
      <c r="AP827" s="193"/>
      <c r="AQ827" s="193"/>
      <c r="AR827" s="193"/>
      <c r="AS827" s="193"/>
      <c r="AT827" s="193"/>
      <c r="AU827" s="193"/>
      <c r="AV827" s="193"/>
    </row>
    <row r="828" spans="1:48" ht="15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  <c r="AE828" s="193"/>
      <c r="AF828" s="193"/>
      <c r="AG828" s="193"/>
      <c r="AH828" s="193"/>
      <c r="AI828" s="193"/>
      <c r="AJ828" s="193"/>
      <c r="AK828" s="193"/>
      <c r="AL828" s="193"/>
      <c r="AM828" s="193"/>
      <c r="AN828" s="193"/>
      <c r="AO828" s="193"/>
      <c r="AP828" s="193"/>
      <c r="AQ828" s="193"/>
      <c r="AR828" s="193"/>
      <c r="AS828" s="193"/>
      <c r="AT828" s="193"/>
      <c r="AU828" s="193"/>
      <c r="AV828" s="193"/>
    </row>
    <row r="829" spans="1:48" ht="15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  <c r="AE829" s="193"/>
      <c r="AF829" s="193"/>
      <c r="AG829" s="193"/>
      <c r="AH829" s="193"/>
      <c r="AI829" s="193"/>
      <c r="AJ829" s="193"/>
      <c r="AK829" s="193"/>
      <c r="AL829" s="193"/>
      <c r="AM829" s="193"/>
      <c r="AN829" s="193"/>
      <c r="AO829" s="193"/>
      <c r="AP829" s="193"/>
      <c r="AQ829" s="193"/>
      <c r="AR829" s="193"/>
      <c r="AS829" s="193"/>
      <c r="AT829" s="193"/>
      <c r="AU829" s="193"/>
      <c r="AV829" s="193"/>
    </row>
    <row r="830" spans="1:48" ht="15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  <c r="AA830" s="193"/>
      <c r="AB830" s="193"/>
      <c r="AC830" s="193"/>
      <c r="AD830" s="193"/>
      <c r="AE830" s="193"/>
      <c r="AF830" s="193"/>
      <c r="AG830" s="193"/>
      <c r="AH830" s="193"/>
      <c r="AI830" s="193"/>
      <c r="AJ830" s="193"/>
      <c r="AK830" s="193"/>
      <c r="AL830" s="193"/>
      <c r="AM830" s="193"/>
      <c r="AN830" s="193"/>
      <c r="AO830" s="193"/>
      <c r="AP830" s="193"/>
      <c r="AQ830" s="193"/>
      <c r="AR830" s="193"/>
      <c r="AS830" s="193"/>
      <c r="AT830" s="193"/>
      <c r="AU830" s="193"/>
      <c r="AV830" s="193"/>
    </row>
    <row r="831" spans="1:48" ht="15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  <c r="AE831" s="193"/>
      <c r="AF831" s="193"/>
      <c r="AG831" s="193"/>
      <c r="AH831" s="193"/>
      <c r="AI831" s="193"/>
      <c r="AJ831" s="193"/>
      <c r="AK831" s="193"/>
      <c r="AL831" s="193"/>
      <c r="AM831" s="193"/>
      <c r="AN831" s="193"/>
      <c r="AO831" s="193"/>
      <c r="AP831" s="193"/>
      <c r="AQ831" s="193"/>
      <c r="AR831" s="193"/>
      <c r="AS831" s="193"/>
      <c r="AT831" s="193"/>
      <c r="AU831" s="193"/>
      <c r="AV831" s="193"/>
    </row>
    <row r="832" spans="1:48" ht="15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  <c r="AE832" s="193"/>
      <c r="AF832" s="193"/>
      <c r="AG832" s="193"/>
      <c r="AH832" s="193"/>
      <c r="AI832" s="193"/>
      <c r="AJ832" s="193"/>
      <c r="AK832" s="193"/>
      <c r="AL832" s="193"/>
      <c r="AM832" s="193"/>
      <c r="AN832" s="193"/>
      <c r="AO832" s="193"/>
      <c r="AP832" s="193"/>
      <c r="AQ832" s="193"/>
      <c r="AR832" s="193"/>
      <c r="AS832" s="193"/>
      <c r="AT832" s="193"/>
      <c r="AU832" s="193"/>
      <c r="AV832" s="193"/>
    </row>
    <row r="833" spans="1:48" ht="15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  <c r="AE833" s="193"/>
      <c r="AF833" s="193"/>
      <c r="AG833" s="193"/>
      <c r="AH833" s="193"/>
      <c r="AI833" s="193"/>
      <c r="AJ833" s="193"/>
      <c r="AK833" s="193"/>
      <c r="AL833" s="193"/>
      <c r="AM833" s="193"/>
      <c r="AN833" s="193"/>
      <c r="AO833" s="193"/>
      <c r="AP833" s="193"/>
      <c r="AQ833" s="193"/>
      <c r="AR833" s="193"/>
      <c r="AS833" s="193"/>
      <c r="AT833" s="193"/>
      <c r="AU833" s="193"/>
      <c r="AV833" s="193"/>
    </row>
    <row r="834" spans="1:48" ht="15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  <c r="AE834" s="193"/>
      <c r="AF834" s="193"/>
      <c r="AG834" s="193"/>
      <c r="AH834" s="193"/>
      <c r="AI834" s="193"/>
      <c r="AJ834" s="193"/>
      <c r="AK834" s="193"/>
      <c r="AL834" s="193"/>
      <c r="AM834" s="193"/>
      <c r="AN834" s="193"/>
      <c r="AO834" s="193"/>
      <c r="AP834" s="193"/>
      <c r="AQ834" s="193"/>
      <c r="AR834" s="193"/>
      <c r="AS834" s="193"/>
      <c r="AT834" s="193"/>
      <c r="AU834" s="193"/>
      <c r="AV834" s="193"/>
    </row>
    <row r="835" spans="1:48" ht="15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  <c r="AE835" s="193"/>
      <c r="AF835" s="193"/>
      <c r="AG835" s="193"/>
      <c r="AH835" s="193"/>
      <c r="AI835" s="193"/>
      <c r="AJ835" s="193"/>
      <c r="AK835" s="193"/>
      <c r="AL835" s="193"/>
      <c r="AM835" s="193"/>
      <c r="AN835" s="193"/>
      <c r="AO835" s="193"/>
      <c r="AP835" s="193"/>
      <c r="AQ835" s="193"/>
      <c r="AR835" s="193"/>
      <c r="AS835" s="193"/>
      <c r="AT835" s="193"/>
      <c r="AU835" s="193"/>
      <c r="AV835" s="193"/>
    </row>
    <row r="836" spans="1:48" ht="15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  <c r="AA836" s="193"/>
      <c r="AB836" s="193"/>
      <c r="AC836" s="193"/>
      <c r="AD836" s="193"/>
      <c r="AE836" s="193"/>
      <c r="AF836" s="193"/>
      <c r="AG836" s="193"/>
      <c r="AH836" s="193"/>
      <c r="AI836" s="193"/>
      <c r="AJ836" s="193"/>
      <c r="AK836" s="193"/>
      <c r="AL836" s="193"/>
      <c r="AM836" s="193"/>
      <c r="AN836" s="193"/>
      <c r="AO836" s="193"/>
      <c r="AP836" s="193"/>
      <c r="AQ836" s="193"/>
      <c r="AR836" s="193"/>
      <c r="AS836" s="193"/>
      <c r="AT836" s="193"/>
      <c r="AU836" s="193"/>
      <c r="AV836" s="193"/>
    </row>
    <row r="837" spans="1:48" ht="15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  <c r="AE837" s="193"/>
      <c r="AF837" s="193"/>
      <c r="AG837" s="193"/>
      <c r="AH837" s="193"/>
      <c r="AI837" s="193"/>
      <c r="AJ837" s="193"/>
      <c r="AK837" s="193"/>
      <c r="AL837" s="193"/>
      <c r="AM837" s="193"/>
      <c r="AN837" s="193"/>
      <c r="AO837" s="193"/>
      <c r="AP837" s="193"/>
      <c r="AQ837" s="193"/>
      <c r="AR837" s="193"/>
      <c r="AS837" s="193"/>
      <c r="AT837" s="193"/>
      <c r="AU837" s="193"/>
      <c r="AV837" s="193"/>
    </row>
    <row r="838" spans="1:48" ht="15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  <c r="AE838" s="193"/>
      <c r="AF838" s="193"/>
      <c r="AG838" s="193"/>
      <c r="AH838" s="193"/>
      <c r="AI838" s="193"/>
      <c r="AJ838" s="193"/>
      <c r="AK838" s="193"/>
      <c r="AL838" s="193"/>
      <c r="AM838" s="193"/>
      <c r="AN838" s="193"/>
      <c r="AO838" s="193"/>
      <c r="AP838" s="193"/>
      <c r="AQ838" s="193"/>
      <c r="AR838" s="193"/>
      <c r="AS838" s="193"/>
      <c r="AT838" s="193"/>
      <c r="AU838" s="193"/>
      <c r="AV838" s="193"/>
    </row>
    <row r="839" spans="1:48" ht="15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  <c r="AE839" s="193"/>
      <c r="AF839" s="193"/>
      <c r="AG839" s="193"/>
      <c r="AH839" s="193"/>
      <c r="AI839" s="193"/>
      <c r="AJ839" s="193"/>
      <c r="AK839" s="193"/>
      <c r="AL839" s="193"/>
      <c r="AM839" s="193"/>
      <c r="AN839" s="193"/>
      <c r="AO839" s="193"/>
      <c r="AP839" s="193"/>
      <c r="AQ839" s="193"/>
      <c r="AR839" s="193"/>
      <c r="AS839" s="193"/>
      <c r="AT839" s="193"/>
      <c r="AU839" s="193"/>
      <c r="AV839" s="193"/>
    </row>
    <row r="840" spans="1:48" ht="15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  <c r="AE840" s="193"/>
      <c r="AF840" s="193"/>
      <c r="AG840" s="193"/>
      <c r="AH840" s="193"/>
      <c r="AI840" s="193"/>
      <c r="AJ840" s="193"/>
      <c r="AK840" s="193"/>
      <c r="AL840" s="193"/>
      <c r="AM840" s="193"/>
      <c r="AN840" s="193"/>
      <c r="AO840" s="193"/>
      <c r="AP840" s="193"/>
      <c r="AQ840" s="193"/>
      <c r="AR840" s="193"/>
      <c r="AS840" s="193"/>
      <c r="AT840" s="193"/>
      <c r="AU840" s="193"/>
      <c r="AV840" s="193"/>
    </row>
    <row r="841" spans="1:48" ht="15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  <c r="AE841" s="193"/>
      <c r="AF841" s="193"/>
      <c r="AG841" s="193"/>
      <c r="AH841" s="193"/>
      <c r="AI841" s="193"/>
      <c r="AJ841" s="193"/>
      <c r="AK841" s="193"/>
      <c r="AL841" s="193"/>
      <c r="AM841" s="193"/>
      <c r="AN841" s="193"/>
      <c r="AO841" s="193"/>
      <c r="AP841" s="193"/>
      <c r="AQ841" s="193"/>
      <c r="AR841" s="193"/>
      <c r="AS841" s="193"/>
      <c r="AT841" s="193"/>
      <c r="AU841" s="193"/>
      <c r="AV841" s="193"/>
    </row>
    <row r="842" spans="1:48" ht="15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  <c r="AE842" s="193"/>
      <c r="AF842" s="193"/>
      <c r="AG842" s="193"/>
      <c r="AH842" s="193"/>
      <c r="AI842" s="193"/>
      <c r="AJ842" s="193"/>
      <c r="AK842" s="193"/>
      <c r="AL842" s="193"/>
      <c r="AM842" s="193"/>
      <c r="AN842" s="193"/>
      <c r="AO842" s="193"/>
      <c r="AP842" s="193"/>
      <c r="AQ842" s="193"/>
      <c r="AR842" s="193"/>
      <c r="AS842" s="193"/>
      <c r="AT842" s="193"/>
      <c r="AU842" s="193"/>
      <c r="AV842" s="193"/>
    </row>
    <row r="843" spans="1:48" ht="15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  <c r="AE843" s="193"/>
      <c r="AF843" s="193"/>
      <c r="AG843" s="193"/>
      <c r="AH843" s="193"/>
      <c r="AI843" s="193"/>
      <c r="AJ843" s="193"/>
      <c r="AK843" s="193"/>
      <c r="AL843" s="193"/>
      <c r="AM843" s="193"/>
      <c r="AN843" s="193"/>
      <c r="AO843" s="193"/>
      <c r="AP843" s="193"/>
      <c r="AQ843" s="193"/>
      <c r="AR843" s="193"/>
      <c r="AS843" s="193"/>
      <c r="AT843" s="193"/>
      <c r="AU843" s="193"/>
      <c r="AV843" s="193"/>
    </row>
    <row r="844" spans="1:48" ht="15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  <c r="AE844" s="193"/>
      <c r="AF844" s="193"/>
      <c r="AG844" s="193"/>
      <c r="AH844" s="193"/>
      <c r="AI844" s="193"/>
      <c r="AJ844" s="193"/>
      <c r="AK844" s="193"/>
      <c r="AL844" s="193"/>
      <c r="AM844" s="193"/>
      <c r="AN844" s="193"/>
      <c r="AO844" s="193"/>
      <c r="AP844" s="193"/>
      <c r="AQ844" s="193"/>
      <c r="AR844" s="193"/>
      <c r="AS844" s="193"/>
      <c r="AT844" s="193"/>
      <c r="AU844" s="193"/>
      <c r="AV844" s="193"/>
    </row>
    <row r="845" spans="1:48" ht="15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  <c r="AE845" s="193"/>
      <c r="AF845" s="193"/>
      <c r="AG845" s="193"/>
      <c r="AH845" s="193"/>
      <c r="AI845" s="193"/>
      <c r="AJ845" s="193"/>
      <c r="AK845" s="193"/>
      <c r="AL845" s="193"/>
      <c r="AM845" s="193"/>
      <c r="AN845" s="193"/>
      <c r="AO845" s="193"/>
      <c r="AP845" s="193"/>
      <c r="AQ845" s="193"/>
      <c r="AR845" s="193"/>
      <c r="AS845" s="193"/>
      <c r="AT845" s="193"/>
      <c r="AU845" s="193"/>
      <c r="AV845" s="193"/>
    </row>
    <row r="846" spans="1:48" ht="15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  <c r="AE846" s="193"/>
      <c r="AF846" s="193"/>
      <c r="AG846" s="193"/>
      <c r="AH846" s="193"/>
      <c r="AI846" s="193"/>
      <c r="AJ846" s="193"/>
      <c r="AK846" s="193"/>
      <c r="AL846" s="193"/>
      <c r="AM846" s="193"/>
      <c r="AN846" s="193"/>
      <c r="AO846" s="193"/>
      <c r="AP846" s="193"/>
      <c r="AQ846" s="193"/>
      <c r="AR846" s="193"/>
      <c r="AS846" s="193"/>
      <c r="AT846" s="193"/>
      <c r="AU846" s="193"/>
      <c r="AV846" s="193"/>
    </row>
    <row r="847" spans="1:48" ht="15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  <c r="AE847" s="193"/>
      <c r="AF847" s="193"/>
      <c r="AG847" s="193"/>
      <c r="AH847" s="193"/>
      <c r="AI847" s="193"/>
      <c r="AJ847" s="193"/>
      <c r="AK847" s="193"/>
      <c r="AL847" s="193"/>
      <c r="AM847" s="193"/>
      <c r="AN847" s="193"/>
      <c r="AO847" s="193"/>
      <c r="AP847" s="193"/>
      <c r="AQ847" s="193"/>
      <c r="AR847" s="193"/>
      <c r="AS847" s="193"/>
      <c r="AT847" s="193"/>
      <c r="AU847" s="193"/>
      <c r="AV847" s="193"/>
    </row>
    <row r="848" spans="1:48" ht="15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  <c r="AE848" s="193"/>
      <c r="AF848" s="193"/>
      <c r="AG848" s="193"/>
      <c r="AH848" s="193"/>
      <c r="AI848" s="193"/>
      <c r="AJ848" s="193"/>
      <c r="AK848" s="193"/>
      <c r="AL848" s="193"/>
      <c r="AM848" s="193"/>
      <c r="AN848" s="193"/>
      <c r="AO848" s="193"/>
      <c r="AP848" s="193"/>
      <c r="AQ848" s="193"/>
      <c r="AR848" s="193"/>
      <c r="AS848" s="193"/>
      <c r="AT848" s="193"/>
      <c r="AU848" s="193"/>
      <c r="AV848" s="193"/>
    </row>
    <row r="849" spans="1:48" ht="15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  <c r="AE849" s="193"/>
      <c r="AF849" s="193"/>
      <c r="AG849" s="193"/>
      <c r="AH849" s="193"/>
      <c r="AI849" s="193"/>
      <c r="AJ849" s="193"/>
      <c r="AK849" s="193"/>
      <c r="AL849" s="193"/>
      <c r="AM849" s="193"/>
      <c r="AN849" s="193"/>
      <c r="AO849" s="193"/>
      <c r="AP849" s="193"/>
      <c r="AQ849" s="193"/>
      <c r="AR849" s="193"/>
      <c r="AS849" s="193"/>
      <c r="AT849" s="193"/>
      <c r="AU849" s="193"/>
      <c r="AV849" s="193"/>
    </row>
    <row r="850" spans="1:48" ht="15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  <c r="AE850" s="193"/>
      <c r="AF850" s="193"/>
      <c r="AG850" s="193"/>
      <c r="AH850" s="193"/>
      <c r="AI850" s="193"/>
      <c r="AJ850" s="193"/>
      <c r="AK850" s="193"/>
      <c r="AL850" s="193"/>
      <c r="AM850" s="193"/>
      <c r="AN850" s="193"/>
      <c r="AO850" s="193"/>
      <c r="AP850" s="193"/>
      <c r="AQ850" s="193"/>
      <c r="AR850" s="193"/>
      <c r="AS850" s="193"/>
      <c r="AT850" s="193"/>
      <c r="AU850" s="193"/>
      <c r="AV850" s="193"/>
    </row>
    <row r="851" spans="1:48" ht="15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  <c r="AE851" s="193"/>
      <c r="AF851" s="193"/>
      <c r="AG851" s="193"/>
      <c r="AH851" s="193"/>
      <c r="AI851" s="193"/>
      <c r="AJ851" s="193"/>
      <c r="AK851" s="193"/>
      <c r="AL851" s="193"/>
      <c r="AM851" s="193"/>
      <c r="AN851" s="193"/>
      <c r="AO851" s="193"/>
      <c r="AP851" s="193"/>
      <c r="AQ851" s="193"/>
      <c r="AR851" s="193"/>
      <c r="AS851" s="193"/>
      <c r="AT851" s="193"/>
      <c r="AU851" s="193"/>
      <c r="AV851" s="193"/>
    </row>
    <row r="852" spans="1:48" ht="15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  <c r="AE852" s="193"/>
      <c r="AF852" s="193"/>
      <c r="AG852" s="193"/>
      <c r="AH852" s="193"/>
      <c r="AI852" s="193"/>
      <c r="AJ852" s="193"/>
      <c r="AK852" s="193"/>
      <c r="AL852" s="193"/>
      <c r="AM852" s="193"/>
      <c r="AN852" s="193"/>
      <c r="AO852" s="193"/>
      <c r="AP852" s="193"/>
      <c r="AQ852" s="193"/>
      <c r="AR852" s="193"/>
      <c r="AS852" s="193"/>
      <c r="AT852" s="193"/>
      <c r="AU852" s="193"/>
      <c r="AV852" s="193"/>
    </row>
    <row r="853" spans="1:48" ht="15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  <c r="AE853" s="193"/>
      <c r="AF853" s="193"/>
      <c r="AG853" s="193"/>
      <c r="AH853" s="193"/>
      <c r="AI853" s="193"/>
      <c r="AJ853" s="193"/>
      <c r="AK853" s="193"/>
      <c r="AL853" s="193"/>
      <c r="AM853" s="193"/>
      <c r="AN853" s="193"/>
      <c r="AO853" s="193"/>
      <c r="AP853" s="193"/>
      <c r="AQ853" s="193"/>
      <c r="AR853" s="193"/>
      <c r="AS853" s="193"/>
      <c r="AT853" s="193"/>
      <c r="AU853" s="193"/>
      <c r="AV853" s="193"/>
    </row>
    <row r="854" spans="1:48" ht="15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  <c r="AE854" s="193"/>
      <c r="AF854" s="193"/>
      <c r="AG854" s="193"/>
      <c r="AH854" s="193"/>
      <c r="AI854" s="193"/>
      <c r="AJ854" s="193"/>
      <c r="AK854" s="193"/>
      <c r="AL854" s="193"/>
      <c r="AM854" s="193"/>
      <c r="AN854" s="193"/>
      <c r="AO854" s="193"/>
      <c r="AP854" s="193"/>
      <c r="AQ854" s="193"/>
      <c r="AR854" s="193"/>
      <c r="AS854" s="193"/>
      <c r="AT854" s="193"/>
      <c r="AU854" s="193"/>
      <c r="AV854" s="193"/>
    </row>
    <row r="855" spans="1:48" ht="15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  <c r="AE855" s="193"/>
      <c r="AF855" s="193"/>
      <c r="AG855" s="193"/>
      <c r="AH855" s="193"/>
      <c r="AI855" s="193"/>
      <c r="AJ855" s="193"/>
      <c r="AK855" s="193"/>
      <c r="AL855" s="193"/>
      <c r="AM855" s="193"/>
      <c r="AN855" s="193"/>
      <c r="AO855" s="193"/>
      <c r="AP855" s="193"/>
      <c r="AQ855" s="193"/>
      <c r="AR855" s="193"/>
      <c r="AS855" s="193"/>
      <c r="AT855" s="193"/>
      <c r="AU855" s="193"/>
      <c r="AV855" s="193"/>
    </row>
    <row r="856" spans="1:48" ht="15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  <c r="AE856" s="193"/>
      <c r="AF856" s="193"/>
      <c r="AG856" s="193"/>
      <c r="AH856" s="193"/>
      <c r="AI856" s="193"/>
      <c r="AJ856" s="193"/>
      <c r="AK856" s="193"/>
      <c r="AL856" s="193"/>
      <c r="AM856" s="193"/>
      <c r="AN856" s="193"/>
      <c r="AO856" s="193"/>
      <c r="AP856" s="193"/>
      <c r="AQ856" s="193"/>
      <c r="AR856" s="193"/>
      <c r="AS856" s="193"/>
      <c r="AT856" s="193"/>
      <c r="AU856" s="193"/>
      <c r="AV856" s="193"/>
    </row>
    <row r="857" spans="1:48" ht="15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  <c r="AE857" s="193"/>
      <c r="AF857" s="193"/>
      <c r="AG857" s="193"/>
      <c r="AH857" s="193"/>
      <c r="AI857" s="193"/>
      <c r="AJ857" s="193"/>
      <c r="AK857" s="193"/>
      <c r="AL857" s="193"/>
      <c r="AM857" s="193"/>
      <c r="AN857" s="193"/>
      <c r="AO857" s="193"/>
      <c r="AP857" s="193"/>
      <c r="AQ857" s="193"/>
      <c r="AR857" s="193"/>
      <c r="AS857" s="193"/>
      <c r="AT857" s="193"/>
      <c r="AU857" s="193"/>
      <c r="AV857" s="193"/>
    </row>
    <row r="858" spans="1:48" ht="15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  <c r="AE858" s="193"/>
      <c r="AF858" s="193"/>
      <c r="AG858" s="193"/>
      <c r="AH858" s="193"/>
      <c r="AI858" s="193"/>
      <c r="AJ858" s="193"/>
      <c r="AK858" s="193"/>
      <c r="AL858" s="193"/>
      <c r="AM858" s="193"/>
      <c r="AN858" s="193"/>
      <c r="AO858" s="193"/>
      <c r="AP858" s="193"/>
      <c r="AQ858" s="193"/>
      <c r="AR858" s="193"/>
      <c r="AS858" s="193"/>
      <c r="AT858" s="193"/>
      <c r="AU858" s="193"/>
      <c r="AV858" s="193"/>
    </row>
    <row r="859" spans="1:48" ht="15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  <c r="AA859" s="193"/>
      <c r="AB859" s="193"/>
      <c r="AC859" s="193"/>
      <c r="AD859" s="193"/>
      <c r="AE859" s="193"/>
      <c r="AF859" s="193"/>
      <c r="AG859" s="193"/>
      <c r="AH859" s="193"/>
      <c r="AI859" s="193"/>
      <c r="AJ859" s="193"/>
      <c r="AK859" s="193"/>
      <c r="AL859" s="193"/>
      <c r="AM859" s="193"/>
      <c r="AN859" s="193"/>
      <c r="AO859" s="193"/>
      <c r="AP859" s="193"/>
      <c r="AQ859" s="193"/>
      <c r="AR859" s="193"/>
      <c r="AS859" s="193"/>
      <c r="AT859" s="193"/>
      <c r="AU859" s="193"/>
      <c r="AV859" s="193"/>
    </row>
    <row r="860" spans="1:48" ht="15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  <c r="AE860" s="193"/>
      <c r="AF860" s="193"/>
      <c r="AG860" s="193"/>
      <c r="AH860" s="193"/>
      <c r="AI860" s="193"/>
      <c r="AJ860" s="193"/>
      <c r="AK860" s="193"/>
      <c r="AL860" s="193"/>
      <c r="AM860" s="193"/>
      <c r="AN860" s="193"/>
      <c r="AO860" s="193"/>
      <c r="AP860" s="193"/>
      <c r="AQ860" s="193"/>
      <c r="AR860" s="193"/>
      <c r="AS860" s="193"/>
      <c r="AT860" s="193"/>
      <c r="AU860" s="193"/>
      <c r="AV860" s="193"/>
    </row>
    <row r="861" spans="1:48" ht="15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  <c r="AE861" s="193"/>
      <c r="AF861" s="193"/>
      <c r="AG861" s="193"/>
      <c r="AH861" s="193"/>
      <c r="AI861" s="193"/>
      <c r="AJ861" s="193"/>
      <c r="AK861" s="193"/>
      <c r="AL861" s="193"/>
      <c r="AM861" s="193"/>
      <c r="AN861" s="193"/>
      <c r="AO861" s="193"/>
      <c r="AP861" s="193"/>
      <c r="AQ861" s="193"/>
      <c r="AR861" s="193"/>
      <c r="AS861" s="193"/>
      <c r="AT861" s="193"/>
      <c r="AU861" s="193"/>
      <c r="AV861" s="193"/>
    </row>
    <row r="862" spans="1:48" ht="15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  <c r="AE862" s="193"/>
      <c r="AF862" s="193"/>
      <c r="AG862" s="193"/>
      <c r="AH862" s="193"/>
      <c r="AI862" s="193"/>
      <c r="AJ862" s="193"/>
      <c r="AK862" s="193"/>
      <c r="AL862" s="193"/>
      <c r="AM862" s="193"/>
      <c r="AN862" s="193"/>
      <c r="AO862" s="193"/>
      <c r="AP862" s="193"/>
      <c r="AQ862" s="193"/>
      <c r="AR862" s="193"/>
      <c r="AS862" s="193"/>
      <c r="AT862" s="193"/>
      <c r="AU862" s="193"/>
      <c r="AV862" s="193"/>
    </row>
    <row r="863" spans="1:48" ht="15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  <c r="AE863" s="193"/>
      <c r="AF863" s="193"/>
      <c r="AG863" s="193"/>
      <c r="AH863" s="193"/>
      <c r="AI863" s="193"/>
      <c r="AJ863" s="193"/>
      <c r="AK863" s="193"/>
      <c r="AL863" s="193"/>
      <c r="AM863" s="193"/>
      <c r="AN863" s="193"/>
      <c r="AO863" s="193"/>
      <c r="AP863" s="193"/>
      <c r="AQ863" s="193"/>
      <c r="AR863" s="193"/>
      <c r="AS863" s="193"/>
      <c r="AT863" s="193"/>
      <c r="AU863" s="193"/>
      <c r="AV863" s="193"/>
    </row>
    <row r="864" spans="1:48" ht="15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  <c r="AA864" s="193"/>
      <c r="AB864" s="193"/>
      <c r="AC864" s="193"/>
      <c r="AD864" s="193"/>
      <c r="AE864" s="193"/>
      <c r="AF864" s="193"/>
      <c r="AG864" s="193"/>
      <c r="AH864" s="193"/>
      <c r="AI864" s="193"/>
      <c r="AJ864" s="193"/>
      <c r="AK864" s="193"/>
      <c r="AL864" s="193"/>
      <c r="AM864" s="193"/>
      <c r="AN864" s="193"/>
      <c r="AO864" s="193"/>
      <c r="AP864" s="193"/>
      <c r="AQ864" s="193"/>
      <c r="AR864" s="193"/>
      <c r="AS864" s="193"/>
      <c r="AT864" s="193"/>
      <c r="AU864" s="193"/>
      <c r="AV864" s="193"/>
    </row>
    <row r="865" spans="1:48" ht="15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  <c r="AE865" s="193"/>
      <c r="AF865" s="193"/>
      <c r="AG865" s="193"/>
      <c r="AH865" s="193"/>
      <c r="AI865" s="193"/>
      <c r="AJ865" s="193"/>
      <c r="AK865" s="193"/>
      <c r="AL865" s="193"/>
      <c r="AM865" s="193"/>
      <c r="AN865" s="193"/>
      <c r="AO865" s="193"/>
      <c r="AP865" s="193"/>
      <c r="AQ865" s="193"/>
      <c r="AR865" s="193"/>
      <c r="AS865" s="193"/>
      <c r="AT865" s="193"/>
      <c r="AU865" s="193"/>
      <c r="AV865" s="193"/>
    </row>
    <row r="866" spans="1:48" ht="15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  <c r="AE866" s="193"/>
      <c r="AF866" s="193"/>
      <c r="AG866" s="193"/>
      <c r="AH866" s="193"/>
      <c r="AI866" s="193"/>
      <c r="AJ866" s="193"/>
      <c r="AK866" s="193"/>
      <c r="AL866" s="193"/>
      <c r="AM866" s="193"/>
      <c r="AN866" s="193"/>
      <c r="AO866" s="193"/>
      <c r="AP866" s="193"/>
      <c r="AQ866" s="193"/>
      <c r="AR866" s="193"/>
      <c r="AS866" s="193"/>
      <c r="AT866" s="193"/>
      <c r="AU866" s="193"/>
      <c r="AV866" s="193"/>
    </row>
    <row r="867" spans="1:48" ht="15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  <c r="AE867" s="193"/>
      <c r="AF867" s="193"/>
      <c r="AG867" s="193"/>
      <c r="AH867" s="193"/>
      <c r="AI867" s="193"/>
      <c r="AJ867" s="193"/>
      <c r="AK867" s="193"/>
      <c r="AL867" s="193"/>
      <c r="AM867" s="193"/>
      <c r="AN867" s="193"/>
      <c r="AO867" s="193"/>
      <c r="AP867" s="193"/>
      <c r="AQ867" s="193"/>
      <c r="AR867" s="193"/>
      <c r="AS867" s="193"/>
      <c r="AT867" s="193"/>
      <c r="AU867" s="193"/>
      <c r="AV867" s="193"/>
    </row>
    <row r="868" spans="1:48" ht="15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  <c r="AE868" s="193"/>
      <c r="AF868" s="193"/>
      <c r="AG868" s="193"/>
      <c r="AH868" s="193"/>
      <c r="AI868" s="193"/>
      <c r="AJ868" s="193"/>
      <c r="AK868" s="193"/>
      <c r="AL868" s="193"/>
      <c r="AM868" s="193"/>
      <c r="AN868" s="193"/>
      <c r="AO868" s="193"/>
      <c r="AP868" s="193"/>
      <c r="AQ868" s="193"/>
      <c r="AR868" s="193"/>
      <c r="AS868" s="193"/>
      <c r="AT868" s="193"/>
      <c r="AU868" s="193"/>
      <c r="AV868" s="193"/>
    </row>
    <row r="869" spans="1:48" ht="15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  <c r="AE869" s="193"/>
      <c r="AF869" s="193"/>
      <c r="AG869" s="193"/>
      <c r="AH869" s="193"/>
      <c r="AI869" s="193"/>
      <c r="AJ869" s="193"/>
      <c r="AK869" s="193"/>
      <c r="AL869" s="193"/>
      <c r="AM869" s="193"/>
      <c r="AN869" s="193"/>
      <c r="AO869" s="193"/>
      <c r="AP869" s="193"/>
      <c r="AQ869" s="193"/>
      <c r="AR869" s="193"/>
      <c r="AS869" s="193"/>
      <c r="AT869" s="193"/>
      <c r="AU869" s="193"/>
      <c r="AV869" s="193"/>
    </row>
    <row r="870" spans="1:48" ht="15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  <c r="AE870" s="193"/>
      <c r="AF870" s="193"/>
      <c r="AG870" s="193"/>
      <c r="AH870" s="193"/>
      <c r="AI870" s="193"/>
      <c r="AJ870" s="193"/>
      <c r="AK870" s="193"/>
      <c r="AL870" s="193"/>
      <c r="AM870" s="193"/>
      <c r="AN870" s="193"/>
      <c r="AO870" s="193"/>
      <c r="AP870" s="193"/>
      <c r="AQ870" s="193"/>
      <c r="AR870" s="193"/>
      <c r="AS870" s="193"/>
      <c r="AT870" s="193"/>
      <c r="AU870" s="193"/>
      <c r="AV870" s="193"/>
    </row>
    <row r="871" spans="1:48" ht="15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  <c r="AE871" s="193"/>
      <c r="AF871" s="193"/>
      <c r="AG871" s="193"/>
      <c r="AH871" s="193"/>
      <c r="AI871" s="193"/>
      <c r="AJ871" s="193"/>
      <c r="AK871" s="193"/>
      <c r="AL871" s="193"/>
      <c r="AM871" s="193"/>
      <c r="AN871" s="193"/>
      <c r="AO871" s="193"/>
      <c r="AP871" s="193"/>
      <c r="AQ871" s="193"/>
      <c r="AR871" s="193"/>
      <c r="AS871" s="193"/>
      <c r="AT871" s="193"/>
      <c r="AU871" s="193"/>
      <c r="AV871" s="193"/>
    </row>
    <row r="872" spans="1:48" ht="15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  <c r="AA872" s="193"/>
      <c r="AB872" s="193"/>
      <c r="AC872" s="193"/>
      <c r="AD872" s="193"/>
      <c r="AE872" s="193"/>
      <c r="AF872" s="193"/>
      <c r="AG872" s="193"/>
      <c r="AH872" s="193"/>
      <c r="AI872" s="193"/>
      <c r="AJ872" s="193"/>
      <c r="AK872" s="193"/>
      <c r="AL872" s="193"/>
      <c r="AM872" s="193"/>
      <c r="AN872" s="193"/>
      <c r="AO872" s="193"/>
      <c r="AP872" s="193"/>
      <c r="AQ872" s="193"/>
      <c r="AR872" s="193"/>
      <c r="AS872" s="193"/>
      <c r="AT872" s="193"/>
      <c r="AU872" s="193"/>
      <c r="AV872" s="193"/>
    </row>
    <row r="873" spans="1:48" ht="15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  <c r="AE873" s="193"/>
      <c r="AF873" s="193"/>
      <c r="AG873" s="193"/>
      <c r="AH873" s="193"/>
      <c r="AI873" s="193"/>
      <c r="AJ873" s="193"/>
      <c r="AK873" s="193"/>
      <c r="AL873" s="193"/>
      <c r="AM873" s="193"/>
      <c r="AN873" s="193"/>
      <c r="AO873" s="193"/>
      <c r="AP873" s="193"/>
      <c r="AQ873" s="193"/>
      <c r="AR873" s="193"/>
      <c r="AS873" s="193"/>
      <c r="AT873" s="193"/>
      <c r="AU873" s="193"/>
      <c r="AV873" s="193"/>
    </row>
    <row r="874" spans="1:48" ht="15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  <c r="AE874" s="193"/>
      <c r="AF874" s="193"/>
      <c r="AG874" s="193"/>
      <c r="AH874" s="193"/>
      <c r="AI874" s="193"/>
      <c r="AJ874" s="193"/>
      <c r="AK874" s="193"/>
      <c r="AL874" s="193"/>
      <c r="AM874" s="193"/>
      <c r="AN874" s="193"/>
      <c r="AO874" s="193"/>
      <c r="AP874" s="193"/>
      <c r="AQ874" s="193"/>
      <c r="AR874" s="193"/>
      <c r="AS874" s="193"/>
      <c r="AT874" s="193"/>
      <c r="AU874" s="193"/>
      <c r="AV874" s="193"/>
    </row>
    <row r="875" spans="1:48" ht="15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  <c r="AE875" s="193"/>
      <c r="AF875" s="193"/>
      <c r="AG875" s="193"/>
      <c r="AH875" s="193"/>
      <c r="AI875" s="193"/>
      <c r="AJ875" s="193"/>
      <c r="AK875" s="193"/>
      <c r="AL875" s="193"/>
      <c r="AM875" s="193"/>
      <c r="AN875" s="193"/>
      <c r="AO875" s="193"/>
      <c r="AP875" s="193"/>
      <c r="AQ875" s="193"/>
      <c r="AR875" s="193"/>
      <c r="AS875" s="193"/>
      <c r="AT875" s="193"/>
      <c r="AU875" s="193"/>
      <c r="AV875" s="193"/>
    </row>
    <row r="876" spans="1:48" ht="15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  <c r="AE876" s="193"/>
      <c r="AF876" s="193"/>
      <c r="AG876" s="193"/>
      <c r="AH876" s="193"/>
      <c r="AI876" s="193"/>
      <c r="AJ876" s="193"/>
      <c r="AK876" s="193"/>
      <c r="AL876" s="193"/>
      <c r="AM876" s="193"/>
      <c r="AN876" s="193"/>
      <c r="AO876" s="193"/>
      <c r="AP876" s="193"/>
      <c r="AQ876" s="193"/>
      <c r="AR876" s="193"/>
      <c r="AS876" s="193"/>
      <c r="AT876" s="193"/>
      <c r="AU876" s="193"/>
      <c r="AV876" s="193"/>
    </row>
    <row r="877" spans="1:48" ht="15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  <c r="AE877" s="193"/>
      <c r="AF877" s="193"/>
      <c r="AG877" s="193"/>
      <c r="AH877" s="193"/>
      <c r="AI877" s="193"/>
      <c r="AJ877" s="193"/>
      <c r="AK877" s="193"/>
      <c r="AL877" s="193"/>
      <c r="AM877" s="193"/>
      <c r="AN877" s="193"/>
      <c r="AO877" s="193"/>
      <c r="AP877" s="193"/>
      <c r="AQ877" s="193"/>
      <c r="AR877" s="193"/>
      <c r="AS877" s="193"/>
      <c r="AT877" s="193"/>
      <c r="AU877" s="193"/>
      <c r="AV877" s="193"/>
    </row>
    <row r="878" spans="1:48" ht="15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  <c r="AA878" s="193"/>
      <c r="AB878" s="193"/>
      <c r="AC878" s="193"/>
      <c r="AD878" s="193"/>
      <c r="AE878" s="193"/>
      <c r="AF878" s="193"/>
      <c r="AG878" s="193"/>
      <c r="AH878" s="193"/>
      <c r="AI878" s="193"/>
      <c r="AJ878" s="193"/>
      <c r="AK878" s="193"/>
      <c r="AL878" s="193"/>
      <c r="AM878" s="193"/>
      <c r="AN878" s="193"/>
      <c r="AO878" s="193"/>
      <c r="AP878" s="193"/>
      <c r="AQ878" s="193"/>
      <c r="AR878" s="193"/>
      <c r="AS878" s="193"/>
      <c r="AT878" s="193"/>
      <c r="AU878" s="193"/>
      <c r="AV878" s="193"/>
    </row>
    <row r="879" spans="1:48" ht="15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  <c r="AE879" s="193"/>
      <c r="AF879" s="193"/>
      <c r="AG879" s="193"/>
      <c r="AH879" s="193"/>
      <c r="AI879" s="193"/>
      <c r="AJ879" s="193"/>
      <c r="AK879" s="193"/>
      <c r="AL879" s="193"/>
      <c r="AM879" s="193"/>
      <c r="AN879" s="193"/>
      <c r="AO879" s="193"/>
      <c r="AP879" s="193"/>
      <c r="AQ879" s="193"/>
      <c r="AR879" s="193"/>
      <c r="AS879" s="193"/>
      <c r="AT879" s="193"/>
      <c r="AU879" s="193"/>
      <c r="AV879" s="193"/>
    </row>
    <row r="880" spans="1:48" ht="15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  <c r="AE880" s="193"/>
      <c r="AF880" s="193"/>
      <c r="AG880" s="193"/>
      <c r="AH880" s="193"/>
      <c r="AI880" s="193"/>
      <c r="AJ880" s="193"/>
      <c r="AK880" s="193"/>
      <c r="AL880" s="193"/>
      <c r="AM880" s="193"/>
      <c r="AN880" s="193"/>
      <c r="AO880" s="193"/>
      <c r="AP880" s="193"/>
      <c r="AQ880" s="193"/>
      <c r="AR880" s="193"/>
      <c r="AS880" s="193"/>
      <c r="AT880" s="193"/>
      <c r="AU880" s="193"/>
      <c r="AV880" s="193"/>
    </row>
    <row r="881" spans="1:48" ht="15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  <c r="AE881" s="193"/>
      <c r="AF881" s="193"/>
      <c r="AG881" s="193"/>
      <c r="AH881" s="193"/>
      <c r="AI881" s="193"/>
      <c r="AJ881" s="193"/>
      <c r="AK881" s="193"/>
      <c r="AL881" s="193"/>
      <c r="AM881" s="193"/>
      <c r="AN881" s="193"/>
      <c r="AO881" s="193"/>
      <c r="AP881" s="193"/>
      <c r="AQ881" s="193"/>
      <c r="AR881" s="193"/>
      <c r="AS881" s="193"/>
      <c r="AT881" s="193"/>
      <c r="AU881" s="193"/>
      <c r="AV881" s="193"/>
    </row>
    <row r="882" spans="1:48" ht="15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  <c r="AE882" s="193"/>
      <c r="AF882" s="193"/>
      <c r="AG882" s="193"/>
      <c r="AH882" s="193"/>
      <c r="AI882" s="193"/>
      <c r="AJ882" s="193"/>
      <c r="AK882" s="193"/>
      <c r="AL882" s="193"/>
      <c r="AM882" s="193"/>
      <c r="AN882" s="193"/>
      <c r="AO882" s="193"/>
      <c r="AP882" s="193"/>
      <c r="AQ882" s="193"/>
      <c r="AR882" s="193"/>
      <c r="AS882" s="193"/>
      <c r="AT882" s="193"/>
      <c r="AU882" s="193"/>
      <c r="AV882" s="193"/>
    </row>
    <row r="883" spans="1:48" ht="15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  <c r="AE883" s="193"/>
      <c r="AF883" s="193"/>
      <c r="AG883" s="193"/>
      <c r="AH883" s="193"/>
      <c r="AI883" s="193"/>
      <c r="AJ883" s="193"/>
      <c r="AK883" s="193"/>
      <c r="AL883" s="193"/>
      <c r="AM883" s="193"/>
      <c r="AN883" s="193"/>
      <c r="AO883" s="193"/>
      <c r="AP883" s="193"/>
      <c r="AQ883" s="193"/>
      <c r="AR883" s="193"/>
      <c r="AS883" s="193"/>
      <c r="AT883" s="193"/>
      <c r="AU883" s="193"/>
      <c r="AV883" s="193"/>
    </row>
    <row r="884" spans="1:48" ht="15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  <c r="AE884" s="193"/>
      <c r="AF884" s="193"/>
      <c r="AG884" s="193"/>
      <c r="AH884" s="193"/>
      <c r="AI884" s="193"/>
      <c r="AJ884" s="193"/>
      <c r="AK884" s="193"/>
      <c r="AL884" s="193"/>
      <c r="AM884" s="193"/>
      <c r="AN884" s="193"/>
      <c r="AO884" s="193"/>
      <c r="AP884" s="193"/>
      <c r="AQ884" s="193"/>
      <c r="AR884" s="193"/>
      <c r="AS884" s="193"/>
      <c r="AT884" s="193"/>
      <c r="AU884" s="193"/>
      <c r="AV884" s="193"/>
    </row>
    <row r="885" spans="1:48" ht="15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  <c r="AE885" s="193"/>
      <c r="AF885" s="193"/>
      <c r="AG885" s="193"/>
      <c r="AH885" s="193"/>
      <c r="AI885" s="193"/>
      <c r="AJ885" s="193"/>
      <c r="AK885" s="193"/>
      <c r="AL885" s="193"/>
      <c r="AM885" s="193"/>
      <c r="AN885" s="193"/>
      <c r="AO885" s="193"/>
      <c r="AP885" s="193"/>
      <c r="AQ885" s="193"/>
      <c r="AR885" s="193"/>
      <c r="AS885" s="193"/>
      <c r="AT885" s="193"/>
      <c r="AU885" s="193"/>
      <c r="AV885" s="193"/>
    </row>
    <row r="886" spans="1:48" ht="15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  <c r="AE886" s="193"/>
      <c r="AF886" s="193"/>
      <c r="AG886" s="193"/>
      <c r="AH886" s="193"/>
      <c r="AI886" s="193"/>
      <c r="AJ886" s="193"/>
      <c r="AK886" s="193"/>
      <c r="AL886" s="193"/>
      <c r="AM886" s="193"/>
      <c r="AN886" s="193"/>
      <c r="AO886" s="193"/>
      <c r="AP886" s="193"/>
      <c r="AQ886" s="193"/>
      <c r="AR886" s="193"/>
      <c r="AS886" s="193"/>
      <c r="AT886" s="193"/>
      <c r="AU886" s="193"/>
      <c r="AV886" s="193"/>
    </row>
    <row r="887" spans="1:48" ht="15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  <c r="AE887" s="193"/>
      <c r="AF887" s="193"/>
      <c r="AG887" s="193"/>
      <c r="AH887" s="193"/>
      <c r="AI887" s="193"/>
      <c r="AJ887" s="193"/>
      <c r="AK887" s="193"/>
      <c r="AL887" s="193"/>
      <c r="AM887" s="193"/>
      <c r="AN887" s="193"/>
      <c r="AO887" s="193"/>
      <c r="AP887" s="193"/>
      <c r="AQ887" s="193"/>
      <c r="AR887" s="193"/>
      <c r="AS887" s="193"/>
      <c r="AT887" s="193"/>
      <c r="AU887" s="193"/>
      <c r="AV887" s="193"/>
    </row>
    <row r="888" spans="1:48" ht="15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  <c r="AE888" s="193"/>
      <c r="AF888" s="193"/>
      <c r="AG888" s="193"/>
      <c r="AH888" s="193"/>
      <c r="AI888" s="193"/>
      <c r="AJ888" s="193"/>
      <c r="AK888" s="193"/>
      <c r="AL888" s="193"/>
      <c r="AM888" s="193"/>
      <c r="AN888" s="193"/>
      <c r="AO888" s="193"/>
      <c r="AP888" s="193"/>
      <c r="AQ888" s="193"/>
      <c r="AR888" s="193"/>
      <c r="AS888" s="193"/>
      <c r="AT888" s="193"/>
      <c r="AU888" s="193"/>
      <c r="AV888" s="193"/>
    </row>
    <row r="889" spans="1:48" ht="15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  <c r="AE889" s="193"/>
      <c r="AF889" s="193"/>
      <c r="AG889" s="193"/>
      <c r="AH889" s="193"/>
      <c r="AI889" s="193"/>
      <c r="AJ889" s="193"/>
      <c r="AK889" s="193"/>
      <c r="AL889" s="193"/>
      <c r="AM889" s="193"/>
      <c r="AN889" s="193"/>
      <c r="AO889" s="193"/>
      <c r="AP889" s="193"/>
      <c r="AQ889" s="193"/>
      <c r="AR889" s="193"/>
      <c r="AS889" s="193"/>
      <c r="AT889" s="193"/>
      <c r="AU889" s="193"/>
      <c r="AV889" s="193"/>
    </row>
    <row r="890" spans="1:48" ht="15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  <c r="AE890" s="193"/>
      <c r="AF890" s="193"/>
      <c r="AG890" s="193"/>
      <c r="AH890" s="193"/>
      <c r="AI890" s="193"/>
      <c r="AJ890" s="193"/>
      <c r="AK890" s="193"/>
      <c r="AL890" s="193"/>
      <c r="AM890" s="193"/>
      <c r="AN890" s="193"/>
      <c r="AO890" s="193"/>
      <c r="AP890" s="193"/>
      <c r="AQ890" s="193"/>
      <c r="AR890" s="193"/>
      <c r="AS890" s="193"/>
      <c r="AT890" s="193"/>
      <c r="AU890" s="193"/>
      <c r="AV890" s="193"/>
    </row>
    <row r="891" spans="1:48" ht="15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  <c r="AE891" s="193"/>
      <c r="AF891" s="193"/>
      <c r="AG891" s="193"/>
      <c r="AH891" s="193"/>
      <c r="AI891" s="193"/>
      <c r="AJ891" s="193"/>
      <c r="AK891" s="193"/>
      <c r="AL891" s="193"/>
      <c r="AM891" s="193"/>
      <c r="AN891" s="193"/>
      <c r="AO891" s="193"/>
      <c r="AP891" s="193"/>
      <c r="AQ891" s="193"/>
      <c r="AR891" s="193"/>
      <c r="AS891" s="193"/>
      <c r="AT891" s="193"/>
      <c r="AU891" s="193"/>
      <c r="AV891" s="193"/>
    </row>
    <row r="892" spans="1:48" ht="15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  <c r="AE892" s="193"/>
      <c r="AF892" s="193"/>
      <c r="AG892" s="193"/>
      <c r="AH892" s="193"/>
      <c r="AI892" s="193"/>
      <c r="AJ892" s="193"/>
      <c r="AK892" s="193"/>
      <c r="AL892" s="193"/>
      <c r="AM892" s="193"/>
      <c r="AN892" s="193"/>
      <c r="AO892" s="193"/>
      <c r="AP892" s="193"/>
      <c r="AQ892" s="193"/>
      <c r="AR892" s="193"/>
      <c r="AS892" s="193"/>
      <c r="AT892" s="193"/>
      <c r="AU892" s="193"/>
      <c r="AV892" s="193"/>
    </row>
    <row r="893" spans="1:48" ht="15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  <c r="AE893" s="193"/>
      <c r="AF893" s="193"/>
      <c r="AG893" s="193"/>
      <c r="AH893" s="193"/>
      <c r="AI893" s="193"/>
      <c r="AJ893" s="193"/>
      <c r="AK893" s="193"/>
      <c r="AL893" s="193"/>
      <c r="AM893" s="193"/>
      <c r="AN893" s="193"/>
      <c r="AO893" s="193"/>
      <c r="AP893" s="193"/>
      <c r="AQ893" s="193"/>
      <c r="AR893" s="193"/>
      <c r="AS893" s="193"/>
      <c r="AT893" s="193"/>
      <c r="AU893" s="193"/>
      <c r="AV893" s="193"/>
    </row>
    <row r="894" spans="1:48" ht="15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  <c r="AE894" s="193"/>
      <c r="AF894" s="193"/>
      <c r="AG894" s="193"/>
      <c r="AH894" s="193"/>
      <c r="AI894" s="193"/>
      <c r="AJ894" s="193"/>
      <c r="AK894" s="193"/>
      <c r="AL894" s="193"/>
      <c r="AM894" s="193"/>
      <c r="AN894" s="193"/>
      <c r="AO894" s="193"/>
      <c r="AP894" s="193"/>
      <c r="AQ894" s="193"/>
      <c r="AR894" s="193"/>
      <c r="AS894" s="193"/>
      <c r="AT894" s="193"/>
      <c r="AU894" s="193"/>
      <c r="AV894" s="193"/>
    </row>
    <row r="895" spans="1:48" ht="15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  <c r="AE895" s="193"/>
      <c r="AF895" s="193"/>
      <c r="AG895" s="193"/>
      <c r="AH895" s="193"/>
      <c r="AI895" s="193"/>
      <c r="AJ895" s="193"/>
      <c r="AK895" s="193"/>
      <c r="AL895" s="193"/>
      <c r="AM895" s="193"/>
      <c r="AN895" s="193"/>
      <c r="AO895" s="193"/>
      <c r="AP895" s="193"/>
      <c r="AQ895" s="193"/>
      <c r="AR895" s="193"/>
      <c r="AS895" s="193"/>
      <c r="AT895" s="193"/>
      <c r="AU895" s="193"/>
      <c r="AV895" s="193"/>
    </row>
    <row r="896" spans="1:48" ht="15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  <c r="AE896" s="193"/>
      <c r="AF896" s="193"/>
      <c r="AG896" s="193"/>
      <c r="AH896" s="193"/>
      <c r="AI896" s="193"/>
      <c r="AJ896" s="193"/>
      <c r="AK896" s="193"/>
      <c r="AL896" s="193"/>
      <c r="AM896" s="193"/>
      <c r="AN896" s="193"/>
      <c r="AO896" s="193"/>
      <c r="AP896" s="193"/>
      <c r="AQ896" s="193"/>
      <c r="AR896" s="193"/>
      <c r="AS896" s="193"/>
      <c r="AT896" s="193"/>
      <c r="AU896" s="193"/>
      <c r="AV896" s="193"/>
    </row>
    <row r="897" spans="1:48" ht="15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  <c r="AE897" s="193"/>
      <c r="AF897" s="193"/>
      <c r="AG897" s="193"/>
      <c r="AH897" s="193"/>
      <c r="AI897" s="193"/>
      <c r="AJ897" s="193"/>
      <c r="AK897" s="193"/>
      <c r="AL897" s="193"/>
      <c r="AM897" s="193"/>
      <c r="AN897" s="193"/>
      <c r="AO897" s="193"/>
      <c r="AP897" s="193"/>
      <c r="AQ897" s="193"/>
      <c r="AR897" s="193"/>
      <c r="AS897" s="193"/>
      <c r="AT897" s="193"/>
      <c r="AU897" s="193"/>
      <c r="AV897" s="193"/>
    </row>
    <row r="898" spans="1:48" ht="15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  <c r="AE898" s="193"/>
      <c r="AF898" s="193"/>
      <c r="AG898" s="193"/>
      <c r="AH898" s="193"/>
      <c r="AI898" s="193"/>
      <c r="AJ898" s="193"/>
      <c r="AK898" s="193"/>
      <c r="AL898" s="193"/>
      <c r="AM898" s="193"/>
      <c r="AN898" s="193"/>
      <c r="AO898" s="193"/>
      <c r="AP898" s="193"/>
      <c r="AQ898" s="193"/>
      <c r="AR898" s="193"/>
      <c r="AS898" s="193"/>
      <c r="AT898" s="193"/>
      <c r="AU898" s="193"/>
      <c r="AV898" s="193"/>
    </row>
    <row r="899" spans="1:48" ht="15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  <c r="AE899" s="193"/>
      <c r="AF899" s="193"/>
      <c r="AG899" s="193"/>
      <c r="AH899" s="193"/>
      <c r="AI899" s="193"/>
      <c r="AJ899" s="193"/>
      <c r="AK899" s="193"/>
      <c r="AL899" s="193"/>
      <c r="AM899" s="193"/>
      <c r="AN899" s="193"/>
      <c r="AO899" s="193"/>
      <c r="AP899" s="193"/>
      <c r="AQ899" s="193"/>
      <c r="AR899" s="193"/>
      <c r="AS899" s="193"/>
      <c r="AT899" s="193"/>
      <c r="AU899" s="193"/>
      <c r="AV899" s="193"/>
    </row>
    <row r="900" spans="1:48" ht="15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  <c r="AE900" s="193"/>
      <c r="AF900" s="193"/>
      <c r="AG900" s="193"/>
      <c r="AH900" s="193"/>
      <c r="AI900" s="193"/>
      <c r="AJ900" s="193"/>
      <c r="AK900" s="193"/>
      <c r="AL900" s="193"/>
      <c r="AM900" s="193"/>
      <c r="AN900" s="193"/>
      <c r="AO900" s="193"/>
      <c r="AP900" s="193"/>
      <c r="AQ900" s="193"/>
      <c r="AR900" s="193"/>
      <c r="AS900" s="193"/>
      <c r="AT900" s="193"/>
      <c r="AU900" s="193"/>
      <c r="AV900" s="193"/>
    </row>
    <row r="901" spans="1:48" ht="15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  <c r="AA901" s="193"/>
      <c r="AB901" s="193"/>
      <c r="AC901" s="193"/>
      <c r="AD901" s="193"/>
      <c r="AE901" s="193"/>
      <c r="AF901" s="193"/>
      <c r="AG901" s="193"/>
      <c r="AH901" s="193"/>
      <c r="AI901" s="193"/>
      <c r="AJ901" s="193"/>
      <c r="AK901" s="193"/>
      <c r="AL901" s="193"/>
      <c r="AM901" s="193"/>
      <c r="AN901" s="193"/>
      <c r="AO901" s="193"/>
      <c r="AP901" s="193"/>
      <c r="AQ901" s="193"/>
      <c r="AR901" s="193"/>
      <c r="AS901" s="193"/>
      <c r="AT901" s="193"/>
      <c r="AU901" s="193"/>
      <c r="AV901" s="193"/>
    </row>
    <row r="902" spans="1:48" ht="15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  <c r="AE902" s="193"/>
      <c r="AF902" s="193"/>
      <c r="AG902" s="193"/>
      <c r="AH902" s="193"/>
      <c r="AI902" s="193"/>
      <c r="AJ902" s="193"/>
      <c r="AK902" s="193"/>
      <c r="AL902" s="193"/>
      <c r="AM902" s="193"/>
      <c r="AN902" s="193"/>
      <c r="AO902" s="193"/>
      <c r="AP902" s="193"/>
      <c r="AQ902" s="193"/>
      <c r="AR902" s="193"/>
      <c r="AS902" s="193"/>
      <c r="AT902" s="193"/>
      <c r="AU902" s="193"/>
      <c r="AV902" s="193"/>
    </row>
    <row r="903" spans="1:48" ht="15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  <c r="AE903" s="193"/>
      <c r="AF903" s="193"/>
      <c r="AG903" s="193"/>
      <c r="AH903" s="193"/>
      <c r="AI903" s="193"/>
      <c r="AJ903" s="193"/>
      <c r="AK903" s="193"/>
      <c r="AL903" s="193"/>
      <c r="AM903" s="193"/>
      <c r="AN903" s="193"/>
      <c r="AO903" s="193"/>
      <c r="AP903" s="193"/>
      <c r="AQ903" s="193"/>
      <c r="AR903" s="193"/>
      <c r="AS903" s="193"/>
      <c r="AT903" s="193"/>
      <c r="AU903" s="193"/>
      <c r="AV903" s="193"/>
    </row>
    <row r="904" spans="1:48" ht="15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  <c r="AE904" s="193"/>
      <c r="AF904" s="193"/>
      <c r="AG904" s="193"/>
      <c r="AH904" s="193"/>
      <c r="AI904" s="193"/>
      <c r="AJ904" s="193"/>
      <c r="AK904" s="193"/>
      <c r="AL904" s="193"/>
      <c r="AM904" s="193"/>
      <c r="AN904" s="193"/>
      <c r="AO904" s="193"/>
      <c r="AP904" s="193"/>
      <c r="AQ904" s="193"/>
      <c r="AR904" s="193"/>
      <c r="AS904" s="193"/>
      <c r="AT904" s="193"/>
      <c r="AU904" s="193"/>
      <c r="AV904" s="193"/>
    </row>
    <row r="905" spans="1:48" ht="15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  <c r="AE905" s="193"/>
      <c r="AF905" s="193"/>
      <c r="AG905" s="193"/>
      <c r="AH905" s="193"/>
      <c r="AI905" s="193"/>
      <c r="AJ905" s="193"/>
      <c r="AK905" s="193"/>
      <c r="AL905" s="193"/>
      <c r="AM905" s="193"/>
      <c r="AN905" s="193"/>
      <c r="AO905" s="193"/>
      <c r="AP905" s="193"/>
      <c r="AQ905" s="193"/>
      <c r="AR905" s="193"/>
      <c r="AS905" s="193"/>
      <c r="AT905" s="193"/>
      <c r="AU905" s="193"/>
      <c r="AV905" s="193"/>
    </row>
    <row r="906" spans="1:48" ht="15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  <c r="AA906" s="193"/>
      <c r="AB906" s="193"/>
      <c r="AC906" s="193"/>
      <c r="AD906" s="193"/>
      <c r="AE906" s="193"/>
      <c r="AF906" s="193"/>
      <c r="AG906" s="193"/>
      <c r="AH906" s="193"/>
      <c r="AI906" s="193"/>
      <c r="AJ906" s="193"/>
      <c r="AK906" s="193"/>
      <c r="AL906" s="193"/>
      <c r="AM906" s="193"/>
      <c r="AN906" s="193"/>
      <c r="AO906" s="193"/>
      <c r="AP906" s="193"/>
      <c r="AQ906" s="193"/>
      <c r="AR906" s="193"/>
      <c r="AS906" s="193"/>
      <c r="AT906" s="193"/>
      <c r="AU906" s="193"/>
      <c r="AV906" s="193"/>
    </row>
    <row r="907" spans="1:48" ht="15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  <c r="AE907" s="193"/>
      <c r="AF907" s="193"/>
      <c r="AG907" s="193"/>
      <c r="AH907" s="193"/>
      <c r="AI907" s="193"/>
      <c r="AJ907" s="193"/>
      <c r="AK907" s="193"/>
      <c r="AL907" s="193"/>
      <c r="AM907" s="193"/>
      <c r="AN907" s="193"/>
      <c r="AO907" s="193"/>
      <c r="AP907" s="193"/>
      <c r="AQ907" s="193"/>
      <c r="AR907" s="193"/>
      <c r="AS907" s="193"/>
      <c r="AT907" s="193"/>
      <c r="AU907" s="193"/>
      <c r="AV907" s="193"/>
    </row>
    <row r="908" spans="1:48" ht="15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  <c r="AE908" s="193"/>
      <c r="AF908" s="193"/>
      <c r="AG908" s="193"/>
      <c r="AH908" s="193"/>
      <c r="AI908" s="193"/>
      <c r="AJ908" s="193"/>
      <c r="AK908" s="193"/>
      <c r="AL908" s="193"/>
      <c r="AM908" s="193"/>
      <c r="AN908" s="193"/>
      <c r="AO908" s="193"/>
      <c r="AP908" s="193"/>
      <c r="AQ908" s="193"/>
      <c r="AR908" s="193"/>
      <c r="AS908" s="193"/>
      <c r="AT908" s="193"/>
      <c r="AU908" s="193"/>
      <c r="AV908" s="193"/>
    </row>
    <row r="909" spans="1:48" ht="15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  <c r="AE909" s="193"/>
      <c r="AF909" s="193"/>
      <c r="AG909" s="193"/>
      <c r="AH909" s="193"/>
      <c r="AI909" s="193"/>
      <c r="AJ909" s="193"/>
      <c r="AK909" s="193"/>
      <c r="AL909" s="193"/>
      <c r="AM909" s="193"/>
      <c r="AN909" s="193"/>
      <c r="AO909" s="193"/>
      <c r="AP909" s="193"/>
      <c r="AQ909" s="193"/>
      <c r="AR909" s="193"/>
      <c r="AS909" s="193"/>
      <c r="AT909" s="193"/>
      <c r="AU909" s="193"/>
      <c r="AV909" s="193"/>
    </row>
    <row r="910" spans="1:48" ht="15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  <c r="AE910" s="193"/>
      <c r="AF910" s="193"/>
      <c r="AG910" s="193"/>
      <c r="AH910" s="193"/>
      <c r="AI910" s="193"/>
      <c r="AJ910" s="193"/>
      <c r="AK910" s="193"/>
      <c r="AL910" s="193"/>
      <c r="AM910" s="193"/>
      <c r="AN910" s="193"/>
      <c r="AO910" s="193"/>
      <c r="AP910" s="193"/>
      <c r="AQ910" s="193"/>
      <c r="AR910" s="193"/>
      <c r="AS910" s="193"/>
      <c r="AT910" s="193"/>
      <c r="AU910" s="193"/>
      <c r="AV910" s="193"/>
    </row>
    <row r="911" spans="1:48" ht="15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  <c r="AE911" s="193"/>
      <c r="AF911" s="193"/>
      <c r="AG911" s="193"/>
      <c r="AH911" s="193"/>
      <c r="AI911" s="193"/>
      <c r="AJ911" s="193"/>
      <c r="AK911" s="193"/>
      <c r="AL911" s="193"/>
      <c r="AM911" s="193"/>
      <c r="AN911" s="193"/>
      <c r="AO911" s="193"/>
      <c r="AP911" s="193"/>
      <c r="AQ911" s="193"/>
      <c r="AR911" s="193"/>
      <c r="AS911" s="193"/>
      <c r="AT911" s="193"/>
      <c r="AU911" s="193"/>
      <c r="AV911" s="193"/>
    </row>
    <row r="912" spans="1:48" ht="15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  <c r="AE912" s="193"/>
      <c r="AF912" s="193"/>
      <c r="AG912" s="193"/>
      <c r="AH912" s="193"/>
      <c r="AI912" s="193"/>
      <c r="AJ912" s="193"/>
      <c r="AK912" s="193"/>
      <c r="AL912" s="193"/>
      <c r="AM912" s="193"/>
      <c r="AN912" s="193"/>
      <c r="AO912" s="193"/>
      <c r="AP912" s="193"/>
      <c r="AQ912" s="193"/>
      <c r="AR912" s="193"/>
      <c r="AS912" s="193"/>
      <c r="AT912" s="193"/>
      <c r="AU912" s="193"/>
      <c r="AV912" s="193"/>
    </row>
    <row r="913" spans="1:48" ht="15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  <c r="AE913" s="193"/>
      <c r="AF913" s="193"/>
      <c r="AG913" s="193"/>
      <c r="AH913" s="193"/>
      <c r="AI913" s="193"/>
      <c r="AJ913" s="193"/>
      <c r="AK913" s="193"/>
      <c r="AL913" s="193"/>
      <c r="AM913" s="193"/>
      <c r="AN913" s="193"/>
      <c r="AO913" s="193"/>
      <c r="AP913" s="193"/>
      <c r="AQ913" s="193"/>
      <c r="AR913" s="193"/>
      <c r="AS913" s="193"/>
      <c r="AT913" s="193"/>
      <c r="AU913" s="193"/>
      <c r="AV913" s="193"/>
    </row>
    <row r="914" spans="1:48" ht="15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  <c r="AA914" s="193"/>
      <c r="AB914" s="193"/>
      <c r="AC914" s="193"/>
      <c r="AD914" s="193"/>
      <c r="AE914" s="193"/>
      <c r="AF914" s="193"/>
      <c r="AG914" s="193"/>
      <c r="AH914" s="193"/>
      <c r="AI914" s="193"/>
      <c r="AJ914" s="193"/>
      <c r="AK914" s="193"/>
      <c r="AL914" s="193"/>
      <c r="AM914" s="193"/>
      <c r="AN914" s="193"/>
      <c r="AO914" s="193"/>
      <c r="AP914" s="193"/>
      <c r="AQ914" s="193"/>
      <c r="AR914" s="193"/>
      <c r="AS914" s="193"/>
      <c r="AT914" s="193"/>
      <c r="AU914" s="193"/>
      <c r="AV914" s="193"/>
    </row>
    <row r="915" spans="1:48" ht="15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  <c r="AE915" s="193"/>
      <c r="AF915" s="193"/>
      <c r="AG915" s="193"/>
      <c r="AH915" s="193"/>
      <c r="AI915" s="193"/>
      <c r="AJ915" s="193"/>
      <c r="AK915" s="193"/>
      <c r="AL915" s="193"/>
      <c r="AM915" s="193"/>
      <c r="AN915" s="193"/>
      <c r="AO915" s="193"/>
      <c r="AP915" s="193"/>
      <c r="AQ915" s="193"/>
      <c r="AR915" s="193"/>
      <c r="AS915" s="193"/>
      <c r="AT915" s="193"/>
      <c r="AU915" s="193"/>
      <c r="AV915" s="193"/>
    </row>
    <row r="916" spans="1:48" ht="15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  <c r="AE916" s="193"/>
      <c r="AF916" s="193"/>
      <c r="AG916" s="193"/>
      <c r="AH916" s="193"/>
      <c r="AI916" s="193"/>
      <c r="AJ916" s="193"/>
      <c r="AK916" s="193"/>
      <c r="AL916" s="193"/>
      <c r="AM916" s="193"/>
      <c r="AN916" s="193"/>
      <c r="AO916" s="193"/>
      <c r="AP916" s="193"/>
      <c r="AQ916" s="193"/>
      <c r="AR916" s="193"/>
      <c r="AS916" s="193"/>
      <c r="AT916" s="193"/>
      <c r="AU916" s="193"/>
      <c r="AV916" s="193"/>
    </row>
    <row r="917" spans="1:48" ht="15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  <c r="AE917" s="193"/>
      <c r="AF917" s="193"/>
      <c r="AG917" s="193"/>
      <c r="AH917" s="193"/>
      <c r="AI917" s="193"/>
      <c r="AJ917" s="193"/>
      <c r="AK917" s="193"/>
      <c r="AL917" s="193"/>
      <c r="AM917" s="193"/>
      <c r="AN917" s="193"/>
      <c r="AO917" s="193"/>
      <c r="AP917" s="193"/>
      <c r="AQ917" s="193"/>
      <c r="AR917" s="193"/>
      <c r="AS917" s="193"/>
      <c r="AT917" s="193"/>
      <c r="AU917" s="193"/>
      <c r="AV917" s="193"/>
    </row>
    <row r="918" spans="1:48" ht="15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  <c r="AE918" s="193"/>
      <c r="AF918" s="193"/>
      <c r="AG918" s="193"/>
      <c r="AH918" s="193"/>
      <c r="AI918" s="193"/>
      <c r="AJ918" s="193"/>
      <c r="AK918" s="193"/>
      <c r="AL918" s="193"/>
      <c r="AM918" s="193"/>
      <c r="AN918" s="193"/>
      <c r="AO918" s="193"/>
      <c r="AP918" s="193"/>
      <c r="AQ918" s="193"/>
      <c r="AR918" s="193"/>
      <c r="AS918" s="193"/>
      <c r="AT918" s="193"/>
      <c r="AU918" s="193"/>
      <c r="AV918" s="193"/>
    </row>
    <row r="919" spans="1:48" ht="15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  <c r="AE919" s="193"/>
      <c r="AF919" s="193"/>
      <c r="AG919" s="193"/>
      <c r="AH919" s="193"/>
      <c r="AI919" s="193"/>
      <c r="AJ919" s="193"/>
      <c r="AK919" s="193"/>
      <c r="AL919" s="193"/>
      <c r="AM919" s="193"/>
      <c r="AN919" s="193"/>
      <c r="AO919" s="193"/>
      <c r="AP919" s="193"/>
      <c r="AQ919" s="193"/>
      <c r="AR919" s="193"/>
      <c r="AS919" s="193"/>
      <c r="AT919" s="193"/>
      <c r="AU919" s="193"/>
      <c r="AV919" s="193"/>
    </row>
    <row r="920" spans="1:48" ht="15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  <c r="AA920" s="193"/>
      <c r="AB920" s="193"/>
      <c r="AC920" s="193"/>
      <c r="AD920" s="193"/>
      <c r="AE920" s="193"/>
      <c r="AF920" s="193"/>
      <c r="AG920" s="193"/>
      <c r="AH920" s="193"/>
      <c r="AI920" s="193"/>
      <c r="AJ920" s="193"/>
      <c r="AK920" s="193"/>
      <c r="AL920" s="193"/>
      <c r="AM920" s="193"/>
      <c r="AN920" s="193"/>
      <c r="AO920" s="193"/>
      <c r="AP920" s="193"/>
      <c r="AQ920" s="193"/>
      <c r="AR920" s="193"/>
      <c r="AS920" s="193"/>
      <c r="AT920" s="193"/>
      <c r="AU920" s="193"/>
      <c r="AV920" s="193"/>
    </row>
    <row r="921" spans="1:48" ht="15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  <c r="AE921" s="193"/>
      <c r="AF921" s="193"/>
      <c r="AG921" s="193"/>
      <c r="AH921" s="193"/>
      <c r="AI921" s="193"/>
      <c r="AJ921" s="193"/>
      <c r="AK921" s="193"/>
      <c r="AL921" s="193"/>
      <c r="AM921" s="193"/>
      <c r="AN921" s="193"/>
      <c r="AO921" s="193"/>
      <c r="AP921" s="193"/>
      <c r="AQ921" s="193"/>
      <c r="AR921" s="193"/>
      <c r="AS921" s="193"/>
      <c r="AT921" s="193"/>
      <c r="AU921" s="193"/>
      <c r="AV921" s="193"/>
    </row>
    <row r="922" spans="1:48" ht="15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  <c r="AE922" s="193"/>
      <c r="AF922" s="193"/>
      <c r="AG922" s="193"/>
      <c r="AH922" s="193"/>
      <c r="AI922" s="193"/>
      <c r="AJ922" s="193"/>
      <c r="AK922" s="193"/>
      <c r="AL922" s="193"/>
      <c r="AM922" s="193"/>
      <c r="AN922" s="193"/>
      <c r="AO922" s="193"/>
      <c r="AP922" s="193"/>
      <c r="AQ922" s="193"/>
      <c r="AR922" s="193"/>
      <c r="AS922" s="193"/>
      <c r="AT922" s="193"/>
      <c r="AU922" s="193"/>
      <c r="AV922" s="193"/>
    </row>
    <row r="923" spans="1:48" ht="15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  <c r="AE923" s="193"/>
      <c r="AF923" s="193"/>
      <c r="AG923" s="193"/>
      <c r="AH923" s="193"/>
      <c r="AI923" s="193"/>
      <c r="AJ923" s="193"/>
      <c r="AK923" s="193"/>
      <c r="AL923" s="193"/>
      <c r="AM923" s="193"/>
      <c r="AN923" s="193"/>
      <c r="AO923" s="193"/>
      <c r="AP923" s="193"/>
      <c r="AQ923" s="193"/>
      <c r="AR923" s="193"/>
      <c r="AS923" s="193"/>
      <c r="AT923" s="193"/>
      <c r="AU923" s="193"/>
      <c r="AV923" s="193"/>
    </row>
    <row r="924" spans="1:48" ht="15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  <c r="AE924" s="193"/>
      <c r="AF924" s="193"/>
      <c r="AG924" s="193"/>
      <c r="AH924" s="193"/>
      <c r="AI924" s="193"/>
      <c r="AJ924" s="193"/>
      <c r="AK924" s="193"/>
      <c r="AL924" s="193"/>
      <c r="AM924" s="193"/>
      <c r="AN924" s="193"/>
      <c r="AO924" s="193"/>
      <c r="AP924" s="193"/>
      <c r="AQ924" s="193"/>
      <c r="AR924" s="193"/>
      <c r="AS924" s="193"/>
      <c r="AT924" s="193"/>
      <c r="AU924" s="193"/>
      <c r="AV924" s="193"/>
    </row>
    <row r="925" spans="1:48" ht="15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  <c r="AE925" s="193"/>
      <c r="AF925" s="193"/>
      <c r="AG925" s="193"/>
      <c r="AH925" s="193"/>
      <c r="AI925" s="193"/>
      <c r="AJ925" s="193"/>
      <c r="AK925" s="193"/>
      <c r="AL925" s="193"/>
      <c r="AM925" s="193"/>
      <c r="AN925" s="193"/>
      <c r="AO925" s="193"/>
      <c r="AP925" s="193"/>
      <c r="AQ925" s="193"/>
      <c r="AR925" s="193"/>
      <c r="AS925" s="193"/>
      <c r="AT925" s="193"/>
      <c r="AU925" s="193"/>
      <c r="AV925" s="193"/>
    </row>
    <row r="926" spans="1:48" ht="15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  <c r="AE926" s="193"/>
      <c r="AF926" s="193"/>
      <c r="AG926" s="193"/>
      <c r="AH926" s="193"/>
      <c r="AI926" s="193"/>
      <c r="AJ926" s="193"/>
      <c r="AK926" s="193"/>
      <c r="AL926" s="193"/>
      <c r="AM926" s="193"/>
      <c r="AN926" s="193"/>
      <c r="AO926" s="193"/>
      <c r="AP926" s="193"/>
      <c r="AQ926" s="193"/>
      <c r="AR926" s="193"/>
      <c r="AS926" s="193"/>
      <c r="AT926" s="193"/>
      <c r="AU926" s="193"/>
      <c r="AV926" s="193"/>
    </row>
    <row r="927" spans="1:48" ht="15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  <c r="AE927" s="193"/>
      <c r="AF927" s="193"/>
      <c r="AG927" s="193"/>
      <c r="AH927" s="193"/>
      <c r="AI927" s="193"/>
      <c r="AJ927" s="193"/>
      <c r="AK927" s="193"/>
      <c r="AL927" s="193"/>
      <c r="AM927" s="193"/>
      <c r="AN927" s="193"/>
      <c r="AO927" s="193"/>
      <c r="AP927" s="193"/>
      <c r="AQ927" s="193"/>
      <c r="AR927" s="193"/>
      <c r="AS927" s="193"/>
      <c r="AT927" s="193"/>
      <c r="AU927" s="193"/>
      <c r="AV927" s="193"/>
    </row>
    <row r="928" spans="1:48" ht="15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  <c r="AE928" s="193"/>
      <c r="AF928" s="193"/>
      <c r="AG928" s="193"/>
      <c r="AH928" s="193"/>
      <c r="AI928" s="193"/>
      <c r="AJ928" s="193"/>
      <c r="AK928" s="193"/>
      <c r="AL928" s="193"/>
      <c r="AM928" s="193"/>
      <c r="AN928" s="193"/>
      <c r="AO928" s="193"/>
      <c r="AP928" s="193"/>
      <c r="AQ928" s="193"/>
      <c r="AR928" s="193"/>
      <c r="AS928" s="193"/>
      <c r="AT928" s="193"/>
      <c r="AU928" s="193"/>
      <c r="AV928" s="193"/>
    </row>
    <row r="929" spans="1:48" ht="15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  <c r="AE929" s="193"/>
      <c r="AF929" s="193"/>
      <c r="AG929" s="193"/>
      <c r="AH929" s="193"/>
      <c r="AI929" s="193"/>
      <c r="AJ929" s="193"/>
      <c r="AK929" s="193"/>
      <c r="AL929" s="193"/>
      <c r="AM929" s="193"/>
      <c r="AN929" s="193"/>
      <c r="AO929" s="193"/>
      <c r="AP929" s="193"/>
      <c r="AQ929" s="193"/>
      <c r="AR929" s="193"/>
      <c r="AS929" s="193"/>
      <c r="AT929" s="193"/>
      <c r="AU929" s="193"/>
      <c r="AV929" s="193"/>
    </row>
    <row r="930" spans="1:48" ht="15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  <c r="AE930" s="193"/>
      <c r="AF930" s="193"/>
      <c r="AG930" s="193"/>
      <c r="AH930" s="193"/>
      <c r="AI930" s="193"/>
      <c r="AJ930" s="193"/>
      <c r="AK930" s="193"/>
      <c r="AL930" s="193"/>
      <c r="AM930" s="193"/>
      <c r="AN930" s="193"/>
      <c r="AO930" s="193"/>
      <c r="AP930" s="193"/>
      <c r="AQ930" s="193"/>
      <c r="AR930" s="193"/>
      <c r="AS930" s="193"/>
      <c r="AT930" s="193"/>
      <c r="AU930" s="193"/>
      <c r="AV930" s="193"/>
    </row>
    <row r="931" spans="1:48" ht="15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  <c r="AE931" s="193"/>
      <c r="AF931" s="193"/>
      <c r="AG931" s="193"/>
      <c r="AH931" s="193"/>
      <c r="AI931" s="193"/>
      <c r="AJ931" s="193"/>
      <c r="AK931" s="193"/>
      <c r="AL931" s="193"/>
      <c r="AM931" s="193"/>
      <c r="AN931" s="193"/>
      <c r="AO931" s="193"/>
      <c r="AP931" s="193"/>
      <c r="AQ931" s="193"/>
      <c r="AR931" s="193"/>
      <c r="AS931" s="193"/>
      <c r="AT931" s="193"/>
      <c r="AU931" s="193"/>
      <c r="AV931" s="193"/>
    </row>
    <row r="932" spans="1:48" ht="15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  <c r="AE932" s="193"/>
      <c r="AF932" s="193"/>
      <c r="AG932" s="193"/>
      <c r="AH932" s="193"/>
      <c r="AI932" s="193"/>
      <c r="AJ932" s="193"/>
      <c r="AK932" s="193"/>
      <c r="AL932" s="193"/>
      <c r="AM932" s="193"/>
      <c r="AN932" s="193"/>
      <c r="AO932" s="193"/>
      <c r="AP932" s="193"/>
      <c r="AQ932" s="193"/>
      <c r="AR932" s="193"/>
      <c r="AS932" s="193"/>
      <c r="AT932" s="193"/>
      <c r="AU932" s="193"/>
      <c r="AV932" s="193"/>
    </row>
    <row r="933" spans="1:48" ht="15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  <c r="AE933" s="193"/>
      <c r="AF933" s="193"/>
      <c r="AG933" s="193"/>
      <c r="AH933" s="193"/>
      <c r="AI933" s="193"/>
      <c r="AJ933" s="193"/>
      <c r="AK933" s="193"/>
      <c r="AL933" s="193"/>
      <c r="AM933" s="193"/>
      <c r="AN933" s="193"/>
      <c r="AO933" s="193"/>
      <c r="AP933" s="193"/>
      <c r="AQ933" s="193"/>
      <c r="AR933" s="193"/>
      <c r="AS933" s="193"/>
      <c r="AT933" s="193"/>
      <c r="AU933" s="193"/>
      <c r="AV933" s="193"/>
    </row>
    <row r="934" spans="1:48" ht="15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  <c r="AE934" s="193"/>
      <c r="AF934" s="193"/>
      <c r="AG934" s="193"/>
      <c r="AH934" s="193"/>
      <c r="AI934" s="193"/>
      <c r="AJ934" s="193"/>
      <c r="AK934" s="193"/>
      <c r="AL934" s="193"/>
      <c r="AM934" s="193"/>
      <c r="AN934" s="193"/>
      <c r="AO934" s="193"/>
      <c r="AP934" s="193"/>
      <c r="AQ934" s="193"/>
      <c r="AR934" s="193"/>
      <c r="AS934" s="193"/>
      <c r="AT934" s="193"/>
      <c r="AU934" s="193"/>
      <c r="AV934" s="193"/>
    </row>
    <row r="935" spans="1:48" ht="15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  <c r="AE935" s="193"/>
      <c r="AF935" s="193"/>
      <c r="AG935" s="193"/>
      <c r="AH935" s="193"/>
      <c r="AI935" s="193"/>
      <c r="AJ935" s="193"/>
      <c r="AK935" s="193"/>
      <c r="AL935" s="193"/>
      <c r="AM935" s="193"/>
      <c r="AN935" s="193"/>
      <c r="AO935" s="193"/>
      <c r="AP935" s="193"/>
      <c r="AQ935" s="193"/>
      <c r="AR935" s="193"/>
      <c r="AS935" s="193"/>
      <c r="AT935" s="193"/>
      <c r="AU935" s="193"/>
      <c r="AV935" s="193"/>
    </row>
    <row r="936" spans="1:48" ht="15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  <c r="AE936" s="193"/>
      <c r="AF936" s="193"/>
      <c r="AG936" s="193"/>
      <c r="AH936" s="193"/>
      <c r="AI936" s="193"/>
      <c r="AJ936" s="193"/>
      <c r="AK936" s="193"/>
      <c r="AL936" s="193"/>
      <c r="AM936" s="193"/>
      <c r="AN936" s="193"/>
      <c r="AO936" s="193"/>
      <c r="AP936" s="193"/>
      <c r="AQ936" s="193"/>
      <c r="AR936" s="193"/>
      <c r="AS936" s="193"/>
      <c r="AT936" s="193"/>
      <c r="AU936" s="193"/>
      <c r="AV936" s="193"/>
    </row>
    <row r="937" spans="1:48" ht="15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  <c r="AE937" s="193"/>
      <c r="AF937" s="193"/>
      <c r="AG937" s="193"/>
      <c r="AH937" s="193"/>
      <c r="AI937" s="193"/>
      <c r="AJ937" s="193"/>
      <c r="AK937" s="193"/>
      <c r="AL937" s="193"/>
      <c r="AM937" s="193"/>
      <c r="AN937" s="193"/>
      <c r="AO937" s="193"/>
      <c r="AP937" s="193"/>
      <c r="AQ937" s="193"/>
      <c r="AR937" s="193"/>
      <c r="AS937" s="193"/>
      <c r="AT937" s="193"/>
      <c r="AU937" s="193"/>
      <c r="AV937" s="193"/>
    </row>
    <row r="938" spans="1:48" ht="15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  <c r="AE938" s="193"/>
      <c r="AF938" s="193"/>
      <c r="AG938" s="193"/>
      <c r="AH938" s="193"/>
      <c r="AI938" s="193"/>
      <c r="AJ938" s="193"/>
      <c r="AK938" s="193"/>
      <c r="AL938" s="193"/>
      <c r="AM938" s="193"/>
      <c r="AN938" s="193"/>
      <c r="AO938" s="193"/>
      <c r="AP938" s="193"/>
      <c r="AQ938" s="193"/>
      <c r="AR938" s="193"/>
      <c r="AS938" s="193"/>
      <c r="AT938" s="193"/>
      <c r="AU938" s="193"/>
      <c r="AV938" s="193"/>
    </row>
    <row r="939" spans="1:48" ht="15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  <c r="AE939" s="193"/>
      <c r="AF939" s="193"/>
      <c r="AG939" s="193"/>
      <c r="AH939" s="193"/>
      <c r="AI939" s="193"/>
      <c r="AJ939" s="193"/>
      <c r="AK939" s="193"/>
      <c r="AL939" s="193"/>
      <c r="AM939" s="193"/>
      <c r="AN939" s="193"/>
      <c r="AO939" s="193"/>
      <c r="AP939" s="193"/>
      <c r="AQ939" s="193"/>
      <c r="AR939" s="193"/>
      <c r="AS939" s="193"/>
      <c r="AT939" s="193"/>
      <c r="AU939" s="193"/>
      <c r="AV939" s="193"/>
    </row>
    <row r="940" spans="1:48" ht="15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  <c r="AE940" s="193"/>
      <c r="AF940" s="193"/>
      <c r="AG940" s="193"/>
      <c r="AH940" s="193"/>
      <c r="AI940" s="193"/>
      <c r="AJ940" s="193"/>
      <c r="AK940" s="193"/>
      <c r="AL940" s="193"/>
      <c r="AM940" s="193"/>
      <c r="AN940" s="193"/>
      <c r="AO940" s="193"/>
      <c r="AP940" s="193"/>
      <c r="AQ940" s="193"/>
      <c r="AR940" s="193"/>
      <c r="AS940" s="193"/>
      <c r="AT940" s="193"/>
      <c r="AU940" s="193"/>
      <c r="AV940" s="193"/>
    </row>
    <row r="941" spans="1:48" ht="15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  <c r="AE941" s="193"/>
      <c r="AF941" s="193"/>
      <c r="AG941" s="193"/>
      <c r="AH941" s="193"/>
      <c r="AI941" s="193"/>
      <c r="AJ941" s="193"/>
      <c r="AK941" s="193"/>
      <c r="AL941" s="193"/>
      <c r="AM941" s="193"/>
      <c r="AN941" s="193"/>
      <c r="AO941" s="193"/>
      <c r="AP941" s="193"/>
      <c r="AQ941" s="193"/>
      <c r="AR941" s="193"/>
      <c r="AS941" s="193"/>
      <c r="AT941" s="193"/>
      <c r="AU941" s="193"/>
      <c r="AV941" s="193"/>
    </row>
    <row r="942" spans="1:48" ht="15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  <c r="AE942" s="193"/>
      <c r="AF942" s="193"/>
      <c r="AG942" s="193"/>
      <c r="AH942" s="193"/>
      <c r="AI942" s="193"/>
      <c r="AJ942" s="193"/>
      <c r="AK942" s="193"/>
      <c r="AL942" s="193"/>
      <c r="AM942" s="193"/>
      <c r="AN942" s="193"/>
      <c r="AO942" s="193"/>
      <c r="AP942" s="193"/>
      <c r="AQ942" s="193"/>
      <c r="AR942" s="193"/>
      <c r="AS942" s="193"/>
      <c r="AT942" s="193"/>
      <c r="AU942" s="193"/>
      <c r="AV942" s="193"/>
    </row>
    <row r="943" spans="1:48" ht="15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  <c r="AA943" s="193"/>
      <c r="AB943" s="193"/>
      <c r="AC943" s="193"/>
      <c r="AD943" s="193"/>
      <c r="AE943" s="193"/>
      <c r="AF943" s="193"/>
      <c r="AG943" s="193"/>
      <c r="AH943" s="193"/>
      <c r="AI943" s="193"/>
      <c r="AJ943" s="193"/>
      <c r="AK943" s="193"/>
      <c r="AL943" s="193"/>
      <c r="AM943" s="193"/>
      <c r="AN943" s="193"/>
      <c r="AO943" s="193"/>
      <c r="AP943" s="193"/>
      <c r="AQ943" s="193"/>
      <c r="AR943" s="193"/>
      <c r="AS943" s="193"/>
      <c r="AT943" s="193"/>
      <c r="AU943" s="193"/>
      <c r="AV943" s="193"/>
    </row>
    <row r="944" spans="1:48" ht="15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  <c r="AE944" s="193"/>
      <c r="AF944" s="193"/>
      <c r="AG944" s="193"/>
      <c r="AH944" s="193"/>
      <c r="AI944" s="193"/>
      <c r="AJ944" s="193"/>
      <c r="AK944" s="193"/>
      <c r="AL944" s="193"/>
      <c r="AM944" s="193"/>
      <c r="AN944" s="193"/>
      <c r="AO944" s="193"/>
      <c r="AP944" s="193"/>
      <c r="AQ944" s="193"/>
      <c r="AR944" s="193"/>
      <c r="AS944" s="193"/>
      <c r="AT944" s="193"/>
      <c r="AU944" s="193"/>
      <c r="AV944" s="193"/>
    </row>
    <row r="945" spans="1:48" ht="15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  <c r="AE945" s="193"/>
      <c r="AF945" s="193"/>
      <c r="AG945" s="193"/>
      <c r="AH945" s="193"/>
      <c r="AI945" s="193"/>
      <c r="AJ945" s="193"/>
      <c r="AK945" s="193"/>
      <c r="AL945" s="193"/>
      <c r="AM945" s="193"/>
      <c r="AN945" s="193"/>
      <c r="AO945" s="193"/>
      <c r="AP945" s="193"/>
      <c r="AQ945" s="193"/>
      <c r="AR945" s="193"/>
      <c r="AS945" s="193"/>
      <c r="AT945" s="193"/>
      <c r="AU945" s="193"/>
      <c r="AV945" s="193"/>
    </row>
    <row r="946" spans="1:48" ht="15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  <c r="AE946" s="193"/>
      <c r="AF946" s="193"/>
      <c r="AG946" s="193"/>
      <c r="AH946" s="193"/>
      <c r="AI946" s="193"/>
      <c r="AJ946" s="193"/>
      <c r="AK946" s="193"/>
      <c r="AL946" s="193"/>
      <c r="AM946" s="193"/>
      <c r="AN946" s="193"/>
      <c r="AO946" s="193"/>
      <c r="AP946" s="193"/>
      <c r="AQ946" s="193"/>
      <c r="AR946" s="193"/>
      <c r="AS946" s="193"/>
      <c r="AT946" s="193"/>
      <c r="AU946" s="193"/>
      <c r="AV946" s="193"/>
    </row>
    <row r="947" spans="1:48" ht="15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  <c r="AE947" s="193"/>
      <c r="AF947" s="193"/>
      <c r="AG947" s="193"/>
      <c r="AH947" s="193"/>
      <c r="AI947" s="193"/>
      <c r="AJ947" s="193"/>
      <c r="AK947" s="193"/>
      <c r="AL947" s="193"/>
      <c r="AM947" s="193"/>
      <c r="AN947" s="193"/>
      <c r="AO947" s="193"/>
      <c r="AP947" s="193"/>
      <c r="AQ947" s="193"/>
      <c r="AR947" s="193"/>
      <c r="AS947" s="193"/>
      <c r="AT947" s="193"/>
      <c r="AU947" s="193"/>
      <c r="AV947" s="193"/>
    </row>
    <row r="948" spans="1:48" ht="15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  <c r="AA948" s="193"/>
      <c r="AB948" s="193"/>
      <c r="AC948" s="193"/>
      <c r="AD948" s="193"/>
      <c r="AE948" s="193"/>
      <c r="AF948" s="193"/>
      <c r="AG948" s="193"/>
      <c r="AH948" s="193"/>
      <c r="AI948" s="193"/>
      <c r="AJ948" s="193"/>
      <c r="AK948" s="193"/>
      <c r="AL948" s="193"/>
      <c r="AM948" s="193"/>
      <c r="AN948" s="193"/>
      <c r="AO948" s="193"/>
      <c r="AP948" s="193"/>
      <c r="AQ948" s="193"/>
      <c r="AR948" s="193"/>
      <c r="AS948" s="193"/>
      <c r="AT948" s="193"/>
      <c r="AU948" s="193"/>
      <c r="AV948" s="193"/>
    </row>
    <row r="949" spans="1:48" ht="15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  <c r="AE949" s="193"/>
      <c r="AF949" s="193"/>
      <c r="AG949" s="193"/>
      <c r="AH949" s="193"/>
      <c r="AI949" s="193"/>
      <c r="AJ949" s="193"/>
      <c r="AK949" s="193"/>
      <c r="AL949" s="193"/>
      <c r="AM949" s="193"/>
      <c r="AN949" s="193"/>
      <c r="AO949" s="193"/>
      <c r="AP949" s="193"/>
      <c r="AQ949" s="193"/>
      <c r="AR949" s="193"/>
      <c r="AS949" s="193"/>
      <c r="AT949" s="193"/>
      <c r="AU949" s="193"/>
      <c r="AV949" s="193"/>
    </row>
    <row r="950" spans="1:48" ht="15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  <c r="AE950" s="193"/>
      <c r="AF950" s="193"/>
      <c r="AG950" s="193"/>
      <c r="AH950" s="193"/>
      <c r="AI950" s="193"/>
      <c r="AJ950" s="193"/>
      <c r="AK950" s="193"/>
      <c r="AL950" s="193"/>
      <c r="AM950" s="193"/>
      <c r="AN950" s="193"/>
      <c r="AO950" s="193"/>
      <c r="AP950" s="193"/>
      <c r="AQ950" s="193"/>
      <c r="AR950" s="193"/>
      <c r="AS950" s="193"/>
      <c r="AT950" s="193"/>
      <c r="AU950" s="193"/>
      <c r="AV950" s="193"/>
    </row>
    <row r="951" spans="1:48" ht="15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  <c r="AA951" s="193"/>
      <c r="AB951" s="193"/>
      <c r="AC951" s="193"/>
      <c r="AD951" s="193"/>
      <c r="AE951" s="193"/>
      <c r="AF951" s="193"/>
      <c r="AG951" s="193"/>
      <c r="AH951" s="193"/>
      <c r="AI951" s="193"/>
      <c r="AJ951" s="193"/>
      <c r="AK951" s="193"/>
      <c r="AL951" s="193"/>
      <c r="AM951" s="193"/>
      <c r="AN951" s="193"/>
      <c r="AO951" s="193"/>
      <c r="AP951" s="193"/>
      <c r="AQ951" s="193"/>
      <c r="AR951" s="193"/>
      <c r="AS951" s="193"/>
      <c r="AT951" s="193"/>
      <c r="AU951" s="193"/>
      <c r="AV951" s="193"/>
    </row>
    <row r="952" spans="1:48" ht="15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  <c r="AE952" s="193"/>
      <c r="AF952" s="193"/>
      <c r="AG952" s="193"/>
      <c r="AH952" s="193"/>
      <c r="AI952" s="193"/>
      <c r="AJ952" s="193"/>
      <c r="AK952" s="193"/>
      <c r="AL952" s="193"/>
      <c r="AM952" s="193"/>
      <c r="AN952" s="193"/>
      <c r="AO952" s="193"/>
      <c r="AP952" s="193"/>
      <c r="AQ952" s="193"/>
      <c r="AR952" s="193"/>
      <c r="AS952" s="193"/>
      <c r="AT952" s="193"/>
      <c r="AU952" s="193"/>
      <c r="AV952" s="193"/>
    </row>
    <row r="953" spans="1:48" ht="15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  <c r="AE953" s="193"/>
      <c r="AF953" s="193"/>
      <c r="AG953" s="193"/>
      <c r="AH953" s="193"/>
      <c r="AI953" s="193"/>
      <c r="AJ953" s="193"/>
      <c r="AK953" s="193"/>
      <c r="AL953" s="193"/>
      <c r="AM953" s="193"/>
      <c r="AN953" s="193"/>
      <c r="AO953" s="193"/>
      <c r="AP953" s="193"/>
      <c r="AQ953" s="193"/>
      <c r="AR953" s="193"/>
      <c r="AS953" s="193"/>
      <c r="AT953" s="193"/>
      <c r="AU953" s="193"/>
      <c r="AV953" s="193"/>
    </row>
    <row r="954" spans="1:48" ht="15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  <c r="AE954" s="193"/>
      <c r="AF954" s="193"/>
      <c r="AG954" s="193"/>
      <c r="AH954" s="193"/>
      <c r="AI954" s="193"/>
      <c r="AJ954" s="193"/>
      <c r="AK954" s="193"/>
      <c r="AL954" s="193"/>
      <c r="AM954" s="193"/>
      <c r="AN954" s="193"/>
      <c r="AO954" s="193"/>
      <c r="AP954" s="193"/>
      <c r="AQ954" s="193"/>
      <c r="AR954" s="193"/>
      <c r="AS954" s="193"/>
      <c r="AT954" s="193"/>
      <c r="AU954" s="193"/>
      <c r="AV954" s="193"/>
    </row>
    <row r="955" spans="1:48" ht="15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  <c r="AE955" s="193"/>
      <c r="AF955" s="193"/>
      <c r="AG955" s="193"/>
      <c r="AH955" s="193"/>
      <c r="AI955" s="193"/>
      <c r="AJ955" s="193"/>
      <c r="AK955" s="193"/>
      <c r="AL955" s="193"/>
      <c r="AM955" s="193"/>
      <c r="AN955" s="193"/>
      <c r="AO955" s="193"/>
      <c r="AP955" s="193"/>
      <c r="AQ955" s="193"/>
      <c r="AR955" s="193"/>
      <c r="AS955" s="193"/>
      <c r="AT955" s="193"/>
      <c r="AU955" s="193"/>
      <c r="AV955" s="193"/>
    </row>
    <row r="956" spans="1:48" ht="15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  <c r="AE956" s="193"/>
      <c r="AF956" s="193"/>
      <c r="AG956" s="193"/>
      <c r="AH956" s="193"/>
      <c r="AI956" s="193"/>
      <c r="AJ956" s="193"/>
      <c r="AK956" s="193"/>
      <c r="AL956" s="193"/>
      <c r="AM956" s="193"/>
      <c r="AN956" s="193"/>
      <c r="AO956" s="193"/>
      <c r="AP956" s="193"/>
      <c r="AQ956" s="193"/>
      <c r="AR956" s="193"/>
      <c r="AS956" s="193"/>
      <c r="AT956" s="193"/>
      <c r="AU956" s="193"/>
      <c r="AV956" s="193"/>
    </row>
    <row r="957" spans="1:48" ht="15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  <c r="AE957" s="193"/>
      <c r="AF957" s="193"/>
      <c r="AG957" s="193"/>
      <c r="AH957" s="193"/>
      <c r="AI957" s="193"/>
      <c r="AJ957" s="193"/>
      <c r="AK957" s="193"/>
      <c r="AL957" s="193"/>
      <c r="AM957" s="193"/>
      <c r="AN957" s="193"/>
      <c r="AO957" s="193"/>
      <c r="AP957" s="193"/>
      <c r="AQ957" s="193"/>
      <c r="AR957" s="193"/>
      <c r="AS957" s="193"/>
      <c r="AT957" s="193"/>
      <c r="AU957" s="193"/>
      <c r="AV957" s="193"/>
    </row>
    <row r="958" spans="1:48" ht="15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  <c r="AE958" s="193"/>
      <c r="AF958" s="193"/>
      <c r="AG958" s="193"/>
      <c r="AH958" s="193"/>
      <c r="AI958" s="193"/>
      <c r="AJ958" s="193"/>
      <c r="AK958" s="193"/>
      <c r="AL958" s="193"/>
      <c r="AM958" s="193"/>
      <c r="AN958" s="193"/>
      <c r="AO958" s="193"/>
      <c r="AP958" s="193"/>
      <c r="AQ958" s="193"/>
      <c r="AR958" s="193"/>
      <c r="AS958" s="193"/>
      <c r="AT958" s="193"/>
      <c r="AU958" s="193"/>
      <c r="AV958" s="193"/>
    </row>
    <row r="959" spans="1:48" ht="15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  <c r="AE959" s="193"/>
      <c r="AF959" s="193"/>
      <c r="AG959" s="193"/>
      <c r="AH959" s="193"/>
      <c r="AI959" s="193"/>
      <c r="AJ959" s="193"/>
      <c r="AK959" s="193"/>
      <c r="AL959" s="193"/>
      <c r="AM959" s="193"/>
      <c r="AN959" s="193"/>
      <c r="AO959" s="193"/>
      <c r="AP959" s="193"/>
      <c r="AQ959" s="193"/>
      <c r="AR959" s="193"/>
      <c r="AS959" s="193"/>
      <c r="AT959" s="193"/>
      <c r="AU959" s="193"/>
      <c r="AV959" s="193"/>
    </row>
    <row r="960" spans="1:48" ht="15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  <c r="AE960" s="193"/>
      <c r="AF960" s="193"/>
      <c r="AG960" s="193"/>
      <c r="AH960" s="193"/>
      <c r="AI960" s="193"/>
      <c r="AJ960" s="193"/>
      <c r="AK960" s="193"/>
      <c r="AL960" s="193"/>
      <c r="AM960" s="193"/>
      <c r="AN960" s="193"/>
      <c r="AO960" s="193"/>
      <c r="AP960" s="193"/>
      <c r="AQ960" s="193"/>
      <c r="AR960" s="193"/>
      <c r="AS960" s="193"/>
      <c r="AT960" s="193"/>
      <c r="AU960" s="193"/>
      <c r="AV960" s="193"/>
    </row>
    <row r="961" spans="1:48" ht="15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  <c r="AE961" s="193"/>
      <c r="AF961" s="193"/>
      <c r="AG961" s="193"/>
      <c r="AH961" s="193"/>
      <c r="AI961" s="193"/>
      <c r="AJ961" s="193"/>
      <c r="AK961" s="193"/>
      <c r="AL961" s="193"/>
      <c r="AM961" s="193"/>
      <c r="AN961" s="193"/>
      <c r="AO961" s="193"/>
      <c r="AP961" s="193"/>
      <c r="AQ961" s="193"/>
      <c r="AR961" s="193"/>
      <c r="AS961" s="193"/>
      <c r="AT961" s="193"/>
      <c r="AU961" s="193"/>
      <c r="AV961" s="193"/>
    </row>
    <row r="962" spans="1:48" ht="15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  <c r="AE962" s="193"/>
      <c r="AF962" s="193"/>
      <c r="AG962" s="193"/>
      <c r="AH962" s="193"/>
      <c r="AI962" s="193"/>
      <c r="AJ962" s="193"/>
      <c r="AK962" s="193"/>
      <c r="AL962" s="193"/>
      <c r="AM962" s="193"/>
      <c r="AN962" s="193"/>
      <c r="AO962" s="193"/>
      <c r="AP962" s="193"/>
      <c r="AQ962" s="193"/>
      <c r="AR962" s="193"/>
      <c r="AS962" s="193"/>
      <c r="AT962" s="193"/>
      <c r="AU962" s="193"/>
      <c r="AV962" s="193"/>
    </row>
    <row r="963" spans="1:48" ht="15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  <c r="AE963" s="193"/>
      <c r="AF963" s="193"/>
      <c r="AG963" s="193"/>
      <c r="AH963" s="193"/>
      <c r="AI963" s="193"/>
      <c r="AJ963" s="193"/>
      <c r="AK963" s="193"/>
      <c r="AL963" s="193"/>
      <c r="AM963" s="193"/>
      <c r="AN963" s="193"/>
      <c r="AO963" s="193"/>
      <c r="AP963" s="193"/>
      <c r="AQ963" s="193"/>
      <c r="AR963" s="193"/>
      <c r="AS963" s="193"/>
      <c r="AT963" s="193"/>
      <c r="AU963" s="193"/>
      <c r="AV963" s="193"/>
    </row>
    <row r="964" spans="1:48" ht="15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  <c r="AE964" s="193"/>
      <c r="AF964" s="193"/>
      <c r="AG964" s="193"/>
      <c r="AH964" s="193"/>
      <c r="AI964" s="193"/>
      <c r="AJ964" s="193"/>
      <c r="AK964" s="193"/>
      <c r="AL964" s="193"/>
      <c r="AM964" s="193"/>
      <c r="AN964" s="193"/>
      <c r="AO964" s="193"/>
      <c r="AP964" s="193"/>
      <c r="AQ964" s="193"/>
      <c r="AR964" s="193"/>
      <c r="AS964" s="193"/>
      <c r="AT964" s="193"/>
      <c r="AU964" s="193"/>
      <c r="AV964" s="193"/>
    </row>
    <row r="965" spans="1:48" ht="15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  <c r="AE965" s="193"/>
      <c r="AF965" s="193"/>
      <c r="AG965" s="193"/>
      <c r="AH965" s="193"/>
      <c r="AI965" s="193"/>
      <c r="AJ965" s="193"/>
      <c r="AK965" s="193"/>
      <c r="AL965" s="193"/>
      <c r="AM965" s="193"/>
      <c r="AN965" s="193"/>
      <c r="AO965" s="193"/>
      <c r="AP965" s="193"/>
      <c r="AQ965" s="193"/>
      <c r="AR965" s="193"/>
      <c r="AS965" s="193"/>
      <c r="AT965" s="193"/>
      <c r="AU965" s="193"/>
      <c r="AV965" s="193"/>
    </row>
    <row r="966" spans="1:48" ht="15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  <c r="AE966" s="193"/>
      <c r="AF966" s="193"/>
      <c r="AG966" s="193"/>
      <c r="AH966" s="193"/>
      <c r="AI966" s="193"/>
      <c r="AJ966" s="193"/>
      <c r="AK966" s="193"/>
      <c r="AL966" s="193"/>
      <c r="AM966" s="193"/>
      <c r="AN966" s="193"/>
      <c r="AO966" s="193"/>
      <c r="AP966" s="193"/>
      <c r="AQ966" s="193"/>
      <c r="AR966" s="193"/>
      <c r="AS966" s="193"/>
      <c r="AT966" s="193"/>
      <c r="AU966" s="193"/>
      <c r="AV966" s="193"/>
    </row>
    <row r="967" spans="1:48" ht="15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  <c r="AE967" s="193"/>
      <c r="AF967" s="193"/>
      <c r="AG967" s="193"/>
      <c r="AH967" s="193"/>
      <c r="AI967" s="193"/>
      <c r="AJ967" s="193"/>
      <c r="AK967" s="193"/>
      <c r="AL967" s="193"/>
      <c r="AM967" s="193"/>
      <c r="AN967" s="193"/>
      <c r="AO967" s="193"/>
      <c r="AP967" s="193"/>
      <c r="AQ967" s="193"/>
      <c r="AR967" s="193"/>
      <c r="AS967" s="193"/>
      <c r="AT967" s="193"/>
      <c r="AU967" s="193"/>
      <c r="AV967" s="193"/>
    </row>
    <row r="968" spans="1:48" ht="15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  <c r="AE968" s="193"/>
      <c r="AF968" s="193"/>
      <c r="AG968" s="193"/>
      <c r="AH968" s="193"/>
      <c r="AI968" s="193"/>
      <c r="AJ968" s="193"/>
      <c r="AK968" s="193"/>
      <c r="AL968" s="193"/>
      <c r="AM968" s="193"/>
      <c r="AN968" s="193"/>
      <c r="AO968" s="193"/>
      <c r="AP968" s="193"/>
      <c r="AQ968" s="193"/>
      <c r="AR968" s="193"/>
      <c r="AS968" s="193"/>
      <c r="AT968" s="193"/>
      <c r="AU968" s="193"/>
      <c r="AV968" s="193"/>
    </row>
    <row r="969" spans="1:48" ht="15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  <c r="AE969" s="193"/>
      <c r="AF969" s="193"/>
      <c r="AG969" s="193"/>
      <c r="AH969" s="193"/>
      <c r="AI969" s="193"/>
      <c r="AJ969" s="193"/>
      <c r="AK969" s="193"/>
      <c r="AL969" s="193"/>
      <c r="AM969" s="193"/>
      <c r="AN969" s="193"/>
      <c r="AO969" s="193"/>
      <c r="AP969" s="193"/>
      <c r="AQ969" s="193"/>
      <c r="AR969" s="193"/>
      <c r="AS969" s="193"/>
      <c r="AT969" s="193"/>
      <c r="AU969" s="193"/>
      <c r="AV969" s="193"/>
    </row>
    <row r="970" spans="1:48" ht="15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  <c r="AE970" s="193"/>
      <c r="AF970" s="193"/>
      <c r="AG970" s="193"/>
      <c r="AH970" s="193"/>
      <c r="AI970" s="193"/>
      <c r="AJ970" s="193"/>
      <c r="AK970" s="193"/>
      <c r="AL970" s="193"/>
      <c r="AM970" s="193"/>
      <c r="AN970" s="193"/>
      <c r="AO970" s="193"/>
      <c r="AP970" s="193"/>
      <c r="AQ970" s="193"/>
      <c r="AR970" s="193"/>
      <c r="AS970" s="193"/>
      <c r="AT970" s="193"/>
      <c r="AU970" s="193"/>
      <c r="AV970" s="193"/>
    </row>
    <row r="971" spans="1:48" ht="15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  <c r="AE971" s="193"/>
      <c r="AF971" s="193"/>
      <c r="AG971" s="193"/>
      <c r="AH971" s="193"/>
      <c r="AI971" s="193"/>
      <c r="AJ971" s="193"/>
      <c r="AK971" s="193"/>
      <c r="AL971" s="193"/>
      <c r="AM971" s="193"/>
      <c r="AN971" s="193"/>
      <c r="AO971" s="193"/>
      <c r="AP971" s="193"/>
      <c r="AQ971" s="193"/>
      <c r="AR971" s="193"/>
      <c r="AS971" s="193"/>
      <c r="AT971" s="193"/>
      <c r="AU971" s="193"/>
      <c r="AV971" s="193"/>
    </row>
    <row r="972" spans="1:48" ht="15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  <c r="AE972" s="193"/>
      <c r="AF972" s="193"/>
      <c r="AG972" s="193"/>
      <c r="AH972" s="193"/>
      <c r="AI972" s="193"/>
      <c r="AJ972" s="193"/>
      <c r="AK972" s="193"/>
      <c r="AL972" s="193"/>
      <c r="AM972" s="193"/>
      <c r="AN972" s="193"/>
      <c r="AO972" s="193"/>
      <c r="AP972" s="193"/>
      <c r="AQ972" s="193"/>
      <c r="AR972" s="193"/>
      <c r="AS972" s="193"/>
      <c r="AT972" s="193"/>
      <c r="AU972" s="193"/>
      <c r="AV972" s="193"/>
    </row>
    <row r="973" spans="1:48" ht="15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  <c r="AE973" s="193"/>
      <c r="AF973" s="193"/>
      <c r="AG973" s="193"/>
      <c r="AH973" s="193"/>
      <c r="AI973" s="193"/>
      <c r="AJ973" s="193"/>
      <c r="AK973" s="193"/>
      <c r="AL973" s="193"/>
      <c r="AM973" s="193"/>
      <c r="AN973" s="193"/>
      <c r="AO973" s="193"/>
      <c r="AP973" s="193"/>
      <c r="AQ973" s="193"/>
      <c r="AR973" s="193"/>
      <c r="AS973" s="193"/>
      <c r="AT973" s="193"/>
      <c r="AU973" s="193"/>
      <c r="AV973" s="193"/>
    </row>
    <row r="974" spans="1:48" ht="15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  <c r="AA974" s="193"/>
      <c r="AB974" s="193"/>
      <c r="AC974" s="193"/>
      <c r="AD974" s="193"/>
      <c r="AE974" s="193"/>
      <c r="AF974" s="193"/>
      <c r="AG974" s="193"/>
      <c r="AH974" s="193"/>
      <c r="AI974" s="193"/>
      <c r="AJ974" s="193"/>
      <c r="AK974" s="193"/>
      <c r="AL974" s="193"/>
      <c r="AM974" s="193"/>
      <c r="AN974" s="193"/>
      <c r="AO974" s="193"/>
      <c r="AP974" s="193"/>
      <c r="AQ974" s="193"/>
      <c r="AR974" s="193"/>
      <c r="AS974" s="193"/>
      <c r="AT974" s="193"/>
      <c r="AU974" s="193"/>
      <c r="AV974" s="193"/>
    </row>
    <row r="975" spans="1:48" ht="15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  <c r="AE975" s="193"/>
      <c r="AF975" s="193"/>
      <c r="AG975" s="193"/>
      <c r="AH975" s="193"/>
      <c r="AI975" s="193"/>
      <c r="AJ975" s="193"/>
      <c r="AK975" s="193"/>
      <c r="AL975" s="193"/>
      <c r="AM975" s="193"/>
      <c r="AN975" s="193"/>
      <c r="AO975" s="193"/>
      <c r="AP975" s="193"/>
      <c r="AQ975" s="193"/>
      <c r="AR975" s="193"/>
      <c r="AS975" s="193"/>
      <c r="AT975" s="193"/>
      <c r="AU975" s="193"/>
      <c r="AV975" s="193"/>
    </row>
    <row r="976" spans="1:48" ht="15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  <c r="AE976" s="193"/>
      <c r="AF976" s="193"/>
      <c r="AG976" s="193"/>
      <c r="AH976" s="193"/>
      <c r="AI976" s="193"/>
      <c r="AJ976" s="193"/>
      <c r="AK976" s="193"/>
      <c r="AL976" s="193"/>
      <c r="AM976" s="193"/>
      <c r="AN976" s="193"/>
      <c r="AO976" s="193"/>
      <c r="AP976" s="193"/>
      <c r="AQ976" s="193"/>
      <c r="AR976" s="193"/>
      <c r="AS976" s="193"/>
      <c r="AT976" s="193"/>
      <c r="AU976" s="193"/>
      <c r="AV976" s="193"/>
    </row>
    <row r="977" spans="1:48" ht="15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  <c r="AE977" s="193"/>
      <c r="AF977" s="193"/>
      <c r="AG977" s="193"/>
      <c r="AH977" s="193"/>
      <c r="AI977" s="193"/>
      <c r="AJ977" s="193"/>
      <c r="AK977" s="193"/>
      <c r="AL977" s="193"/>
      <c r="AM977" s="193"/>
      <c r="AN977" s="193"/>
      <c r="AO977" s="193"/>
      <c r="AP977" s="193"/>
      <c r="AQ977" s="193"/>
      <c r="AR977" s="193"/>
      <c r="AS977" s="193"/>
      <c r="AT977" s="193"/>
      <c r="AU977" s="193"/>
      <c r="AV977" s="193"/>
    </row>
    <row r="978" spans="1:48" ht="15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  <c r="AE978" s="193"/>
      <c r="AF978" s="193"/>
      <c r="AG978" s="193"/>
      <c r="AH978" s="193"/>
      <c r="AI978" s="193"/>
      <c r="AJ978" s="193"/>
      <c r="AK978" s="193"/>
      <c r="AL978" s="193"/>
      <c r="AM978" s="193"/>
      <c r="AN978" s="193"/>
      <c r="AO978" s="193"/>
      <c r="AP978" s="193"/>
      <c r="AQ978" s="193"/>
      <c r="AR978" s="193"/>
      <c r="AS978" s="193"/>
      <c r="AT978" s="193"/>
      <c r="AU978" s="193"/>
      <c r="AV978" s="193"/>
    </row>
    <row r="979" spans="1:48" ht="15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  <c r="AA979" s="193"/>
      <c r="AB979" s="193"/>
      <c r="AC979" s="193"/>
      <c r="AD979" s="193"/>
      <c r="AE979" s="193"/>
      <c r="AF979" s="193"/>
      <c r="AG979" s="193"/>
      <c r="AH979" s="193"/>
      <c r="AI979" s="193"/>
      <c r="AJ979" s="193"/>
      <c r="AK979" s="193"/>
      <c r="AL979" s="193"/>
      <c r="AM979" s="193"/>
      <c r="AN979" s="193"/>
      <c r="AO979" s="193"/>
      <c r="AP979" s="193"/>
      <c r="AQ979" s="193"/>
      <c r="AR979" s="193"/>
      <c r="AS979" s="193"/>
      <c r="AT979" s="193"/>
      <c r="AU979" s="193"/>
      <c r="AV979" s="193"/>
    </row>
    <row r="980" spans="1:48" ht="15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  <c r="AE980" s="193"/>
      <c r="AF980" s="193"/>
      <c r="AG980" s="193"/>
      <c r="AH980" s="193"/>
      <c r="AI980" s="193"/>
      <c r="AJ980" s="193"/>
      <c r="AK980" s="193"/>
      <c r="AL980" s="193"/>
      <c r="AM980" s="193"/>
      <c r="AN980" s="193"/>
      <c r="AO980" s="193"/>
      <c r="AP980" s="193"/>
      <c r="AQ980" s="193"/>
      <c r="AR980" s="193"/>
      <c r="AS980" s="193"/>
      <c r="AT980" s="193"/>
      <c r="AU980" s="193"/>
      <c r="AV980" s="193"/>
    </row>
    <row r="981" spans="1:48" ht="15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  <c r="AE981" s="193"/>
      <c r="AF981" s="193"/>
      <c r="AG981" s="193"/>
      <c r="AH981" s="193"/>
      <c r="AI981" s="193"/>
      <c r="AJ981" s="193"/>
      <c r="AK981" s="193"/>
      <c r="AL981" s="193"/>
      <c r="AM981" s="193"/>
      <c r="AN981" s="193"/>
      <c r="AO981" s="193"/>
      <c r="AP981" s="193"/>
      <c r="AQ981" s="193"/>
      <c r="AR981" s="193"/>
      <c r="AS981" s="193"/>
      <c r="AT981" s="193"/>
      <c r="AU981" s="193"/>
      <c r="AV981" s="193"/>
    </row>
    <row r="982" spans="1:48" ht="15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  <c r="AE982" s="193"/>
      <c r="AF982" s="193"/>
      <c r="AG982" s="193"/>
      <c r="AH982" s="193"/>
      <c r="AI982" s="193"/>
      <c r="AJ982" s="193"/>
      <c r="AK982" s="193"/>
      <c r="AL982" s="193"/>
      <c r="AM982" s="193"/>
      <c r="AN982" s="193"/>
      <c r="AO982" s="193"/>
      <c r="AP982" s="193"/>
      <c r="AQ982" s="193"/>
      <c r="AR982" s="193"/>
      <c r="AS982" s="193"/>
      <c r="AT982" s="193"/>
      <c r="AU982" s="193"/>
      <c r="AV982" s="193"/>
    </row>
    <row r="983" spans="1:48" ht="15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  <c r="AE983" s="193"/>
      <c r="AF983" s="193"/>
      <c r="AG983" s="193"/>
      <c r="AH983" s="193"/>
      <c r="AI983" s="193"/>
      <c r="AJ983" s="193"/>
      <c r="AK983" s="193"/>
      <c r="AL983" s="193"/>
      <c r="AM983" s="193"/>
      <c r="AN983" s="193"/>
      <c r="AO983" s="193"/>
      <c r="AP983" s="193"/>
      <c r="AQ983" s="193"/>
      <c r="AR983" s="193"/>
      <c r="AS983" s="193"/>
      <c r="AT983" s="193"/>
      <c r="AU983" s="193"/>
      <c r="AV983" s="193"/>
    </row>
    <row r="984" spans="1:48" ht="15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  <c r="AE984" s="193"/>
      <c r="AF984" s="193"/>
      <c r="AG984" s="193"/>
      <c r="AH984" s="193"/>
      <c r="AI984" s="193"/>
      <c r="AJ984" s="193"/>
      <c r="AK984" s="193"/>
      <c r="AL984" s="193"/>
      <c r="AM984" s="193"/>
      <c r="AN984" s="193"/>
      <c r="AO984" s="193"/>
      <c r="AP984" s="193"/>
      <c r="AQ984" s="193"/>
      <c r="AR984" s="193"/>
      <c r="AS984" s="193"/>
      <c r="AT984" s="193"/>
      <c r="AU984" s="193"/>
      <c r="AV984" s="193"/>
    </row>
    <row r="985" spans="1:48" ht="15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  <c r="AE985" s="193"/>
      <c r="AF985" s="193"/>
      <c r="AG985" s="193"/>
      <c r="AH985" s="193"/>
      <c r="AI985" s="193"/>
      <c r="AJ985" s="193"/>
      <c r="AK985" s="193"/>
      <c r="AL985" s="193"/>
      <c r="AM985" s="193"/>
      <c r="AN985" s="193"/>
      <c r="AO985" s="193"/>
      <c r="AP985" s="193"/>
      <c r="AQ985" s="193"/>
      <c r="AR985" s="193"/>
      <c r="AS985" s="193"/>
      <c r="AT985" s="193"/>
      <c r="AU985" s="193"/>
      <c r="AV985" s="193"/>
    </row>
    <row r="986" spans="1:48" ht="15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  <c r="AE986" s="193"/>
      <c r="AF986" s="193"/>
      <c r="AG986" s="193"/>
      <c r="AH986" s="193"/>
      <c r="AI986" s="193"/>
      <c r="AJ986" s="193"/>
      <c r="AK986" s="193"/>
      <c r="AL986" s="193"/>
      <c r="AM986" s="193"/>
      <c r="AN986" s="193"/>
      <c r="AO986" s="193"/>
      <c r="AP986" s="193"/>
      <c r="AQ986" s="193"/>
      <c r="AR986" s="193"/>
      <c r="AS986" s="193"/>
      <c r="AT986" s="193"/>
      <c r="AU986" s="193"/>
      <c r="AV986" s="193"/>
    </row>
    <row r="987" spans="1:48" ht="15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  <c r="AA987" s="193"/>
      <c r="AB987" s="193"/>
      <c r="AC987" s="193"/>
      <c r="AD987" s="193"/>
      <c r="AE987" s="193"/>
      <c r="AF987" s="193"/>
      <c r="AG987" s="193"/>
      <c r="AH987" s="193"/>
      <c r="AI987" s="193"/>
      <c r="AJ987" s="193"/>
      <c r="AK987" s="193"/>
      <c r="AL987" s="193"/>
      <c r="AM987" s="193"/>
      <c r="AN987" s="193"/>
      <c r="AO987" s="193"/>
      <c r="AP987" s="193"/>
      <c r="AQ987" s="193"/>
      <c r="AR987" s="193"/>
      <c r="AS987" s="193"/>
      <c r="AT987" s="193"/>
      <c r="AU987" s="193"/>
      <c r="AV987" s="193"/>
    </row>
    <row r="988" spans="1:48" ht="15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  <c r="AE988" s="193"/>
      <c r="AF988" s="193"/>
      <c r="AG988" s="193"/>
      <c r="AH988" s="193"/>
      <c r="AI988" s="193"/>
      <c r="AJ988" s="193"/>
      <c r="AK988" s="193"/>
      <c r="AL988" s="193"/>
      <c r="AM988" s="193"/>
      <c r="AN988" s="193"/>
      <c r="AO988" s="193"/>
      <c r="AP988" s="193"/>
      <c r="AQ988" s="193"/>
      <c r="AR988" s="193"/>
      <c r="AS988" s="193"/>
      <c r="AT988" s="193"/>
      <c r="AU988" s="193"/>
      <c r="AV988" s="193"/>
    </row>
    <row r="989" spans="1:48" ht="15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  <c r="AE989" s="193"/>
      <c r="AF989" s="193"/>
      <c r="AG989" s="193"/>
      <c r="AH989" s="193"/>
      <c r="AI989" s="193"/>
      <c r="AJ989" s="193"/>
      <c r="AK989" s="193"/>
      <c r="AL989" s="193"/>
      <c r="AM989" s="193"/>
      <c r="AN989" s="193"/>
      <c r="AO989" s="193"/>
      <c r="AP989" s="193"/>
      <c r="AQ989" s="193"/>
      <c r="AR989" s="193"/>
      <c r="AS989" s="193"/>
      <c r="AT989" s="193"/>
      <c r="AU989" s="193"/>
      <c r="AV989" s="193"/>
    </row>
    <row r="990" spans="1:48" ht="15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  <c r="AE990" s="193"/>
      <c r="AF990" s="193"/>
      <c r="AG990" s="193"/>
      <c r="AH990" s="193"/>
      <c r="AI990" s="193"/>
      <c r="AJ990" s="193"/>
      <c r="AK990" s="193"/>
      <c r="AL990" s="193"/>
      <c r="AM990" s="193"/>
      <c r="AN990" s="193"/>
      <c r="AO990" s="193"/>
      <c r="AP990" s="193"/>
      <c r="AQ990" s="193"/>
      <c r="AR990" s="193"/>
      <c r="AS990" s="193"/>
      <c r="AT990" s="193"/>
      <c r="AU990" s="193"/>
      <c r="AV990" s="193"/>
    </row>
    <row r="991" spans="1:48" ht="15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  <c r="AE991" s="193"/>
      <c r="AF991" s="193"/>
      <c r="AG991" s="193"/>
      <c r="AH991" s="193"/>
      <c r="AI991" s="193"/>
      <c r="AJ991" s="193"/>
      <c r="AK991" s="193"/>
      <c r="AL991" s="193"/>
      <c r="AM991" s="193"/>
      <c r="AN991" s="193"/>
      <c r="AO991" s="193"/>
      <c r="AP991" s="193"/>
      <c r="AQ991" s="193"/>
      <c r="AR991" s="193"/>
      <c r="AS991" s="193"/>
      <c r="AT991" s="193"/>
      <c r="AU991" s="193"/>
      <c r="AV991" s="193"/>
    </row>
    <row r="992" spans="1:48" ht="15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  <c r="AE992" s="193"/>
      <c r="AF992" s="193"/>
      <c r="AG992" s="193"/>
      <c r="AH992" s="193"/>
      <c r="AI992" s="193"/>
      <c r="AJ992" s="193"/>
      <c r="AK992" s="193"/>
      <c r="AL992" s="193"/>
      <c r="AM992" s="193"/>
      <c r="AN992" s="193"/>
      <c r="AO992" s="193"/>
      <c r="AP992" s="193"/>
      <c r="AQ992" s="193"/>
      <c r="AR992" s="193"/>
      <c r="AS992" s="193"/>
      <c r="AT992" s="193"/>
      <c r="AU992" s="193"/>
      <c r="AV992" s="193"/>
    </row>
    <row r="993" spans="1:48" ht="15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  <c r="AA993" s="193"/>
      <c r="AB993" s="193"/>
      <c r="AC993" s="193"/>
      <c r="AD993" s="193"/>
      <c r="AE993" s="193"/>
      <c r="AF993" s="193"/>
      <c r="AG993" s="193"/>
      <c r="AH993" s="193"/>
      <c r="AI993" s="193"/>
      <c r="AJ993" s="193"/>
      <c r="AK993" s="193"/>
      <c r="AL993" s="193"/>
      <c r="AM993" s="193"/>
      <c r="AN993" s="193"/>
      <c r="AO993" s="193"/>
      <c r="AP993" s="193"/>
      <c r="AQ993" s="193"/>
      <c r="AR993" s="193"/>
      <c r="AS993" s="193"/>
      <c r="AT993" s="193"/>
      <c r="AU993" s="193"/>
      <c r="AV993" s="193"/>
    </row>
    <row r="994" spans="1:48" ht="15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  <c r="AE994" s="193"/>
      <c r="AF994" s="193"/>
      <c r="AG994" s="193"/>
      <c r="AH994" s="193"/>
      <c r="AI994" s="193"/>
      <c r="AJ994" s="193"/>
      <c r="AK994" s="193"/>
      <c r="AL994" s="193"/>
      <c r="AM994" s="193"/>
      <c r="AN994" s="193"/>
      <c r="AO994" s="193"/>
      <c r="AP994" s="193"/>
      <c r="AQ994" s="193"/>
      <c r="AR994" s="193"/>
      <c r="AS994" s="193"/>
      <c r="AT994" s="193"/>
      <c r="AU994" s="193"/>
      <c r="AV994" s="193"/>
    </row>
    <row r="995" spans="1:48" ht="15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  <c r="AE995" s="193"/>
      <c r="AF995" s="193"/>
      <c r="AG995" s="193"/>
      <c r="AH995" s="193"/>
      <c r="AI995" s="193"/>
      <c r="AJ995" s="193"/>
      <c r="AK995" s="193"/>
      <c r="AL995" s="193"/>
      <c r="AM995" s="193"/>
      <c r="AN995" s="193"/>
      <c r="AO995" s="193"/>
      <c r="AP995" s="193"/>
      <c r="AQ995" s="193"/>
      <c r="AR995" s="193"/>
      <c r="AS995" s="193"/>
      <c r="AT995" s="193"/>
      <c r="AU995" s="193"/>
      <c r="AV995" s="193"/>
    </row>
    <row r="996" spans="1:48" ht="15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  <c r="AE996" s="193"/>
      <c r="AF996" s="193"/>
      <c r="AG996" s="193"/>
      <c r="AH996" s="193"/>
      <c r="AI996" s="193"/>
      <c r="AJ996" s="193"/>
      <c r="AK996" s="193"/>
      <c r="AL996" s="193"/>
      <c r="AM996" s="193"/>
      <c r="AN996" s="193"/>
      <c r="AO996" s="193"/>
      <c r="AP996" s="193"/>
      <c r="AQ996" s="193"/>
      <c r="AR996" s="193"/>
      <c r="AS996" s="193"/>
      <c r="AT996" s="193"/>
      <c r="AU996" s="193"/>
      <c r="AV996" s="193"/>
    </row>
    <row r="997" spans="1:48" ht="15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  <c r="AE997" s="193"/>
      <c r="AF997" s="193"/>
      <c r="AG997" s="193"/>
      <c r="AH997" s="193"/>
      <c r="AI997" s="193"/>
      <c r="AJ997" s="193"/>
      <c r="AK997" s="193"/>
      <c r="AL997" s="193"/>
      <c r="AM997" s="193"/>
      <c r="AN997" s="193"/>
      <c r="AO997" s="193"/>
      <c r="AP997" s="193"/>
      <c r="AQ997" s="193"/>
      <c r="AR997" s="193"/>
      <c r="AS997" s="193"/>
      <c r="AT997" s="193"/>
      <c r="AU997" s="193"/>
      <c r="AV997" s="193"/>
    </row>
    <row r="998" spans="1:48" ht="15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  <c r="AE998" s="193"/>
      <c r="AF998" s="193"/>
      <c r="AG998" s="193"/>
      <c r="AH998" s="193"/>
      <c r="AI998" s="193"/>
      <c r="AJ998" s="193"/>
      <c r="AK998" s="193"/>
      <c r="AL998" s="193"/>
      <c r="AM998" s="193"/>
      <c r="AN998" s="193"/>
      <c r="AO998" s="193"/>
      <c r="AP998" s="193"/>
      <c r="AQ998" s="193"/>
      <c r="AR998" s="193"/>
      <c r="AS998" s="193"/>
      <c r="AT998" s="193"/>
      <c r="AU998" s="193"/>
      <c r="AV998" s="193"/>
    </row>
    <row r="999" spans="1:48" ht="15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  <c r="AE999" s="193"/>
      <c r="AF999" s="193"/>
      <c r="AG999" s="193"/>
      <c r="AH999" s="193"/>
      <c r="AI999" s="193"/>
      <c r="AJ999" s="193"/>
      <c r="AK999" s="193"/>
      <c r="AL999" s="193"/>
      <c r="AM999" s="193"/>
      <c r="AN999" s="193"/>
      <c r="AO999" s="193"/>
      <c r="AP999" s="193"/>
      <c r="AQ999" s="193"/>
      <c r="AR999" s="193"/>
      <c r="AS999" s="193"/>
      <c r="AT999" s="193"/>
      <c r="AU999" s="193"/>
      <c r="AV999" s="193"/>
    </row>
    <row r="1000" spans="1:48" ht="15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  <c r="AE1000" s="193"/>
      <c r="AF1000" s="193"/>
      <c r="AG1000" s="193"/>
      <c r="AH1000" s="193"/>
      <c r="AI1000" s="193"/>
      <c r="AJ1000" s="193"/>
      <c r="AK1000" s="193"/>
      <c r="AL1000" s="193"/>
      <c r="AM1000" s="193"/>
      <c r="AN1000" s="193"/>
      <c r="AO1000" s="193"/>
      <c r="AP1000" s="193"/>
      <c r="AQ1000" s="193"/>
      <c r="AR1000" s="193"/>
      <c r="AS1000" s="193"/>
      <c r="AT1000" s="193"/>
      <c r="AU1000" s="193"/>
      <c r="AV1000" s="193"/>
    </row>
  </sheetData>
  <mergeCells count="4">
    <mergeCell ref="G1:R2"/>
    <mergeCell ref="S1:AD2"/>
    <mergeCell ref="AE1:AH2"/>
    <mergeCell ref="AI1:AL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L1000"/>
  <sheetViews>
    <sheetView workbookViewId="0">
      <selection sqref="A1:C2"/>
    </sheetView>
  </sheetViews>
  <sheetFormatPr defaultColWidth="12.5703125" defaultRowHeight="15.75" customHeight="1"/>
  <cols>
    <col min="1" max="1" width="7.28515625" customWidth="1"/>
    <col min="2" max="2" width="8.5703125" customWidth="1"/>
    <col min="3" max="3" width="51.85546875" customWidth="1"/>
    <col min="4" max="9" width="12.5703125" hidden="1"/>
    <col min="13" max="21" width="12.5703125" hidden="1"/>
    <col min="25" max="30" width="12.5703125" hidden="1"/>
    <col min="31" max="32" width="21.42578125" customWidth="1"/>
    <col min="33" max="34" width="12.5703125" hidden="1"/>
    <col min="35" max="36" width="18.5703125" customWidth="1"/>
    <col min="37" max="38" width="12.5703125" hidden="1"/>
  </cols>
  <sheetData>
    <row r="1" spans="1:38" ht="15">
      <c r="A1" s="252" t="str">
        <f ca="1">IFERROR(__xludf.DUMMYFUNCTION("IMPORTRANGE(""https://docs.google.com/spreadsheets/d/17satSTpinhgyKONxUt8ymbzIQURiWn9_odZBdnkb3WE/edit#gid=1462225298"",""МСЗУ ОМСУ!A2:c102"")"),"")</f>
        <v/>
      </c>
      <c r="B1" s="247"/>
      <c r="C1" s="248"/>
      <c r="D1" s="180" t="str">
        <f ca="1">IFERROR(__xludf.DUMMYFUNCTION("IMPORTRANGE(""https://docs.google.com/spreadsheets/d/17satSTpinhgyKONxUt8ymbzIQURiWn9_odZBdnkb3WE/edit#gid=1462225298"",""МСЗУ ОМСУ!d2:al4"")"),"")</f>
        <v/>
      </c>
      <c r="E1" s="180"/>
      <c r="F1" s="180"/>
      <c r="G1" s="253" t="str">
        <f ca="1">IFERROR(__xludf.DUMMYFUNCTION("""COMPUTED_VALUE"""),"Количество обращений за получением МСЗУ в электронном виде с использованием ЕПГУ/РПГУ")</f>
        <v>Количество обращений за получением МСЗУ в электронном виде с использованием ЕПГУ/РПГУ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8"/>
      <c r="S1" s="253" t="str">
        <f ca="1">IFERROR(__xludf.DUMMYFUNCTION("""COMPUTED_VALUE"""),"Общее количество обращений во всех формах за получением МСЗУ")</f>
        <v>Общее количество обращений во всех формах за получением МСЗУ</v>
      </c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8"/>
      <c r="AE1" s="253" t="str">
        <f ca="1">IFERROR(__xludf.DUMMYFUNCTION("""COMPUTED_VALUE"""),"Количество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РПГУ")</f>
        <v>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</v>
      </c>
      <c r="AF1" s="247"/>
      <c r="AG1" s="247"/>
      <c r="AH1" s="248"/>
      <c r="AI1" s="253" t="str">
        <f ca="1">IFERROR(__xludf.DUMMYFUNCTION("""COMPUTED_VALUE"""),"Общее количество предоставленных массовых социально значимых услуг в электронном виде с использованием ЕПГУ или РПГУ ")</f>
        <v xml:space="preserve">Общее количество предоставленных массовых социально значимых услуг в электронном виде с использованием ЕПГУ или РПГУ </v>
      </c>
      <c r="AJ1" s="247"/>
      <c r="AK1" s="247"/>
      <c r="AL1" s="248"/>
    </row>
    <row r="2" spans="1:38" ht="33.75" customHeight="1">
      <c r="A2" s="249"/>
      <c r="B2" s="250"/>
      <c r="C2" s="251"/>
      <c r="D2" s="182" t="str">
        <f ca="1">IFERROR(__xludf.DUMMYFUNCTION("""COMPUTED_VALUE"""),"Подключена на ЕПГУ")</f>
        <v>Подключена на ЕПГУ</v>
      </c>
      <c r="E2" s="182" t="str">
        <f ca="1">IFERROR(__xludf.DUMMYFUNCTION("""COMPUTED_VALUE"""),"Подключена на РПГУ")</f>
        <v>Подключена на РПГУ</v>
      </c>
      <c r="F2" s="182" t="str">
        <f ca="1">IFERROR(__xludf.DUMMYFUNCTION("""COMPUTED_VALUE"""),"ID")</f>
        <v>ID</v>
      </c>
      <c r="G2" s="249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1"/>
      <c r="S2" s="249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1"/>
      <c r="AE2" s="249"/>
      <c r="AF2" s="250"/>
      <c r="AG2" s="250"/>
      <c r="AH2" s="251"/>
      <c r="AI2" s="249"/>
      <c r="AJ2" s="250"/>
      <c r="AK2" s="250"/>
      <c r="AL2" s="251"/>
    </row>
    <row r="3" spans="1:38" ht="15">
      <c r="A3" s="180" t="str">
        <f ca="1">IFERROR(__xludf.DUMMYFUNCTION("""COMPUTED_VALUE"""),"№ п/п")</f>
        <v>№ п/п</v>
      </c>
      <c r="B3" s="180" t="str">
        <f ca="1">IFERROR(__xludf.DUMMYFUNCTION("""COMPUTED_VALUE"""),"Номер МР")</f>
        <v>Номер МР</v>
      </c>
      <c r="C3" s="180" t="str">
        <f ca="1">IFERROR(__xludf.DUMMYFUNCTION("""COMPUTED_VALUE"""),"Наименование услуги")</f>
        <v>Наименование услуги</v>
      </c>
      <c r="D3" s="180"/>
      <c r="E3" s="180"/>
      <c r="F3" s="180"/>
      <c r="G3" s="183" t="str">
        <f ca="1">IFERROR(__xludf.DUMMYFUNCTION("""COMPUTED_VALUE"""),"Январь")</f>
        <v>Январь</v>
      </c>
      <c r="H3" s="183" t="str">
        <f ca="1">IFERROR(__xludf.DUMMYFUNCTION("""COMPUTED_VALUE"""),"Февраль")</f>
        <v>Февраль</v>
      </c>
      <c r="I3" s="183" t="str">
        <f ca="1">IFERROR(__xludf.DUMMYFUNCTION("""COMPUTED_VALUE"""),"Март")</f>
        <v>Март</v>
      </c>
      <c r="J3" s="183" t="str">
        <f ca="1">IFERROR(__xludf.DUMMYFUNCTION("""COMPUTED_VALUE"""),"Апрель")</f>
        <v>Апрель</v>
      </c>
      <c r="K3" s="183" t="str">
        <f ca="1">IFERROR(__xludf.DUMMYFUNCTION("""COMPUTED_VALUE"""),"Май")</f>
        <v>Май</v>
      </c>
      <c r="L3" s="183" t="str">
        <f ca="1">IFERROR(__xludf.DUMMYFUNCTION("""COMPUTED_VALUE"""),"Июнь")</f>
        <v>Июнь</v>
      </c>
      <c r="M3" s="183" t="str">
        <f ca="1">IFERROR(__xludf.DUMMYFUNCTION("""COMPUTED_VALUE"""),"Июль")</f>
        <v>Июль</v>
      </c>
      <c r="N3" s="183" t="str">
        <f ca="1">IFERROR(__xludf.DUMMYFUNCTION("""COMPUTED_VALUE"""),"Август")</f>
        <v>Август</v>
      </c>
      <c r="O3" s="183" t="str">
        <f ca="1">IFERROR(__xludf.DUMMYFUNCTION("""COMPUTED_VALUE"""),"Сентябрь")</f>
        <v>Сентябрь</v>
      </c>
      <c r="P3" s="183" t="str">
        <f ca="1">IFERROR(__xludf.DUMMYFUNCTION("""COMPUTED_VALUE"""),"Октябрь")</f>
        <v>Октябрь</v>
      </c>
      <c r="Q3" s="183" t="str">
        <f ca="1">IFERROR(__xludf.DUMMYFUNCTION("""COMPUTED_VALUE"""),"Ноябрь")</f>
        <v>Ноябрь</v>
      </c>
      <c r="R3" s="183" t="str">
        <f ca="1">IFERROR(__xludf.DUMMYFUNCTION("""COMPUTED_VALUE"""),"Декабрь")</f>
        <v>Декабрь</v>
      </c>
      <c r="S3" s="183" t="str">
        <f ca="1">IFERROR(__xludf.DUMMYFUNCTION("""COMPUTED_VALUE"""),"Январь")</f>
        <v>Январь</v>
      </c>
      <c r="T3" s="183" t="str">
        <f ca="1">IFERROR(__xludf.DUMMYFUNCTION("""COMPUTED_VALUE"""),"Февраль")</f>
        <v>Февраль</v>
      </c>
      <c r="U3" s="183" t="str">
        <f ca="1">IFERROR(__xludf.DUMMYFUNCTION("""COMPUTED_VALUE"""),"Март")</f>
        <v>Март</v>
      </c>
      <c r="V3" s="183" t="str">
        <f ca="1">IFERROR(__xludf.DUMMYFUNCTION("""COMPUTED_VALUE"""),"Апрель")</f>
        <v>Апрель</v>
      </c>
      <c r="W3" s="183" t="str">
        <f ca="1">IFERROR(__xludf.DUMMYFUNCTION("""COMPUTED_VALUE"""),"Май")</f>
        <v>Май</v>
      </c>
      <c r="X3" s="183" t="str">
        <f ca="1">IFERROR(__xludf.DUMMYFUNCTION("""COMPUTED_VALUE"""),"Июнь")</f>
        <v>Июнь</v>
      </c>
      <c r="Y3" s="183" t="str">
        <f ca="1">IFERROR(__xludf.DUMMYFUNCTION("""COMPUTED_VALUE"""),"Июль")</f>
        <v>Июль</v>
      </c>
      <c r="Z3" s="183" t="str">
        <f ca="1">IFERROR(__xludf.DUMMYFUNCTION("""COMPUTED_VALUE"""),"Август")</f>
        <v>Август</v>
      </c>
      <c r="AA3" s="183" t="str">
        <f ca="1">IFERROR(__xludf.DUMMYFUNCTION("""COMPUTED_VALUE"""),"Сентябрь")</f>
        <v>Сентябрь</v>
      </c>
      <c r="AB3" s="183" t="str">
        <f ca="1">IFERROR(__xludf.DUMMYFUNCTION("""COMPUTED_VALUE"""),"Октябрь")</f>
        <v>Октябрь</v>
      </c>
      <c r="AC3" s="183" t="str">
        <f ca="1">IFERROR(__xludf.DUMMYFUNCTION("""COMPUTED_VALUE"""),"Ноябрь")</f>
        <v>Ноябрь</v>
      </c>
      <c r="AD3" s="183" t="str">
        <f ca="1">IFERROR(__xludf.DUMMYFUNCTION("""COMPUTED_VALUE"""),"Декабрь")</f>
        <v>Декабрь</v>
      </c>
      <c r="AE3" s="183" t="str">
        <f ca="1">IFERROR(__xludf.DUMMYFUNCTION("""COMPUTED_VALUE"""),"I квартал 2023")</f>
        <v>I квартал 2023</v>
      </c>
      <c r="AF3" s="183" t="str">
        <f ca="1">IFERROR(__xludf.DUMMYFUNCTION("""COMPUTED_VALUE"""),"II квартал 2023")</f>
        <v>II квартал 2023</v>
      </c>
      <c r="AG3" s="183" t="str">
        <f ca="1">IFERROR(__xludf.DUMMYFUNCTION("""COMPUTED_VALUE"""),"III квартал 2023")</f>
        <v>III квартал 2023</v>
      </c>
      <c r="AH3" s="183" t="str">
        <f ca="1">IFERROR(__xludf.DUMMYFUNCTION("""COMPUTED_VALUE"""),"IV квартал 2023")</f>
        <v>IV квартал 2023</v>
      </c>
      <c r="AI3" s="183" t="str">
        <f ca="1">IFERROR(__xludf.DUMMYFUNCTION("""COMPUTED_VALUE"""),"I квартал 2023")</f>
        <v>I квартал 2023</v>
      </c>
      <c r="AJ3" s="183" t="str">
        <f ca="1">IFERROR(__xludf.DUMMYFUNCTION("""COMPUTED_VALUE"""),"II квартал 2023")</f>
        <v>II квартал 2023</v>
      </c>
      <c r="AK3" s="183" t="str">
        <f ca="1">IFERROR(__xludf.DUMMYFUNCTION("""COMPUTED_VALUE"""),"III квартал 2023")</f>
        <v>III квартал 2023</v>
      </c>
      <c r="AL3" s="183" t="str">
        <f ca="1">IFERROR(__xludf.DUMMYFUNCTION("""COMPUTED_VALUE"""),"IV квартал 2023")</f>
        <v>IV квартал 2023</v>
      </c>
    </row>
    <row r="4" spans="1:38" ht="15">
      <c r="A4" s="185">
        <f ca="1">IFERROR(__xludf.DUMMYFUNCTION("""COMPUTED_VALUE"""),1)</f>
        <v>1</v>
      </c>
      <c r="B4" s="185">
        <f ca="1">IFERROR(__xludf.DUMMYFUNCTION("""COMPUTED_VALUE"""),3)</f>
        <v>3</v>
      </c>
      <c r="C4" s="185" t="str">
        <f ca="1">IFERROR(__xludf.DUMMYFUNCTION("""COMPUTED_VALUE"""),"Выдача разрешения на ввод объекта в эксплуатацию, внесение изменений в разрешение на ввод объекта в эксплуатацию")</f>
        <v>Выдача разрешения на ввод объекта в эксплуатацию, внесение изменений в разрешение на ввод объекта в эксплуатацию</v>
      </c>
      <c r="D4" s="185"/>
      <c r="E4" s="185"/>
      <c r="F4" s="185"/>
      <c r="G4" s="185"/>
      <c r="H4" s="206">
        <v>0</v>
      </c>
      <c r="I4" s="207">
        <v>0</v>
      </c>
      <c r="J4" s="210">
        <v>0</v>
      </c>
      <c r="K4" s="216"/>
      <c r="L4" s="216"/>
      <c r="M4" s="216"/>
      <c r="N4" s="216"/>
      <c r="O4" s="216"/>
      <c r="P4" s="216"/>
      <c r="Q4" s="216"/>
      <c r="R4" s="216"/>
      <c r="S4" s="216"/>
      <c r="T4" s="207">
        <v>0</v>
      </c>
      <c r="U4" s="207">
        <v>0</v>
      </c>
      <c r="V4" s="210">
        <v>0</v>
      </c>
      <c r="W4" s="216">
        <v>0</v>
      </c>
      <c r="X4" s="216"/>
      <c r="Y4" s="216"/>
      <c r="Z4" s="216"/>
      <c r="AA4" s="216"/>
      <c r="AB4" s="216"/>
      <c r="AC4" s="216"/>
      <c r="AD4" s="216"/>
      <c r="AE4" s="235">
        <v>0</v>
      </c>
      <c r="AF4" s="235">
        <v>0</v>
      </c>
      <c r="AG4" s="216"/>
      <c r="AH4" s="216"/>
      <c r="AI4" s="235">
        <v>0</v>
      </c>
      <c r="AJ4" s="235">
        <v>0</v>
      </c>
      <c r="AK4" s="231"/>
      <c r="AL4" s="231"/>
    </row>
    <row r="5" spans="1:38" ht="15">
      <c r="A5" s="185">
        <f ca="1">IFERROR(__xludf.DUMMYFUNCTION("""COMPUTED_VALUE"""),2)</f>
        <v>2</v>
      </c>
      <c r="B5" s="185">
        <f ca="1">IFERROR(__xludf.DUMMYFUNCTION("""COMPUTED_VALUE"""),4)</f>
        <v>4</v>
      </c>
      <c r="C5" s="185" t="str">
        <f ca="1">IFERROR(__xludf.DUMMYFUNCTION("""COMPUTED_VALUE"""),"Выдача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строительство")</f>
        <v>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</v>
      </c>
      <c r="D5" s="185"/>
      <c r="E5" s="185"/>
      <c r="F5" s="185"/>
      <c r="G5" s="185"/>
      <c r="H5" s="204">
        <v>0</v>
      </c>
      <c r="I5" s="211">
        <v>0</v>
      </c>
      <c r="J5" s="208">
        <v>0</v>
      </c>
      <c r="K5" s="162"/>
      <c r="L5" s="162"/>
      <c r="M5" s="162"/>
      <c r="N5" s="162"/>
      <c r="O5" s="162"/>
      <c r="P5" s="162"/>
      <c r="Q5" s="162"/>
      <c r="R5" s="162"/>
      <c r="S5" s="162"/>
      <c r="T5" s="211">
        <v>0</v>
      </c>
      <c r="U5" s="211">
        <v>0</v>
      </c>
      <c r="V5" s="208">
        <v>0</v>
      </c>
      <c r="W5" s="162">
        <v>0</v>
      </c>
      <c r="X5" s="162"/>
      <c r="Y5" s="162"/>
      <c r="Z5" s="162"/>
      <c r="AA5" s="162"/>
      <c r="AB5" s="162"/>
      <c r="AC5" s="162"/>
      <c r="AD5" s="162"/>
      <c r="AE5" s="236">
        <v>0</v>
      </c>
      <c r="AF5" s="235">
        <v>0</v>
      </c>
      <c r="AG5" s="162"/>
      <c r="AH5" s="162"/>
      <c r="AI5" s="236">
        <v>0</v>
      </c>
      <c r="AJ5" s="235">
        <v>0</v>
      </c>
      <c r="AK5" s="231"/>
      <c r="AL5" s="231"/>
    </row>
    <row r="6" spans="1:38" ht="15">
      <c r="A6" s="185">
        <f ca="1">IFERROR(__xludf.DUMMYFUNCTION("""COMPUTED_VALUE"""),3)</f>
        <v>3</v>
      </c>
      <c r="B6" s="185">
        <f ca="1">IFERROR(__xludf.DUMMYFUNCTION("""COMPUTED_VALUE"""),91)</f>
        <v>91</v>
      </c>
      <c r="C6" s="185" t="str">
        <f ca="1">IFERROR(__xludf.DUMMYFUNCTION("""COMPUTED_VALUE"""),"Направление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деятельности")</f>
        <v>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</v>
      </c>
      <c r="D6" s="185"/>
      <c r="E6" s="185"/>
      <c r="F6" s="185"/>
      <c r="G6" s="185"/>
      <c r="H6" s="204">
        <v>0</v>
      </c>
      <c r="I6" s="211">
        <v>0</v>
      </c>
      <c r="J6" s="208">
        <v>0</v>
      </c>
      <c r="K6" s="162"/>
      <c r="L6" s="162"/>
      <c r="M6" s="162"/>
      <c r="N6" s="162"/>
      <c r="O6" s="162"/>
      <c r="P6" s="162"/>
      <c r="Q6" s="162"/>
      <c r="R6" s="162"/>
      <c r="S6" s="162"/>
      <c r="T6" s="211">
        <v>0</v>
      </c>
      <c r="U6" s="211">
        <v>0</v>
      </c>
      <c r="V6" s="208">
        <v>0</v>
      </c>
      <c r="W6" s="162">
        <v>0</v>
      </c>
      <c r="X6" s="162"/>
      <c r="Y6" s="162"/>
      <c r="Z6" s="162"/>
      <c r="AA6" s="162"/>
      <c r="AB6" s="162"/>
      <c r="AC6" s="162"/>
      <c r="AD6" s="162"/>
      <c r="AE6" s="236">
        <v>0</v>
      </c>
      <c r="AF6" s="235">
        <v>0</v>
      </c>
      <c r="AG6" s="162"/>
      <c r="AH6" s="162"/>
      <c r="AI6" s="236">
        <v>0</v>
      </c>
      <c r="AJ6" s="235">
        <v>0</v>
      </c>
      <c r="AK6" s="231"/>
      <c r="AL6" s="231"/>
    </row>
    <row r="7" spans="1:38" ht="15">
      <c r="A7" s="185">
        <f ca="1">IFERROR(__xludf.DUMMYFUNCTION("""COMPUTED_VALUE"""),4)</f>
        <v>4</v>
      </c>
      <c r="B7" s="185">
        <f ca="1">IFERROR(__xludf.DUMMYFUNCTION("""COMPUTED_VALUE"""),90)</f>
        <v>90</v>
      </c>
      <c r="C7" s="185" t="str">
        <f ca="1">IFERROR(__xludf.DUMMYFUNCTION("""COMPUTED_VALUE"""),"Направление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уст"&amp;"ановленным параметрам и допустимости размещения объекта индивидуального жилищного строительства или садового дома на земельном участке")</f>
        <v>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v>
      </c>
      <c r="D7" s="185"/>
      <c r="E7" s="185"/>
      <c r="F7" s="185"/>
      <c r="G7" s="185"/>
      <c r="H7" s="204">
        <v>0</v>
      </c>
      <c r="I7" s="211">
        <v>0</v>
      </c>
      <c r="J7" s="208">
        <v>0</v>
      </c>
      <c r="K7" s="162"/>
      <c r="L7" s="162"/>
      <c r="M7" s="162"/>
      <c r="N7" s="162"/>
      <c r="O7" s="162"/>
      <c r="P7" s="162"/>
      <c r="Q7" s="162"/>
      <c r="R7" s="162"/>
      <c r="S7" s="162"/>
      <c r="T7" s="211">
        <v>0</v>
      </c>
      <c r="U7" s="211">
        <v>0</v>
      </c>
      <c r="V7" s="208">
        <v>0</v>
      </c>
      <c r="W7" s="162">
        <v>0</v>
      </c>
      <c r="X7" s="162"/>
      <c r="Y7" s="162"/>
      <c r="Z7" s="162"/>
      <c r="AA7" s="162"/>
      <c r="AB7" s="162"/>
      <c r="AC7" s="162"/>
      <c r="AD7" s="162"/>
      <c r="AE7" s="236">
        <v>0</v>
      </c>
      <c r="AF7" s="235">
        <v>0</v>
      </c>
      <c r="AG7" s="162"/>
      <c r="AH7" s="162"/>
      <c r="AI7" s="236">
        <v>0</v>
      </c>
      <c r="AJ7" s="235">
        <v>0</v>
      </c>
      <c r="AK7" s="231"/>
      <c r="AL7" s="231"/>
    </row>
    <row r="8" spans="1:38" ht="15">
      <c r="A8" s="185">
        <f ca="1">IFERROR(__xludf.DUMMYFUNCTION("""COMPUTED_VALUE"""),5)</f>
        <v>5</v>
      </c>
      <c r="B8" s="185">
        <f ca="1">IFERROR(__xludf.DUMMYFUNCTION("""COMPUTED_VALUE"""),21)</f>
        <v>21</v>
      </c>
      <c r="C8" s="185" t="str">
        <f ca="1">IFERROR(__xludf.DUMMYFUNCTION("""COMPUTED_VALUE"""),"Выдача градостроительного плана земельного участка")</f>
        <v>Выдача градостроительного плана земельного участка</v>
      </c>
      <c r="D8" s="185"/>
      <c r="E8" s="185"/>
      <c r="F8" s="185"/>
      <c r="G8" s="185"/>
      <c r="H8" s="204">
        <v>0</v>
      </c>
      <c r="I8" s="211">
        <v>0</v>
      </c>
      <c r="J8" s="208">
        <v>0</v>
      </c>
      <c r="K8" s="162"/>
      <c r="L8" s="162"/>
      <c r="M8" s="162"/>
      <c r="N8" s="162"/>
      <c r="O8" s="162"/>
      <c r="P8" s="162"/>
      <c r="Q8" s="162"/>
      <c r="R8" s="162"/>
      <c r="S8" s="162"/>
      <c r="T8" s="211">
        <v>0</v>
      </c>
      <c r="U8" s="211">
        <v>0</v>
      </c>
      <c r="V8" s="208">
        <v>0</v>
      </c>
      <c r="W8" s="162">
        <v>0</v>
      </c>
      <c r="X8" s="162"/>
      <c r="Y8" s="162"/>
      <c r="Z8" s="162"/>
      <c r="AA8" s="162"/>
      <c r="AB8" s="162"/>
      <c r="AC8" s="162"/>
      <c r="AD8" s="162"/>
      <c r="AE8" s="236">
        <v>0</v>
      </c>
      <c r="AF8" s="235">
        <v>0</v>
      </c>
      <c r="AG8" s="162"/>
      <c r="AH8" s="162"/>
      <c r="AI8" s="236">
        <v>0</v>
      </c>
      <c r="AJ8" s="235">
        <v>0</v>
      </c>
      <c r="AK8" s="231"/>
      <c r="AL8" s="231"/>
    </row>
    <row r="9" spans="1:38" ht="15">
      <c r="A9" s="185">
        <f ca="1">IFERROR(__xludf.DUMMYFUNCTION("""COMPUTED_VALUE"""),6)</f>
        <v>6</v>
      </c>
      <c r="B9" s="185">
        <f ca="1">IFERROR(__xludf.DUMMYFUNCTION("""COMPUTED_VALUE"""),85)</f>
        <v>85</v>
      </c>
      <c r="C9" s="185" t="str">
        <f ca="1">IFERROR(__xludf.DUMMYFUNCTION("""COMPUTED_VALUE"""),"Выдача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образования")</f>
        <v>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</v>
      </c>
      <c r="D9" s="185"/>
      <c r="E9" s="185"/>
      <c r="F9" s="185"/>
      <c r="G9" s="185"/>
      <c r="H9" s="204">
        <v>0</v>
      </c>
      <c r="I9" s="211">
        <v>0</v>
      </c>
      <c r="J9" s="208">
        <v>0</v>
      </c>
      <c r="K9" s="162"/>
      <c r="L9" s="162"/>
      <c r="M9" s="162"/>
      <c r="N9" s="162"/>
      <c r="O9" s="162"/>
      <c r="P9" s="162"/>
      <c r="Q9" s="162"/>
      <c r="R9" s="162"/>
      <c r="S9" s="162"/>
      <c r="T9" s="211">
        <v>1</v>
      </c>
      <c r="U9" s="211">
        <v>0</v>
      </c>
      <c r="V9" s="208">
        <v>1</v>
      </c>
      <c r="W9" s="162">
        <v>2</v>
      </c>
      <c r="X9" s="162"/>
      <c r="Y9" s="162"/>
      <c r="Z9" s="162"/>
      <c r="AA9" s="162"/>
      <c r="AB9" s="162"/>
      <c r="AC9" s="162"/>
      <c r="AD9" s="162"/>
      <c r="AE9" s="236">
        <v>0</v>
      </c>
      <c r="AF9" s="235">
        <v>0</v>
      </c>
      <c r="AG9" s="162"/>
      <c r="AH9" s="162"/>
      <c r="AI9" s="236">
        <v>0</v>
      </c>
      <c r="AJ9" s="235">
        <v>0</v>
      </c>
      <c r="AK9" s="231"/>
      <c r="AL9" s="231"/>
    </row>
    <row r="10" spans="1:38" ht="15">
      <c r="A10" s="185">
        <f ca="1">IFERROR(__xludf.DUMMYFUNCTION("""COMPUTED_VALUE"""),7)</f>
        <v>7</v>
      </c>
      <c r="B10" s="185">
        <f ca="1">IFERROR(__xludf.DUMMYFUNCTION("""COMPUTED_VALUE"""),63)</f>
        <v>63</v>
      </c>
      <c r="C10" s="185" t="str">
        <f ca="1">IFERROR(__xludf.DUMMYFUNCTION("""COMPUTED_VALUE"""),"Организация отдыха детей в каникулярное время")</f>
        <v>Организация отдыха детей в каникулярное время</v>
      </c>
      <c r="D10" s="185"/>
      <c r="E10" s="185"/>
      <c r="F10" s="185"/>
      <c r="G10" s="185"/>
      <c r="H10" s="204">
        <v>0</v>
      </c>
      <c r="I10" s="211">
        <v>0</v>
      </c>
      <c r="J10" s="208">
        <v>0</v>
      </c>
      <c r="K10" s="162"/>
      <c r="L10" s="162"/>
      <c r="M10" s="162"/>
      <c r="N10" s="162"/>
      <c r="O10" s="162"/>
      <c r="P10" s="162"/>
      <c r="Q10" s="162"/>
      <c r="R10" s="162"/>
      <c r="S10" s="162"/>
      <c r="T10" s="211">
        <v>0</v>
      </c>
      <c r="U10" s="211">
        <v>0</v>
      </c>
      <c r="V10" s="208">
        <v>0</v>
      </c>
      <c r="W10" s="162">
        <v>0</v>
      </c>
      <c r="X10" s="162"/>
      <c r="Y10" s="162"/>
      <c r="Z10" s="162"/>
      <c r="AA10" s="162"/>
      <c r="AB10" s="162"/>
      <c r="AC10" s="162"/>
      <c r="AD10" s="162"/>
      <c r="AE10" s="236">
        <v>0</v>
      </c>
      <c r="AF10" s="235">
        <v>0</v>
      </c>
      <c r="AG10" s="162"/>
      <c r="AH10" s="162"/>
      <c r="AI10" s="236">
        <v>0</v>
      </c>
      <c r="AJ10" s="235">
        <v>0</v>
      </c>
      <c r="AK10" s="231"/>
      <c r="AL10" s="231"/>
    </row>
    <row r="11" spans="1:38" ht="15">
      <c r="A11" s="185">
        <f ca="1">IFERROR(__xludf.DUMMYFUNCTION("""COMPUTED_VALUE"""),8)</f>
        <v>8</v>
      </c>
      <c r="B11" s="185">
        <f ca="1">IFERROR(__xludf.DUMMYFUNCTION("""COMPUTED_VALUE"""),59)</f>
        <v>59</v>
      </c>
      <c r="C11" s="185" t="str">
        <f ca="1">IFERROR(__xludf.DUMMYFUNCTION("""COMPUTED_VALUE"""),"Перераспределение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собственности")</f>
        <v>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</v>
      </c>
      <c r="D11" s="185"/>
      <c r="E11" s="185"/>
      <c r="F11" s="185"/>
      <c r="G11" s="185"/>
      <c r="H11" s="204">
        <v>0</v>
      </c>
      <c r="I11" s="211">
        <v>0</v>
      </c>
      <c r="J11" s="208">
        <v>0</v>
      </c>
      <c r="K11" s="162"/>
      <c r="L11" s="162"/>
      <c r="M11" s="162"/>
      <c r="N11" s="162"/>
      <c r="O11" s="162"/>
      <c r="P11" s="162"/>
      <c r="Q11" s="162"/>
      <c r="R11" s="162"/>
      <c r="S11" s="162"/>
      <c r="T11" s="211">
        <v>0</v>
      </c>
      <c r="U11" s="211">
        <v>0</v>
      </c>
      <c r="V11" s="208">
        <v>0</v>
      </c>
      <c r="W11" s="162">
        <v>0</v>
      </c>
      <c r="X11" s="162"/>
      <c r="Y11" s="162"/>
      <c r="Z11" s="162"/>
      <c r="AA11" s="162"/>
      <c r="AB11" s="162"/>
      <c r="AC11" s="162"/>
      <c r="AD11" s="162"/>
      <c r="AE11" s="236">
        <v>0</v>
      </c>
      <c r="AF11" s="235">
        <v>0</v>
      </c>
      <c r="AG11" s="162"/>
      <c r="AH11" s="162"/>
      <c r="AI11" s="236">
        <v>0</v>
      </c>
      <c r="AJ11" s="235">
        <v>0</v>
      </c>
      <c r="AK11" s="231"/>
      <c r="AL11" s="231"/>
    </row>
    <row r="12" spans="1:38" ht="15">
      <c r="A12" s="185">
        <f ca="1">IFERROR(__xludf.DUMMYFUNCTION("""COMPUTED_VALUE"""),9)</f>
        <v>9</v>
      </c>
      <c r="B12" s="185">
        <f ca="1">IFERROR(__xludf.DUMMYFUNCTION("""COMPUTED_VALUE"""),55)</f>
        <v>55</v>
      </c>
      <c r="C12" s="185" t="str">
        <f ca="1">IFERROR(__xludf.DUMMYFUNCTION("""COMPUTED_VALUE"""),"Предоставление разрешения на осуществление земляных работ")</f>
        <v>Предоставление разрешения на осуществление земляных работ</v>
      </c>
      <c r="D12" s="185"/>
      <c r="E12" s="185"/>
      <c r="F12" s="185"/>
      <c r="G12" s="185"/>
      <c r="H12" s="204">
        <v>0</v>
      </c>
      <c r="I12" s="211">
        <v>0</v>
      </c>
      <c r="J12" s="208">
        <v>0</v>
      </c>
      <c r="K12" s="162"/>
      <c r="L12" s="162"/>
      <c r="M12" s="162"/>
      <c r="N12" s="162"/>
      <c r="O12" s="162"/>
      <c r="P12" s="162"/>
      <c r="Q12" s="162"/>
      <c r="R12" s="162"/>
      <c r="S12" s="162"/>
      <c r="T12" s="211">
        <v>0</v>
      </c>
      <c r="U12" s="211">
        <v>0</v>
      </c>
      <c r="V12" s="208">
        <v>1</v>
      </c>
      <c r="W12" s="162">
        <v>5</v>
      </c>
      <c r="X12" s="162"/>
      <c r="Y12" s="162"/>
      <c r="Z12" s="162"/>
      <c r="AA12" s="162"/>
      <c r="AB12" s="162"/>
      <c r="AC12" s="162"/>
      <c r="AD12" s="162"/>
      <c r="AE12" s="236">
        <v>0</v>
      </c>
      <c r="AF12" s="235">
        <v>0</v>
      </c>
      <c r="AG12" s="162"/>
      <c r="AH12" s="162"/>
      <c r="AI12" s="236">
        <v>0</v>
      </c>
      <c r="AJ12" s="235">
        <v>0</v>
      </c>
      <c r="AK12" s="231"/>
      <c r="AL12" s="231"/>
    </row>
    <row r="13" spans="1:38" ht="15">
      <c r="A13" s="185">
        <f ca="1">IFERROR(__xludf.DUMMYFUNCTION("""COMPUTED_VALUE"""),10)</f>
        <v>10</v>
      </c>
      <c r="B13" s="185">
        <f ca="1">IFERROR(__xludf.DUMMYFUNCTION("""COMPUTED_VALUE"""),18)</f>
        <v>18</v>
      </c>
      <c r="C13" s="185" t="str">
        <f ca="1">IFERROR(__xludf.DUMMYFUNCTION("""COMPUTED_VALUE"""),"Присвоение адреса объекту адресации, изменение и аннулирование такого адреса")</f>
        <v>Присвоение адреса объекту адресации, изменение и аннулирование такого адреса</v>
      </c>
      <c r="D13" s="185"/>
      <c r="E13" s="185"/>
      <c r="F13" s="185"/>
      <c r="G13" s="185"/>
      <c r="H13" s="204">
        <v>0</v>
      </c>
      <c r="I13" s="211">
        <v>0</v>
      </c>
      <c r="J13" s="208">
        <v>0</v>
      </c>
      <c r="K13" s="162"/>
      <c r="L13" s="162"/>
      <c r="M13" s="162"/>
      <c r="N13" s="162"/>
      <c r="O13" s="162"/>
      <c r="P13" s="162"/>
      <c r="Q13" s="162"/>
      <c r="R13" s="162"/>
      <c r="S13" s="162"/>
      <c r="T13" s="211">
        <v>52</v>
      </c>
      <c r="U13" s="211">
        <v>48</v>
      </c>
      <c r="V13" s="208">
        <v>30</v>
      </c>
      <c r="W13" s="162">
        <v>38</v>
      </c>
      <c r="X13" s="162"/>
      <c r="Y13" s="162"/>
      <c r="Z13" s="162"/>
      <c r="AA13" s="162"/>
      <c r="AB13" s="162"/>
      <c r="AC13" s="162"/>
      <c r="AD13" s="162"/>
      <c r="AE13" s="236">
        <v>0</v>
      </c>
      <c r="AF13" s="235">
        <v>0</v>
      </c>
      <c r="AG13" s="162"/>
      <c r="AH13" s="162"/>
      <c r="AI13" s="236">
        <v>0</v>
      </c>
      <c r="AJ13" s="235">
        <v>0</v>
      </c>
      <c r="AK13" s="231"/>
      <c r="AL13" s="231"/>
    </row>
    <row r="14" spans="1:38" ht="15">
      <c r="A14" s="185">
        <f ca="1">IFERROR(__xludf.DUMMYFUNCTION("""COMPUTED_VALUE"""),11)</f>
        <v>11</v>
      </c>
      <c r="B14" s="185">
        <f ca="1">IFERROR(__xludf.DUMMYFUNCTION("""COMPUTED_VALUE"""),14)</f>
        <v>14</v>
      </c>
      <c r="C14" s="185" t="str">
        <f ca="1">IFERROR(__xludf.DUMMYFUNCTION("""COMPUTED_VALUE"""),"Согласование проведения переустройства и (или) перепланировки помещения в многоквартирном доме")</f>
        <v>Согласование проведения переустройства и (или) перепланировки помещения в многоквартирном доме</v>
      </c>
      <c r="D14" s="185"/>
      <c r="E14" s="185"/>
      <c r="F14" s="185"/>
      <c r="G14" s="185"/>
      <c r="H14" s="204">
        <v>0</v>
      </c>
      <c r="I14" s="211">
        <v>0</v>
      </c>
      <c r="J14" s="208">
        <v>0</v>
      </c>
      <c r="K14" s="162"/>
      <c r="L14" s="162"/>
      <c r="M14" s="162"/>
      <c r="N14" s="162"/>
      <c r="O14" s="162"/>
      <c r="P14" s="162"/>
      <c r="Q14" s="162"/>
      <c r="R14" s="162"/>
      <c r="S14" s="162"/>
      <c r="T14" s="211">
        <v>0</v>
      </c>
      <c r="U14" s="211">
        <v>0</v>
      </c>
      <c r="V14" s="208">
        <v>0</v>
      </c>
      <c r="W14" s="162">
        <v>0</v>
      </c>
      <c r="X14" s="162"/>
      <c r="Y14" s="162"/>
      <c r="Z14" s="162"/>
      <c r="AA14" s="162"/>
      <c r="AB14" s="162"/>
      <c r="AC14" s="162"/>
      <c r="AD14" s="162"/>
      <c r="AE14" s="236">
        <v>0</v>
      </c>
      <c r="AF14" s="235">
        <v>0</v>
      </c>
      <c r="AG14" s="162"/>
      <c r="AH14" s="162"/>
      <c r="AI14" s="236">
        <v>0</v>
      </c>
      <c r="AJ14" s="235">
        <v>0</v>
      </c>
      <c r="AK14" s="231"/>
      <c r="AL14" s="231"/>
    </row>
    <row r="15" spans="1:38" ht="15">
      <c r="A15" s="185">
        <f ca="1">IFERROR(__xludf.DUMMYFUNCTION("""COMPUTED_VALUE"""),12)</f>
        <v>12</v>
      </c>
      <c r="B15" s="185">
        <f ca="1">IFERROR(__xludf.DUMMYFUNCTION("""COMPUTED_VALUE"""),24)</f>
        <v>24</v>
      </c>
      <c r="C15" s="185" t="str">
        <f ca="1">IFERROR(__xludf.DUMMYFUNCTION("""COMPUTED_VALUE"""),"Утверждение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образования")</f>
        <v>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</v>
      </c>
      <c r="D15" s="185"/>
      <c r="E15" s="185"/>
      <c r="F15" s="185"/>
      <c r="G15" s="185"/>
      <c r="H15" s="204">
        <v>0</v>
      </c>
      <c r="I15" s="211">
        <v>0</v>
      </c>
      <c r="J15" s="208">
        <v>0</v>
      </c>
      <c r="K15" s="162"/>
      <c r="L15" s="162"/>
      <c r="M15" s="162"/>
      <c r="N15" s="162"/>
      <c r="O15" s="162"/>
      <c r="P15" s="162"/>
      <c r="Q15" s="162"/>
      <c r="R15" s="162"/>
      <c r="S15" s="162"/>
      <c r="T15" s="211">
        <v>0</v>
      </c>
      <c r="U15" s="211">
        <v>0</v>
      </c>
      <c r="V15" s="208">
        <v>0</v>
      </c>
      <c r="W15" s="162">
        <v>0</v>
      </c>
      <c r="X15" s="162"/>
      <c r="Y15" s="162"/>
      <c r="Z15" s="162"/>
      <c r="AA15" s="162"/>
      <c r="AB15" s="162"/>
      <c r="AC15" s="162"/>
      <c r="AD15" s="162"/>
      <c r="AE15" s="236">
        <v>0</v>
      </c>
      <c r="AF15" s="235">
        <v>0</v>
      </c>
      <c r="AG15" s="162"/>
      <c r="AH15" s="162"/>
      <c r="AI15" s="236">
        <v>0</v>
      </c>
      <c r="AJ15" s="235">
        <v>0</v>
      </c>
      <c r="AK15" s="231"/>
      <c r="AL15" s="231"/>
    </row>
    <row r="16" spans="1:38" ht="15">
      <c r="A16" s="185">
        <f ca="1">IFERROR(__xludf.DUMMYFUNCTION("""COMPUTED_VALUE"""),13)</f>
        <v>13</v>
      </c>
      <c r="B16" s="185">
        <f ca="1">IFERROR(__xludf.DUMMYFUNCTION("""COMPUTED_VALUE"""),49)</f>
        <v>49</v>
      </c>
      <c r="C16" s="185" t="str">
        <f ca="1">IFERROR(__xludf.DUMMYFUNCTION("""COMPUTED_VALUE"""),"Предоставление земельных участков, находящихся в муниципальной собственности (государственная собственность на которые не разграничена), на торгах")</f>
        <v>Предоставление земельных участков, находящихся в муниципальной собственности (государственная собственность на которые не разграничена), на торгах</v>
      </c>
      <c r="D16" s="185"/>
      <c r="E16" s="185"/>
      <c r="F16" s="185"/>
      <c r="G16" s="185"/>
      <c r="H16" s="204">
        <v>0</v>
      </c>
      <c r="I16" s="211">
        <v>0</v>
      </c>
      <c r="J16" s="208">
        <v>0</v>
      </c>
      <c r="K16" s="162"/>
      <c r="L16" s="162"/>
      <c r="M16" s="162"/>
      <c r="N16" s="162"/>
      <c r="O16" s="162"/>
      <c r="P16" s="162"/>
      <c r="Q16" s="162"/>
      <c r="R16" s="162"/>
      <c r="S16" s="162"/>
      <c r="T16" s="211">
        <v>0</v>
      </c>
      <c r="U16" s="211">
        <v>0</v>
      </c>
      <c r="V16" s="208">
        <v>0</v>
      </c>
      <c r="W16" s="162">
        <v>0</v>
      </c>
      <c r="X16" s="162"/>
      <c r="Y16" s="162"/>
      <c r="Z16" s="162"/>
      <c r="AA16" s="162"/>
      <c r="AB16" s="162"/>
      <c r="AC16" s="162"/>
      <c r="AD16" s="162"/>
      <c r="AE16" s="236">
        <v>0</v>
      </c>
      <c r="AF16" s="235">
        <v>0</v>
      </c>
      <c r="AG16" s="162"/>
      <c r="AH16" s="162"/>
      <c r="AI16" s="236">
        <v>0</v>
      </c>
      <c r="AJ16" s="235">
        <v>0</v>
      </c>
      <c r="AK16" s="231"/>
      <c r="AL16" s="231"/>
    </row>
    <row r="17" spans="1:38" ht="15">
      <c r="A17" s="185">
        <f ca="1">IFERROR(__xludf.DUMMYFUNCTION("""COMPUTED_VALUE"""),14)</f>
        <v>14</v>
      </c>
      <c r="B17" s="185">
        <f ca="1">IFERROR(__xludf.DUMMYFUNCTION("""COMPUTED_VALUE"""),1)</f>
        <v>1</v>
      </c>
      <c r="C17" s="185" t="str">
        <f ca="1">IFERROR(__xludf.DUMMYFUNCTION("""COMPUTED_VALUE"""),"Выдача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Фед"&amp;"ерации и международными обязательствами администрацией")</f>
        <v>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Федерации и международными обязательствами администрацией</v>
      </c>
      <c r="D17" s="185"/>
      <c r="E17" s="185"/>
      <c r="F17" s="185"/>
      <c r="G17" s="185"/>
      <c r="H17" s="204">
        <v>0</v>
      </c>
      <c r="I17" s="211">
        <v>0</v>
      </c>
      <c r="J17" s="208">
        <v>0</v>
      </c>
      <c r="K17" s="162"/>
      <c r="L17" s="162"/>
      <c r="M17" s="162"/>
      <c r="N17" s="162"/>
      <c r="O17" s="162"/>
      <c r="P17" s="162"/>
      <c r="Q17" s="162"/>
      <c r="R17" s="162"/>
      <c r="S17" s="162"/>
      <c r="T17" s="211">
        <v>0</v>
      </c>
      <c r="U17" s="211">
        <v>0</v>
      </c>
      <c r="V17" s="208">
        <v>0</v>
      </c>
      <c r="W17" s="162">
        <v>0</v>
      </c>
      <c r="X17" s="162"/>
      <c r="Y17" s="162"/>
      <c r="Z17" s="162"/>
      <c r="AA17" s="162"/>
      <c r="AB17" s="162"/>
      <c r="AC17" s="162"/>
      <c r="AD17" s="162"/>
      <c r="AE17" s="236">
        <v>0</v>
      </c>
      <c r="AF17" s="235">
        <v>0</v>
      </c>
      <c r="AG17" s="162"/>
      <c r="AH17" s="162"/>
      <c r="AI17" s="236">
        <v>0</v>
      </c>
      <c r="AJ17" s="235">
        <v>0</v>
      </c>
      <c r="AK17" s="231"/>
      <c r="AL17" s="231"/>
    </row>
    <row r="18" spans="1:38" ht="15">
      <c r="A18" s="185">
        <f ca="1">IFERROR(__xludf.DUMMYFUNCTION("""COMPUTED_VALUE"""),15)</f>
        <v>15</v>
      </c>
      <c r="B18" s="185">
        <f ca="1">IFERROR(__xludf.DUMMYFUNCTION("""COMPUTED_VALUE"""),105)</f>
        <v>105</v>
      </c>
      <c r="C18" s="185" t="str">
        <f ca="1">IFERROR(__xludf.DUMMYFUNCTION("""COMPUTED_VALUE"""),"Признание садового дома жилым домом и жилого дома садовым домом")</f>
        <v>Признание садового дома жилым домом и жилого дома садовым домом</v>
      </c>
      <c r="D18" s="185"/>
      <c r="E18" s="185"/>
      <c r="F18" s="185"/>
      <c r="G18" s="185"/>
      <c r="H18" s="204">
        <v>0</v>
      </c>
      <c r="I18" s="211">
        <v>0</v>
      </c>
      <c r="J18" s="208">
        <v>0</v>
      </c>
      <c r="K18" s="162"/>
      <c r="L18" s="162"/>
      <c r="M18" s="162"/>
      <c r="N18" s="162"/>
      <c r="O18" s="162"/>
      <c r="P18" s="162"/>
      <c r="Q18" s="162"/>
      <c r="R18" s="162"/>
      <c r="S18" s="162"/>
      <c r="T18" s="211">
        <v>0</v>
      </c>
      <c r="U18" s="211">
        <v>2</v>
      </c>
      <c r="V18" s="208">
        <v>0</v>
      </c>
      <c r="W18" s="162">
        <v>0</v>
      </c>
      <c r="X18" s="162"/>
      <c r="Y18" s="162"/>
      <c r="Z18" s="162"/>
      <c r="AA18" s="162"/>
      <c r="AB18" s="162"/>
      <c r="AC18" s="162"/>
      <c r="AD18" s="162"/>
      <c r="AE18" s="236">
        <v>0</v>
      </c>
      <c r="AF18" s="235">
        <v>0</v>
      </c>
      <c r="AG18" s="162"/>
      <c r="AH18" s="162"/>
      <c r="AI18" s="236">
        <v>0</v>
      </c>
      <c r="AJ18" s="235">
        <v>0</v>
      </c>
      <c r="AK18" s="231"/>
      <c r="AL18" s="231"/>
    </row>
    <row r="19" spans="1:38" ht="15">
      <c r="A19" s="185">
        <f ca="1">IFERROR(__xludf.DUMMYFUNCTION("""COMPUTED_VALUE"""),16)</f>
        <v>16</v>
      </c>
      <c r="B19" s="185">
        <f ca="1">IFERROR(__xludf.DUMMYFUNCTION("""COMPUTED_VALUE"""),12)</f>
        <v>12</v>
      </c>
      <c r="C19" s="185" t="str">
        <f ca="1">IFERROR(__xludf.DUMMYFUNCTION("""COMPUTED_VALUE"""),"Перевод жилого помещения в нежилое помещение и нежилого помещения в жилое помещение")</f>
        <v>Перевод жилого помещения в нежилое помещение и нежилого помещения в жилое помещение</v>
      </c>
      <c r="D19" s="185"/>
      <c r="E19" s="185"/>
      <c r="F19" s="185"/>
      <c r="G19" s="185"/>
      <c r="H19" s="204">
        <v>0</v>
      </c>
      <c r="I19" s="211">
        <v>0</v>
      </c>
      <c r="J19" s="208">
        <v>0</v>
      </c>
      <c r="K19" s="162"/>
      <c r="L19" s="162"/>
      <c r="M19" s="162"/>
      <c r="N19" s="162"/>
      <c r="O19" s="162"/>
      <c r="P19" s="162"/>
      <c r="Q19" s="162"/>
      <c r="R19" s="162"/>
      <c r="S19" s="162"/>
      <c r="T19" s="211">
        <v>0</v>
      </c>
      <c r="U19" s="211">
        <v>0</v>
      </c>
      <c r="V19" s="208">
        <v>0</v>
      </c>
      <c r="W19" s="162">
        <v>0</v>
      </c>
      <c r="X19" s="162"/>
      <c r="Y19" s="162"/>
      <c r="Z19" s="162"/>
      <c r="AA19" s="162"/>
      <c r="AB19" s="162"/>
      <c r="AC19" s="162"/>
      <c r="AD19" s="162"/>
      <c r="AE19" s="236">
        <v>0</v>
      </c>
      <c r="AF19" s="235">
        <v>0</v>
      </c>
      <c r="AG19" s="162"/>
      <c r="AH19" s="162"/>
      <c r="AI19" s="236">
        <v>0</v>
      </c>
      <c r="AJ19" s="235">
        <v>0</v>
      </c>
      <c r="AK19" s="231"/>
      <c r="AL19" s="231"/>
    </row>
    <row r="20" spans="1:38" ht="15">
      <c r="A20" s="185">
        <f ca="1">IFERROR(__xludf.DUMMYFUNCTION("""COMPUTED_VALUE"""),17)</f>
        <v>17</v>
      </c>
      <c r="B20" s="185">
        <f ca="1">IFERROR(__xludf.DUMMYFUNCTION("""COMPUTED_VALUE"""),96)</f>
        <v>96</v>
      </c>
      <c r="C20" s="185" t="str">
        <f ca="1">IFERROR(__xludf.DUMMYFUNCTION("""COMPUTED_VALUE"""),"Предоставление разрешения на отклонение от предельных параметров разрешенного строительства, реконструкции объекта капитального строительства")</f>
        <v>Предоставление разрешения на отклонение от предельных параметров разрешенного строительства, реконструкции объекта капитального строительства</v>
      </c>
      <c r="D20" s="185"/>
      <c r="E20" s="185"/>
      <c r="F20" s="185"/>
      <c r="G20" s="185"/>
      <c r="H20" s="204">
        <v>0</v>
      </c>
      <c r="I20" s="211">
        <v>0</v>
      </c>
      <c r="J20" s="208">
        <v>0</v>
      </c>
      <c r="K20" s="162"/>
      <c r="L20" s="162"/>
      <c r="M20" s="162"/>
      <c r="N20" s="162"/>
      <c r="O20" s="162"/>
      <c r="P20" s="162"/>
      <c r="Q20" s="162"/>
      <c r="R20" s="162"/>
      <c r="S20" s="162"/>
      <c r="T20" s="211">
        <v>0</v>
      </c>
      <c r="U20" s="211">
        <v>0</v>
      </c>
      <c r="V20" s="208">
        <v>0</v>
      </c>
      <c r="W20" s="162">
        <v>0</v>
      </c>
      <c r="X20" s="162"/>
      <c r="Y20" s="162"/>
      <c r="Z20" s="162"/>
      <c r="AA20" s="162"/>
      <c r="AB20" s="162"/>
      <c r="AC20" s="162"/>
      <c r="AD20" s="162"/>
      <c r="AE20" s="236">
        <v>0</v>
      </c>
      <c r="AF20" s="235">
        <v>0</v>
      </c>
      <c r="AG20" s="162"/>
      <c r="AH20" s="162"/>
      <c r="AI20" s="236">
        <v>0</v>
      </c>
      <c r="AJ20" s="235">
        <v>0</v>
      </c>
      <c r="AK20" s="231"/>
      <c r="AL20" s="231"/>
    </row>
    <row r="21" spans="1:38" ht="15">
      <c r="A21" s="185">
        <f ca="1">IFERROR(__xludf.DUMMYFUNCTION("""COMPUTED_VALUE"""),18)</f>
        <v>18</v>
      </c>
      <c r="B21" s="185">
        <f ca="1">IFERROR(__xludf.DUMMYFUNCTION("""COMPUTED_VALUE"""),9)</f>
        <v>9</v>
      </c>
      <c r="C21" s="185" t="str">
        <f ca="1">IFERROR(__xludf.DUMMYFUNCTION("""COMPUTED_VALUE"""),"Выдача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разрешений")</f>
        <v>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</v>
      </c>
      <c r="D21" s="185"/>
      <c r="E21" s="185"/>
      <c r="F21" s="185"/>
      <c r="G21" s="185"/>
      <c r="H21" s="204">
        <v>0</v>
      </c>
      <c r="I21" s="211">
        <v>0</v>
      </c>
      <c r="J21" s="208">
        <v>0</v>
      </c>
      <c r="K21" s="162"/>
      <c r="L21" s="162"/>
      <c r="M21" s="162"/>
      <c r="N21" s="162"/>
      <c r="O21" s="162"/>
      <c r="P21" s="162"/>
      <c r="Q21" s="162"/>
      <c r="R21" s="162"/>
      <c r="S21" s="162"/>
      <c r="T21" s="211">
        <v>0</v>
      </c>
      <c r="U21" s="211">
        <v>0</v>
      </c>
      <c r="V21" s="208">
        <v>0</v>
      </c>
      <c r="W21" s="162">
        <v>0</v>
      </c>
      <c r="X21" s="162"/>
      <c r="Y21" s="162"/>
      <c r="Z21" s="162"/>
      <c r="AA21" s="162"/>
      <c r="AB21" s="162"/>
      <c r="AC21" s="162"/>
      <c r="AD21" s="162"/>
      <c r="AE21" s="236">
        <v>0</v>
      </c>
      <c r="AF21" s="235">
        <v>0</v>
      </c>
      <c r="AG21" s="162"/>
      <c r="AH21" s="162"/>
      <c r="AI21" s="236">
        <v>0</v>
      </c>
      <c r="AJ21" s="235">
        <v>0</v>
      </c>
      <c r="AK21" s="231"/>
      <c r="AL21" s="231"/>
    </row>
    <row r="22" spans="1:38" ht="15">
      <c r="A22" s="185">
        <f ca="1">IFERROR(__xludf.DUMMYFUNCTION("""COMPUTED_VALUE"""),19)</f>
        <v>19</v>
      </c>
      <c r="B22" s="185">
        <f ca="1">IFERROR(__xludf.DUMMYFUNCTION("""COMPUTED_VALUE"""),73)</f>
        <v>73</v>
      </c>
      <c r="C22" s="185" t="str">
        <f ca="1">IFERROR(__xludf.DUMMYFUNCTION("""COMPUTED_VALUE"""),"Выдача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сервитута")</f>
        <v>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</v>
      </c>
      <c r="D22" s="185"/>
      <c r="E22" s="185"/>
      <c r="F22" s="185"/>
      <c r="G22" s="185"/>
      <c r="H22" s="204">
        <v>0</v>
      </c>
      <c r="I22" s="211">
        <v>0</v>
      </c>
      <c r="J22" s="208">
        <v>0</v>
      </c>
      <c r="K22" s="162"/>
      <c r="L22" s="162"/>
      <c r="M22" s="162"/>
      <c r="N22" s="162"/>
      <c r="O22" s="162"/>
      <c r="P22" s="162"/>
      <c r="Q22" s="162"/>
      <c r="R22" s="162"/>
      <c r="S22" s="162"/>
      <c r="T22" s="211">
        <v>0</v>
      </c>
      <c r="U22" s="211">
        <v>0</v>
      </c>
      <c r="V22" s="208">
        <v>0</v>
      </c>
      <c r="W22" s="162">
        <v>0</v>
      </c>
      <c r="X22" s="162"/>
      <c r="Y22" s="162"/>
      <c r="Z22" s="162"/>
      <c r="AA22" s="162"/>
      <c r="AB22" s="162"/>
      <c r="AC22" s="162"/>
      <c r="AD22" s="162"/>
      <c r="AE22" s="236">
        <v>0</v>
      </c>
      <c r="AF22" s="235">
        <v>0</v>
      </c>
      <c r="AG22" s="162"/>
      <c r="AH22" s="162"/>
      <c r="AI22" s="236">
        <v>0</v>
      </c>
      <c r="AJ22" s="235">
        <v>0</v>
      </c>
      <c r="AK22" s="231"/>
      <c r="AL22" s="231"/>
    </row>
    <row r="23" spans="1:38" ht="15">
      <c r="A23" s="185">
        <f ca="1">IFERROR(__xludf.DUMMYFUNCTION("""COMPUTED_VALUE"""),20)</f>
        <v>20</v>
      </c>
      <c r="B23" s="185">
        <f ca="1">IFERROR(__xludf.DUMMYFUNCTION("""COMPUTED_VALUE"""),56)</f>
        <v>56</v>
      </c>
      <c r="C23" s="185" t="str">
        <f ca="1">IFERROR(__xludf.DUMMYFUNCTION("""COMPUTED_VALUE"""),"Отнесение земель или земельных участков в составе таких земель к определенной категории")</f>
        <v>Отнесение земель или земельных участков в составе таких земель к определенной категории</v>
      </c>
      <c r="D23" s="185"/>
      <c r="E23" s="185"/>
      <c r="F23" s="185"/>
      <c r="G23" s="185"/>
      <c r="H23" s="204">
        <v>0</v>
      </c>
      <c r="I23" s="211">
        <v>0</v>
      </c>
      <c r="J23" s="208">
        <v>0</v>
      </c>
      <c r="K23" s="162"/>
      <c r="L23" s="162"/>
      <c r="M23" s="162"/>
      <c r="N23" s="162"/>
      <c r="O23" s="162"/>
      <c r="P23" s="162"/>
      <c r="Q23" s="162"/>
      <c r="R23" s="162"/>
      <c r="S23" s="162"/>
      <c r="T23" s="211">
        <v>0</v>
      </c>
      <c r="U23" s="211">
        <v>0</v>
      </c>
      <c r="V23" s="208">
        <v>0</v>
      </c>
      <c r="W23" s="162">
        <v>0</v>
      </c>
      <c r="X23" s="162"/>
      <c r="Y23" s="162"/>
      <c r="Z23" s="162"/>
      <c r="AA23" s="162"/>
      <c r="AB23" s="162"/>
      <c r="AC23" s="162"/>
      <c r="AD23" s="162"/>
      <c r="AE23" s="236">
        <v>0</v>
      </c>
      <c r="AF23" s="235">
        <v>0</v>
      </c>
      <c r="AG23" s="162"/>
      <c r="AH23" s="162"/>
      <c r="AI23" s="236">
        <v>0</v>
      </c>
      <c r="AJ23" s="235">
        <v>0</v>
      </c>
      <c r="AK23" s="231"/>
      <c r="AL23" s="231"/>
    </row>
    <row r="24" spans="1:38" ht="15">
      <c r="A24" s="185">
        <f ca="1">IFERROR(__xludf.DUMMYFUNCTION("""COMPUTED_VALUE"""),21)</f>
        <v>21</v>
      </c>
      <c r="B24" s="185">
        <f ca="1">IFERROR(__xludf.DUMMYFUNCTION("""COMPUTED_VALUE"""),50)</f>
        <v>50</v>
      </c>
      <c r="C24" s="185" t="str">
        <f ca="1">IFERROR(__xludf.DUMMYFUNCTION("""COMPUTED_VALUE"""),"Установление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&lt;1&gt;)")</f>
        <v>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</v>
      </c>
      <c r="D24" s="185"/>
      <c r="E24" s="185"/>
      <c r="F24" s="185"/>
      <c r="G24" s="185"/>
      <c r="H24" s="204">
        <v>0</v>
      </c>
      <c r="I24" s="211">
        <v>0</v>
      </c>
      <c r="J24" s="208">
        <v>0</v>
      </c>
      <c r="K24" s="162"/>
      <c r="L24" s="162"/>
      <c r="M24" s="162"/>
      <c r="N24" s="162"/>
      <c r="O24" s="162"/>
      <c r="P24" s="162"/>
      <c r="Q24" s="162"/>
      <c r="R24" s="162"/>
      <c r="S24" s="162"/>
      <c r="T24" s="211">
        <v>0</v>
      </c>
      <c r="U24" s="211">
        <v>0</v>
      </c>
      <c r="V24" s="208">
        <v>0</v>
      </c>
      <c r="W24" s="162">
        <v>0</v>
      </c>
      <c r="X24" s="162"/>
      <c r="Y24" s="162"/>
      <c r="Z24" s="162"/>
      <c r="AA24" s="162"/>
      <c r="AB24" s="162"/>
      <c r="AC24" s="162"/>
      <c r="AD24" s="162"/>
      <c r="AE24" s="236">
        <v>0</v>
      </c>
      <c r="AF24" s="235">
        <v>0</v>
      </c>
      <c r="AG24" s="162"/>
      <c r="AH24" s="162"/>
      <c r="AI24" s="236">
        <v>0</v>
      </c>
      <c r="AJ24" s="235">
        <v>0</v>
      </c>
      <c r="AK24" s="231"/>
      <c r="AL24" s="231"/>
    </row>
    <row r="25" spans="1:38" ht="15">
      <c r="A25" s="185">
        <f ca="1">IFERROR(__xludf.DUMMYFUNCTION("""COMPUTED_VALUE"""),22)</f>
        <v>22</v>
      </c>
      <c r="B25" s="185">
        <f ca="1">IFERROR(__xludf.DUMMYFUNCTION("""COMPUTED_VALUE"""),70)</f>
        <v>70</v>
      </c>
      <c r="C25" s="185" t="str">
        <f ca="1">IFERROR(__xludf.DUMMYFUNCTION("""COMPUTED_VALUE"""),"Выдача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капитала")</f>
        <v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v>
      </c>
      <c r="D25" s="185"/>
      <c r="E25" s="185"/>
      <c r="F25" s="185"/>
      <c r="G25" s="185"/>
      <c r="H25" s="204">
        <v>0</v>
      </c>
      <c r="I25" s="211">
        <v>0</v>
      </c>
      <c r="J25" s="208">
        <v>0</v>
      </c>
      <c r="K25" s="162"/>
      <c r="L25" s="162"/>
      <c r="M25" s="162"/>
      <c r="N25" s="162"/>
      <c r="O25" s="162"/>
      <c r="P25" s="162"/>
      <c r="Q25" s="162"/>
      <c r="R25" s="162"/>
      <c r="S25" s="162"/>
      <c r="T25" s="211">
        <v>0</v>
      </c>
      <c r="U25" s="211">
        <v>0</v>
      </c>
      <c r="V25" s="208">
        <v>0</v>
      </c>
      <c r="W25" s="162">
        <v>0</v>
      </c>
      <c r="X25" s="162"/>
      <c r="Y25" s="162"/>
      <c r="Z25" s="162"/>
      <c r="AA25" s="162"/>
      <c r="AB25" s="162"/>
      <c r="AC25" s="162"/>
      <c r="AD25" s="162"/>
      <c r="AE25" s="236">
        <v>0</v>
      </c>
      <c r="AF25" s="235">
        <v>0</v>
      </c>
      <c r="AG25" s="162"/>
      <c r="AH25" s="162"/>
      <c r="AI25" s="236">
        <v>0</v>
      </c>
      <c r="AJ25" s="235">
        <v>0</v>
      </c>
      <c r="AK25" s="231"/>
      <c r="AL25" s="231"/>
    </row>
    <row r="26" spans="1:38" ht="15">
      <c r="A26" s="185">
        <f ca="1">IFERROR(__xludf.DUMMYFUNCTION("""COMPUTED_VALUE"""),23)</f>
        <v>23</v>
      </c>
      <c r="B26" s="185">
        <f ca="1">IFERROR(__xludf.DUMMYFUNCTION("""COMPUTED_VALUE"""),97)</f>
        <v>97</v>
      </c>
      <c r="C26" s="185" t="str">
        <f ca="1">IFERROR(__xludf.DUMMYFUNCTION("""COMPUTED_VALUE"""),"Предоставление разрешения на условно разрешенный вид использования земельного участка или объекта капитального строительства")</f>
        <v>Предоставление разрешения на условно разрешенный вид использования земельного участка или объекта капитального строительства</v>
      </c>
      <c r="D26" s="185"/>
      <c r="E26" s="185"/>
      <c r="F26" s="185"/>
      <c r="G26" s="185"/>
      <c r="H26" s="204">
        <v>0</v>
      </c>
      <c r="I26" s="211">
        <v>0</v>
      </c>
      <c r="J26" s="208">
        <v>0</v>
      </c>
      <c r="K26" s="162"/>
      <c r="L26" s="162"/>
      <c r="M26" s="162"/>
      <c r="N26" s="162"/>
      <c r="O26" s="162"/>
      <c r="P26" s="162"/>
      <c r="Q26" s="162"/>
      <c r="R26" s="162"/>
      <c r="S26" s="162"/>
      <c r="T26" s="211">
        <v>0</v>
      </c>
      <c r="U26" s="211">
        <v>0</v>
      </c>
      <c r="V26" s="208">
        <v>0</v>
      </c>
      <c r="W26" s="162">
        <v>0</v>
      </c>
      <c r="X26" s="162"/>
      <c r="Y26" s="162"/>
      <c r="Z26" s="162"/>
      <c r="AA26" s="162"/>
      <c r="AB26" s="162"/>
      <c r="AC26" s="162"/>
      <c r="AD26" s="162"/>
      <c r="AE26" s="236">
        <v>0</v>
      </c>
      <c r="AF26" s="235">
        <v>0</v>
      </c>
      <c r="AG26" s="162"/>
      <c r="AH26" s="162"/>
      <c r="AI26" s="236">
        <v>0</v>
      </c>
      <c r="AJ26" s="235">
        <v>0</v>
      </c>
      <c r="AK26" s="231"/>
      <c r="AL26" s="231"/>
    </row>
    <row r="27" spans="1:38" ht="15">
      <c r="A27" s="185">
        <f ca="1">IFERROR(__xludf.DUMMYFUNCTION("""COMPUTED_VALUE"""),24)</f>
        <v>24</v>
      </c>
      <c r="B27" s="185">
        <f ca="1">IFERROR(__xludf.DUMMYFUNCTION("""COMPUTED_VALUE"""),103)</f>
        <v>103</v>
      </c>
      <c r="C27" s="185" t="str">
        <f ca="1">IFERROR(__xludf.DUMMYFUNCTION("""COMPUTED_VALUE"""),"Установка информационной вывески, согласование дизайн-проекта размещения вывески")</f>
        <v>Установка информационной вывески, согласование дизайн-проекта размещения вывески</v>
      </c>
      <c r="D27" s="185"/>
      <c r="E27" s="185"/>
      <c r="F27" s="185"/>
      <c r="G27" s="185"/>
      <c r="H27" s="204">
        <v>0</v>
      </c>
      <c r="I27" s="211">
        <v>0</v>
      </c>
      <c r="J27" s="208">
        <v>0</v>
      </c>
      <c r="K27" s="162"/>
      <c r="L27" s="162"/>
      <c r="M27" s="162"/>
      <c r="N27" s="162"/>
      <c r="O27" s="162"/>
      <c r="P27" s="162"/>
      <c r="Q27" s="162"/>
      <c r="R27" s="162"/>
      <c r="S27" s="162"/>
      <c r="T27" s="211">
        <v>0</v>
      </c>
      <c r="U27" s="211">
        <v>0</v>
      </c>
      <c r="V27" s="208">
        <v>0</v>
      </c>
      <c r="W27" s="162">
        <v>0</v>
      </c>
      <c r="X27" s="162"/>
      <c r="Y27" s="162"/>
      <c r="Z27" s="162"/>
      <c r="AA27" s="162"/>
      <c r="AB27" s="162"/>
      <c r="AC27" s="162"/>
      <c r="AD27" s="162"/>
      <c r="AE27" s="236">
        <v>0</v>
      </c>
      <c r="AF27" s="235">
        <v>0</v>
      </c>
      <c r="AG27" s="162"/>
      <c r="AH27" s="162"/>
      <c r="AI27" s="236">
        <v>0</v>
      </c>
      <c r="AJ27" s="235">
        <v>0</v>
      </c>
      <c r="AK27" s="231"/>
      <c r="AL27" s="231"/>
    </row>
    <row r="28" spans="1:38" ht="15">
      <c r="A28" s="185">
        <f ca="1">IFERROR(__xludf.DUMMYFUNCTION("""COMPUTED_VALUE"""),25)</f>
        <v>25</v>
      </c>
      <c r="B28" s="185">
        <f ca="1">IFERROR(__xludf.DUMMYFUNCTION("""COMPUTED_VALUE"""),95)</f>
        <v>95</v>
      </c>
      <c r="C28" s="185" t="str">
        <f ca="1">IFERROR(__xludf.DUMMYFUNCTION("""COMPUTED_VALUE"""),"Постановка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разгран"&amp;"ичена ), в собственность бесплатно")</f>
        <v>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разграничена ), в собственность бесплатно</v>
      </c>
      <c r="D28" s="185"/>
      <c r="E28" s="185"/>
      <c r="F28" s="185"/>
      <c r="G28" s="185"/>
      <c r="H28" s="204">
        <v>0</v>
      </c>
      <c r="I28" s="211">
        <v>0</v>
      </c>
      <c r="J28" s="208">
        <v>0</v>
      </c>
      <c r="K28" s="162"/>
      <c r="L28" s="162"/>
      <c r="M28" s="162"/>
      <c r="N28" s="162"/>
      <c r="O28" s="162"/>
      <c r="P28" s="162"/>
      <c r="Q28" s="162"/>
      <c r="R28" s="162"/>
      <c r="S28" s="162"/>
      <c r="T28" s="211">
        <v>0</v>
      </c>
      <c r="U28" s="211">
        <v>0</v>
      </c>
      <c r="V28" s="208">
        <v>0</v>
      </c>
      <c r="W28" s="162">
        <v>0</v>
      </c>
      <c r="X28" s="162"/>
      <c r="Y28" s="162"/>
      <c r="Z28" s="162"/>
      <c r="AA28" s="162"/>
      <c r="AB28" s="162"/>
      <c r="AC28" s="162"/>
      <c r="AD28" s="162"/>
      <c r="AE28" s="236">
        <v>0</v>
      </c>
      <c r="AF28" s="235">
        <v>0</v>
      </c>
      <c r="AG28" s="162"/>
      <c r="AH28" s="162"/>
      <c r="AI28" s="236">
        <v>0</v>
      </c>
      <c r="AJ28" s="235">
        <v>0</v>
      </c>
      <c r="AK28" s="231"/>
      <c r="AL28" s="231"/>
    </row>
    <row r="29" spans="1:38" ht="15">
      <c r="A29" s="185">
        <f ca="1">IFERROR(__xludf.DUMMYFUNCTION("""COMPUTED_VALUE"""),26)</f>
        <v>26</v>
      </c>
      <c r="B29" s="185">
        <f ca="1">IFERROR(__xludf.DUMMYFUNCTION("""COMPUTED_VALUE"""),58)</f>
        <v>58</v>
      </c>
      <c r="C29" s="185" t="str">
        <f ca="1">IFERROR(__xludf.DUMMYFUNCTION("""COMPUTED_VALUE"""),"Предварительное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&lt;1&gt;)")</f>
        <v>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</v>
      </c>
      <c r="D29" s="185"/>
      <c r="E29" s="185"/>
      <c r="F29" s="185"/>
      <c r="G29" s="185"/>
      <c r="H29" s="204">
        <v>0</v>
      </c>
      <c r="I29" s="211">
        <v>0</v>
      </c>
      <c r="J29" s="208">
        <v>0</v>
      </c>
      <c r="K29" s="162"/>
      <c r="L29" s="162"/>
      <c r="M29" s="162"/>
      <c r="N29" s="162"/>
      <c r="O29" s="162"/>
      <c r="P29" s="162"/>
      <c r="Q29" s="162"/>
      <c r="R29" s="162"/>
      <c r="S29" s="162"/>
      <c r="T29" s="211">
        <v>0</v>
      </c>
      <c r="U29" s="211">
        <v>0</v>
      </c>
      <c r="V29" s="208">
        <v>0</v>
      </c>
      <c r="W29" s="162">
        <v>0</v>
      </c>
      <c r="X29" s="162"/>
      <c r="Y29" s="162"/>
      <c r="Z29" s="162"/>
      <c r="AA29" s="162"/>
      <c r="AB29" s="162"/>
      <c r="AC29" s="162"/>
      <c r="AD29" s="162"/>
      <c r="AE29" s="236">
        <v>0</v>
      </c>
      <c r="AF29" s="235">
        <v>0</v>
      </c>
      <c r="AG29" s="162"/>
      <c r="AH29" s="162"/>
      <c r="AI29" s="236">
        <v>0</v>
      </c>
      <c r="AJ29" s="235">
        <v>0</v>
      </c>
      <c r="AK29" s="231"/>
      <c r="AL29" s="231"/>
    </row>
    <row r="30" spans="1:38" ht="15">
      <c r="A30" s="185">
        <f ca="1">IFERROR(__xludf.DUMMYFUNCTION("""COMPUTED_VALUE"""),27)</f>
        <v>27</v>
      </c>
      <c r="B30" s="185">
        <f ca="1">IFERROR(__xludf.DUMMYFUNCTION("""COMPUTED_VALUE"""),52)</f>
        <v>52</v>
      </c>
      <c r="C30" s="185" t="str">
        <f ca="1">IFERROR(__xludf.DUMMYFUNCTION("""COMPUTED_VALUE"""),"Предоставление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торгов")</f>
        <v>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</v>
      </c>
      <c r="D30" s="185"/>
      <c r="E30" s="185"/>
      <c r="F30" s="185"/>
      <c r="G30" s="185"/>
      <c r="H30" s="204">
        <v>0</v>
      </c>
      <c r="I30" s="211">
        <v>0</v>
      </c>
      <c r="J30" s="208">
        <v>0</v>
      </c>
      <c r="K30" s="162"/>
      <c r="L30" s="162"/>
      <c r="M30" s="162"/>
      <c r="N30" s="162"/>
      <c r="O30" s="162"/>
      <c r="P30" s="162"/>
      <c r="Q30" s="162"/>
      <c r="R30" s="162"/>
      <c r="S30" s="162"/>
      <c r="T30" s="211">
        <v>0</v>
      </c>
      <c r="U30" s="211">
        <v>0</v>
      </c>
      <c r="V30" s="208">
        <v>0</v>
      </c>
      <c r="W30" s="162">
        <v>1</v>
      </c>
      <c r="X30" s="162"/>
      <c r="Y30" s="162"/>
      <c r="Z30" s="162"/>
      <c r="AA30" s="162"/>
      <c r="AB30" s="162"/>
      <c r="AC30" s="162"/>
      <c r="AD30" s="162"/>
      <c r="AE30" s="236">
        <v>0</v>
      </c>
      <c r="AF30" s="235">
        <v>0</v>
      </c>
      <c r="AG30" s="162"/>
      <c r="AH30" s="162"/>
      <c r="AI30" s="236">
        <v>0</v>
      </c>
      <c r="AJ30" s="235">
        <v>0</v>
      </c>
      <c r="AK30" s="231"/>
      <c r="AL30" s="231"/>
    </row>
    <row r="31" spans="1:38" ht="15">
      <c r="A31" s="185">
        <f ca="1">IFERROR(__xludf.DUMMYFUNCTION("""COMPUTED_VALUE"""),28)</f>
        <v>28</v>
      </c>
      <c r="B31" s="185">
        <f ca="1">IFERROR(__xludf.DUMMYFUNCTION("""COMPUTED_VALUE"""),82)</f>
        <v>82</v>
      </c>
      <c r="C31" s="185" t="str">
        <f ca="1">IFERROR(__xludf.DUMMYFUNCTION("""COMPUTED_VALUE"""),"Предоставление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то"&amp;"ргов в собственность бесплатно, в общую долевую собственность бесплатно либо в аренду")</f>
        <v>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торгов в собственность бесплатно, в общую долевую собственность бесплатно либо в аренду</v>
      </c>
      <c r="D31" s="185"/>
      <c r="E31" s="185"/>
      <c r="F31" s="185"/>
      <c r="G31" s="185"/>
      <c r="H31" s="204">
        <v>0</v>
      </c>
      <c r="I31" s="211">
        <v>0</v>
      </c>
      <c r="J31" s="208">
        <v>0</v>
      </c>
      <c r="K31" s="162"/>
      <c r="L31" s="162"/>
      <c r="M31" s="162"/>
      <c r="N31" s="162"/>
      <c r="O31" s="162"/>
      <c r="P31" s="162"/>
      <c r="Q31" s="162"/>
      <c r="R31" s="162"/>
      <c r="S31" s="162"/>
      <c r="T31" s="211">
        <v>0</v>
      </c>
      <c r="U31" s="211">
        <v>0</v>
      </c>
      <c r="V31" s="208">
        <v>0</v>
      </c>
      <c r="W31" s="162">
        <v>0</v>
      </c>
      <c r="X31" s="162"/>
      <c r="Y31" s="162"/>
      <c r="Z31" s="162"/>
      <c r="AA31" s="162"/>
      <c r="AB31" s="162"/>
      <c r="AC31" s="162"/>
      <c r="AD31" s="162"/>
      <c r="AE31" s="236">
        <v>0</v>
      </c>
      <c r="AF31" s="235">
        <v>0</v>
      </c>
      <c r="AG31" s="162"/>
      <c r="AH31" s="162"/>
      <c r="AI31" s="236">
        <v>0</v>
      </c>
      <c r="AJ31" s="235">
        <v>0</v>
      </c>
      <c r="AK31" s="231"/>
      <c r="AL31" s="231"/>
    </row>
    <row r="32" spans="1:38" ht="15">
      <c r="A32" s="185">
        <f ca="1">IFERROR(__xludf.DUMMYFUNCTION("""COMPUTED_VALUE"""),29)</f>
        <v>29</v>
      </c>
      <c r="B32" s="185">
        <f ca="1">IFERROR(__xludf.DUMMYFUNCTION("""COMPUTED_VALUE"""),2)</f>
        <v>2</v>
      </c>
      <c r="C32" s="185" t="str">
        <f ca="1">IFERROR(__xludf.DUMMYFUNCTION("""COMPUTED_VALUE"""),"Принятие граждан на учет в качестве нуждающихся в жилых помещениях, предоставляемых по договорам социального найма")</f>
        <v>Принятие граждан на учет в качестве нуждающихся в жилых помещениях, предоставляемых по договорам социального найма</v>
      </c>
      <c r="D32" s="185"/>
      <c r="E32" s="185"/>
      <c r="F32" s="185"/>
      <c r="G32" s="185"/>
      <c r="H32" s="204">
        <v>0</v>
      </c>
      <c r="I32" s="211">
        <v>0</v>
      </c>
      <c r="J32" s="208">
        <v>0</v>
      </c>
      <c r="K32" s="162"/>
      <c r="L32" s="162"/>
      <c r="M32" s="162"/>
      <c r="N32" s="162"/>
      <c r="O32" s="162"/>
      <c r="P32" s="162"/>
      <c r="Q32" s="162"/>
      <c r="R32" s="162"/>
      <c r="S32" s="162"/>
      <c r="T32" s="211">
        <v>0</v>
      </c>
      <c r="U32" s="211">
        <v>0</v>
      </c>
      <c r="V32" s="208">
        <v>0</v>
      </c>
      <c r="W32" s="162">
        <v>0</v>
      </c>
      <c r="X32" s="162"/>
      <c r="Y32" s="162"/>
      <c r="Z32" s="162"/>
      <c r="AA32" s="162"/>
      <c r="AB32" s="162"/>
      <c r="AC32" s="162"/>
      <c r="AD32" s="162"/>
      <c r="AE32" s="236">
        <v>0</v>
      </c>
      <c r="AF32" s="235">
        <v>0</v>
      </c>
      <c r="AG32" s="162"/>
      <c r="AH32" s="162"/>
      <c r="AI32" s="236">
        <v>0</v>
      </c>
      <c r="AJ32" s="235">
        <v>0</v>
      </c>
      <c r="AK32" s="231"/>
      <c r="AL32" s="231"/>
    </row>
    <row r="33" spans="1:38" ht="15">
      <c r="A33" s="185">
        <f ca="1">IFERROR(__xludf.DUMMYFUNCTION("""COMPUTED_VALUE"""),30)</f>
        <v>30</v>
      </c>
      <c r="B33" s="185">
        <f ca="1">IFERROR(__xludf.DUMMYFUNCTION("""COMPUTED_VALUE"""),81)</f>
        <v>81</v>
      </c>
      <c r="C33" s="185" t="str">
        <f ca="1">IFERROR(__xludf.DUMMYFUNCTION("""COMPUTED_VALUE"""),"Заключение, изменение, выдача дубликата договора социального найма жилого помещения муниципального жилищного фонда")</f>
        <v>Заключение, изменение, выдача дубликата договора социального найма жилого помещения муниципального жилищного фонда</v>
      </c>
      <c r="D33" s="185"/>
      <c r="E33" s="185"/>
      <c r="F33" s="185"/>
      <c r="G33" s="185"/>
      <c r="H33" s="204">
        <v>0</v>
      </c>
      <c r="I33" s="211">
        <v>0</v>
      </c>
      <c r="J33" s="208">
        <v>0</v>
      </c>
      <c r="K33" s="162"/>
      <c r="L33" s="162"/>
      <c r="M33" s="162"/>
      <c r="N33" s="162"/>
      <c r="O33" s="162"/>
      <c r="P33" s="162"/>
      <c r="Q33" s="162"/>
      <c r="R33" s="162"/>
      <c r="S33" s="162"/>
      <c r="T33" s="211">
        <v>0</v>
      </c>
      <c r="U33" s="211">
        <v>38</v>
      </c>
      <c r="V33" s="208">
        <v>1</v>
      </c>
      <c r="W33" s="162">
        <v>1</v>
      </c>
      <c r="X33" s="162"/>
      <c r="Y33" s="162"/>
      <c r="Z33" s="162"/>
      <c r="AA33" s="162"/>
      <c r="AB33" s="162"/>
      <c r="AC33" s="162"/>
      <c r="AD33" s="162"/>
      <c r="AE33" s="236">
        <v>0</v>
      </c>
      <c r="AF33" s="235">
        <v>0</v>
      </c>
      <c r="AG33" s="162"/>
      <c r="AH33" s="162"/>
      <c r="AI33" s="236">
        <v>0</v>
      </c>
      <c r="AJ33" s="235">
        <v>0</v>
      </c>
      <c r="AK33" s="231"/>
      <c r="AL33" s="231"/>
    </row>
    <row r="34" spans="1:38" ht="15">
      <c r="A34" s="185">
        <f ca="1">IFERROR(__xludf.DUMMYFUNCTION("""COMPUTED_VALUE"""),31)</f>
        <v>31</v>
      </c>
      <c r="B34" s="185">
        <f ca="1">IFERROR(__xludf.DUMMYFUNCTION("""COMPUTED_VALUE"""),26)</f>
        <v>26</v>
      </c>
      <c r="C34" s="185" t="str">
        <f ca="1">IFERROR(__xludf.DUMMYFUNCTION("""COMPUTED_VALUE"""),"Прием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сады)")</f>
        <v>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</v>
      </c>
      <c r="D34" s="185"/>
      <c r="E34" s="185"/>
      <c r="F34" s="185"/>
      <c r="G34" s="185"/>
      <c r="H34" s="204">
        <v>0</v>
      </c>
      <c r="I34" s="211">
        <v>0</v>
      </c>
      <c r="J34" s="208">
        <v>0</v>
      </c>
      <c r="K34" s="162"/>
      <c r="L34" s="162"/>
      <c r="M34" s="162"/>
      <c r="N34" s="162"/>
      <c r="O34" s="162"/>
      <c r="P34" s="162"/>
      <c r="Q34" s="162"/>
      <c r="R34" s="162"/>
      <c r="S34" s="162"/>
      <c r="T34" s="211">
        <v>0</v>
      </c>
      <c r="U34" s="211">
        <v>0</v>
      </c>
      <c r="V34" s="208">
        <v>0</v>
      </c>
      <c r="W34" s="162">
        <v>0</v>
      </c>
      <c r="X34" s="162"/>
      <c r="Y34" s="162"/>
      <c r="Z34" s="162"/>
      <c r="AA34" s="162"/>
      <c r="AB34" s="162"/>
      <c r="AC34" s="162"/>
      <c r="AD34" s="162"/>
      <c r="AE34" s="236">
        <v>0</v>
      </c>
      <c r="AF34" s="235">
        <v>0</v>
      </c>
      <c r="AG34" s="162"/>
      <c r="AH34" s="162"/>
      <c r="AI34" s="236">
        <v>0</v>
      </c>
      <c r="AJ34" s="235">
        <v>0</v>
      </c>
      <c r="AK34" s="231"/>
      <c r="AL34" s="231"/>
    </row>
    <row r="35" spans="1:38" ht="15">
      <c r="A35" s="185">
        <f ca="1">IFERROR(__xludf.DUMMYFUNCTION("""COMPUTED_VALUE"""),32)</f>
        <v>32</v>
      </c>
      <c r="B35" s="185">
        <f ca="1">IFERROR(__xludf.DUMMYFUNCTION("""COMPUTED_VALUE"""),27)</f>
        <v>27</v>
      </c>
      <c r="C35" s="185" t="str">
        <f ca="1">IFERROR(__xludf.DUMMYFUNCTION("""COMPUTED_VALUE"""),"Зачисление детей в общеобразовательные организации")</f>
        <v>Зачисление детей в общеобразовательные организации</v>
      </c>
      <c r="D35" s="185"/>
      <c r="E35" s="185"/>
      <c r="F35" s="185"/>
      <c r="G35" s="185"/>
      <c r="H35" s="204">
        <v>0</v>
      </c>
      <c r="I35" s="211">
        <v>0</v>
      </c>
      <c r="J35" s="208">
        <v>0</v>
      </c>
      <c r="K35" s="162"/>
      <c r="L35" s="162"/>
      <c r="M35" s="162"/>
      <c r="N35" s="162"/>
      <c r="O35" s="162"/>
      <c r="P35" s="162"/>
      <c r="Q35" s="162"/>
      <c r="R35" s="162"/>
      <c r="S35" s="162"/>
      <c r="T35" s="211">
        <v>0</v>
      </c>
      <c r="U35" s="211">
        <v>0</v>
      </c>
      <c r="V35" s="208">
        <v>0</v>
      </c>
      <c r="W35" s="162">
        <v>0</v>
      </c>
      <c r="X35" s="162"/>
      <c r="Y35" s="162"/>
      <c r="Z35" s="162"/>
      <c r="AA35" s="162"/>
      <c r="AB35" s="162"/>
      <c r="AC35" s="162"/>
      <c r="AD35" s="162"/>
      <c r="AE35" s="236">
        <v>0</v>
      </c>
      <c r="AF35" s="235">
        <v>0</v>
      </c>
      <c r="AG35" s="162"/>
      <c r="AH35" s="162"/>
      <c r="AI35" s="236">
        <v>0</v>
      </c>
      <c r="AJ35" s="235">
        <v>0</v>
      </c>
      <c r="AK35" s="231"/>
      <c r="AL35" s="231"/>
    </row>
    <row r="36" spans="1:38" ht="15">
      <c r="A36" s="185">
        <f ca="1">IFERROR(__xludf.DUMMYFUNCTION("""COMPUTED_VALUE"""),33)</f>
        <v>33</v>
      </c>
      <c r="B36" s="185">
        <f ca="1">IFERROR(__xludf.DUMMYFUNCTION("""COMPUTED_VALUE"""),54)</f>
        <v>54</v>
      </c>
      <c r="C36" s="185" t="str">
        <f ca="1">IFERROR(__xludf.DUMMYFUNCTION("""COMPUTED_VALUE"""),"Предоставление сведений об объектах учета, содержащихся в реестре муниципального имущества")</f>
        <v>Предоставление сведений об объектах учета, содержащихся в реестре муниципального имущества</v>
      </c>
      <c r="D36" s="185"/>
      <c r="E36" s="185"/>
      <c r="F36" s="185"/>
      <c r="G36" s="185"/>
      <c r="H36" s="204">
        <v>0</v>
      </c>
      <c r="I36" s="211">
        <v>0</v>
      </c>
      <c r="J36" s="208">
        <v>0</v>
      </c>
      <c r="K36" s="162"/>
      <c r="L36" s="162"/>
      <c r="M36" s="162"/>
      <c r="N36" s="162"/>
      <c r="O36" s="162"/>
      <c r="P36" s="162"/>
      <c r="Q36" s="162"/>
      <c r="R36" s="162"/>
      <c r="S36" s="162"/>
      <c r="T36" s="211">
        <v>0</v>
      </c>
      <c r="U36" s="211">
        <v>0</v>
      </c>
      <c r="V36" s="208">
        <v>0</v>
      </c>
      <c r="W36" s="162">
        <v>0</v>
      </c>
      <c r="X36" s="162"/>
      <c r="Y36" s="162"/>
      <c r="Z36" s="162"/>
      <c r="AA36" s="162"/>
      <c r="AB36" s="162"/>
      <c r="AC36" s="162"/>
      <c r="AD36" s="162"/>
      <c r="AE36" s="236">
        <v>0</v>
      </c>
      <c r="AF36" s="235">
        <v>0</v>
      </c>
      <c r="AG36" s="162"/>
      <c r="AH36" s="162"/>
      <c r="AI36" s="236">
        <v>0</v>
      </c>
      <c r="AJ36" s="235">
        <v>0</v>
      </c>
      <c r="AK36" s="231"/>
      <c r="AL36" s="231"/>
    </row>
    <row r="37" spans="1:38" ht="15">
      <c r="A37" s="185">
        <f ca="1">IFERROR(__xludf.DUMMYFUNCTION("""COMPUTED_VALUE"""),34)</f>
        <v>34</v>
      </c>
      <c r="B37" s="185">
        <f ca="1">IFERROR(__xludf.DUMMYFUNCTION("""COMPUTED_VALUE"""),20)</f>
        <v>20</v>
      </c>
      <c r="C37" s="185" t="str">
        <f ca="1">IFERROR(__xludf.DUMMYFUNCTION("""COMPUTED_VALUE"""),"Решение вопроса о приватизации жилого помещения муниципального жилищного фонда")</f>
        <v>Решение вопроса о приватизации жилого помещения муниципального жилищного фонда</v>
      </c>
      <c r="D37" s="185"/>
      <c r="E37" s="185"/>
      <c r="F37" s="185"/>
      <c r="G37" s="185"/>
      <c r="H37" s="204">
        <v>0</v>
      </c>
      <c r="I37" s="211">
        <v>0</v>
      </c>
      <c r="J37" s="208">
        <v>0</v>
      </c>
      <c r="K37" s="162"/>
      <c r="L37" s="162"/>
      <c r="M37" s="162"/>
      <c r="N37" s="162"/>
      <c r="O37" s="162"/>
      <c r="P37" s="162"/>
      <c r="Q37" s="162"/>
      <c r="R37" s="162"/>
      <c r="S37" s="162"/>
      <c r="T37" s="211">
        <v>0</v>
      </c>
      <c r="U37" s="211">
        <v>0</v>
      </c>
      <c r="V37" s="208">
        <v>0</v>
      </c>
      <c r="W37" s="162">
        <v>1</v>
      </c>
      <c r="X37" s="162"/>
      <c r="Y37" s="162"/>
      <c r="Z37" s="162"/>
      <c r="AA37" s="162"/>
      <c r="AB37" s="162"/>
      <c r="AC37" s="162"/>
      <c r="AD37" s="162"/>
      <c r="AE37" s="236">
        <v>0</v>
      </c>
      <c r="AF37" s="235">
        <v>0</v>
      </c>
      <c r="AG37" s="162"/>
      <c r="AH37" s="162"/>
      <c r="AI37" s="236">
        <v>0</v>
      </c>
      <c r="AJ37" s="235">
        <v>0</v>
      </c>
      <c r="AK37" s="231"/>
      <c r="AL37" s="231"/>
    </row>
    <row r="38" spans="1:38" ht="15">
      <c r="A38" s="185">
        <f ca="1">IFERROR(__xludf.DUMMYFUNCTION("""COMPUTED_VALUE"""),35)</f>
        <v>35</v>
      </c>
      <c r="B38" s="185">
        <f ca="1">IFERROR(__xludf.DUMMYFUNCTION("""COMPUTED_VALUE"""),112)</f>
        <v>112</v>
      </c>
      <c r="C38" s="185" t="str">
        <f ca="1">IFERROR(__xludf.DUMMYFUNCTION("""COMPUTED_VALUE"""),"Присвоение спортивных разрядов ""второй спортивный разряд"", ""третий спортивный разряд""
")</f>
        <v xml:space="preserve">Присвоение спортивных разрядов "второй спортивный разряд", "третий спортивный разряд"
</v>
      </c>
      <c r="D38" s="185"/>
      <c r="E38" s="185"/>
      <c r="F38" s="185"/>
      <c r="G38" s="202">
        <f>SUM(G4:G37)</f>
        <v>0</v>
      </c>
      <c r="H38" s="204">
        <v>0</v>
      </c>
      <c r="I38" s="204">
        <v>0</v>
      </c>
      <c r="J38" s="237">
        <v>0</v>
      </c>
      <c r="K38" s="237">
        <v>0</v>
      </c>
      <c r="L38" s="237">
        <v>0</v>
      </c>
      <c r="M38" s="237">
        <v>0</v>
      </c>
      <c r="N38" s="237">
        <v>0</v>
      </c>
      <c r="O38" s="237">
        <v>0</v>
      </c>
      <c r="P38" s="237">
        <v>0</v>
      </c>
      <c r="Q38" s="237">
        <v>0</v>
      </c>
      <c r="R38" s="237">
        <v>0</v>
      </c>
      <c r="S38" s="237">
        <v>0</v>
      </c>
      <c r="T38" s="237">
        <v>0</v>
      </c>
      <c r="U38" s="237">
        <v>0</v>
      </c>
      <c r="V38" s="237">
        <v>0</v>
      </c>
      <c r="W38" s="162">
        <v>0</v>
      </c>
      <c r="X38" s="162"/>
      <c r="Y38" s="162"/>
      <c r="Z38" s="162"/>
      <c r="AA38" s="162"/>
      <c r="AB38" s="162"/>
      <c r="AC38" s="162"/>
      <c r="AD38" s="162"/>
      <c r="AE38" s="236">
        <v>0</v>
      </c>
      <c r="AF38" s="235">
        <v>0</v>
      </c>
      <c r="AG38" s="162"/>
      <c r="AH38" s="162"/>
      <c r="AI38" s="236">
        <v>0</v>
      </c>
      <c r="AJ38" s="235">
        <v>0</v>
      </c>
      <c r="AK38" s="231"/>
      <c r="AL38" s="231"/>
    </row>
    <row r="39" spans="1:38" ht="15">
      <c r="A39" s="185">
        <f ca="1">IFERROR(__xludf.DUMMYFUNCTION("""COMPUTED_VALUE"""),36)</f>
        <v>36</v>
      </c>
      <c r="B39" s="185">
        <f ca="1">IFERROR(__xludf.DUMMYFUNCTION("""COMPUTED_VALUE"""),94)</f>
        <v>94</v>
      </c>
      <c r="C39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статьей 39.37 Земельного кодекса Российской Федерации
")</f>
        <v xml:space="preserve"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статьей 39.37 Земельного кодекса Российской Федерации
</v>
      </c>
      <c r="D39" s="185"/>
      <c r="E39" s="185"/>
      <c r="F39" s="185"/>
      <c r="G39" s="202"/>
      <c r="H39" s="204">
        <v>0</v>
      </c>
      <c r="I39" s="204">
        <v>0</v>
      </c>
      <c r="J39" s="237">
        <v>0</v>
      </c>
      <c r="K39" s="237">
        <v>0</v>
      </c>
      <c r="L39" s="237">
        <v>0</v>
      </c>
      <c r="M39" s="237">
        <v>0</v>
      </c>
      <c r="N39" s="237">
        <v>0</v>
      </c>
      <c r="O39" s="237">
        <v>0</v>
      </c>
      <c r="P39" s="237">
        <v>0</v>
      </c>
      <c r="Q39" s="237">
        <v>0</v>
      </c>
      <c r="R39" s="237">
        <v>0</v>
      </c>
      <c r="S39" s="237">
        <v>0</v>
      </c>
      <c r="T39" s="237">
        <v>0</v>
      </c>
      <c r="U39" s="237">
        <v>0</v>
      </c>
      <c r="V39" s="237">
        <v>0</v>
      </c>
      <c r="W39" s="162">
        <v>0</v>
      </c>
      <c r="X39" s="162"/>
      <c r="Y39" s="162"/>
      <c r="Z39" s="162"/>
      <c r="AA39" s="162"/>
      <c r="AB39" s="162"/>
      <c r="AC39" s="162"/>
      <c r="AD39" s="162"/>
      <c r="AE39" s="236">
        <v>0</v>
      </c>
      <c r="AF39" s="235">
        <v>0</v>
      </c>
      <c r="AG39" s="162"/>
      <c r="AH39" s="162"/>
      <c r="AI39" s="236">
        <v>0</v>
      </c>
      <c r="AJ39" s="235">
        <v>0</v>
      </c>
      <c r="AK39" s="231"/>
      <c r="AL39" s="231"/>
    </row>
    <row r="40" spans="1:38" ht="15">
      <c r="A40" s="185">
        <f ca="1">IFERROR(__xludf.DUMMYFUNCTION("""COMPUTED_VALUE"""),37)</f>
        <v>37</v>
      </c>
      <c r="B40" s="185">
        <f ca="1">IFERROR(__xludf.DUMMYFUNCTION("""COMPUTED_VALUE"""),106)</f>
        <v>106</v>
      </c>
      <c r="C40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Федерации")</f>
        <v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</v>
      </c>
      <c r="D40" s="185"/>
      <c r="E40" s="185"/>
      <c r="F40" s="185"/>
      <c r="G40" s="202"/>
      <c r="H40" s="204">
        <v>0</v>
      </c>
      <c r="I40" s="204">
        <v>0</v>
      </c>
      <c r="J40" s="237">
        <v>0</v>
      </c>
      <c r="K40" s="237">
        <v>0</v>
      </c>
      <c r="L40" s="237">
        <v>0</v>
      </c>
      <c r="M40" s="237">
        <v>0</v>
      </c>
      <c r="N40" s="237">
        <v>0</v>
      </c>
      <c r="O40" s="237">
        <v>0</v>
      </c>
      <c r="P40" s="237">
        <v>0</v>
      </c>
      <c r="Q40" s="237">
        <v>0</v>
      </c>
      <c r="R40" s="237">
        <v>0</v>
      </c>
      <c r="S40" s="237">
        <v>0</v>
      </c>
      <c r="T40" s="237">
        <v>0</v>
      </c>
      <c r="U40" s="237">
        <v>0</v>
      </c>
      <c r="V40" s="237">
        <v>0</v>
      </c>
      <c r="W40" s="162">
        <v>0</v>
      </c>
      <c r="X40" s="162"/>
      <c r="Y40" s="162"/>
      <c r="Z40" s="162"/>
      <c r="AA40" s="162"/>
      <c r="AB40" s="162"/>
      <c r="AC40" s="162"/>
      <c r="AD40" s="162"/>
      <c r="AE40" s="236">
        <v>0</v>
      </c>
      <c r="AF40" s="235">
        <v>0</v>
      </c>
      <c r="AG40" s="162"/>
      <c r="AH40" s="162"/>
      <c r="AI40" s="236">
        <v>0</v>
      </c>
      <c r="AJ40" s="235">
        <v>0</v>
      </c>
      <c r="AK40" s="231"/>
      <c r="AL40" s="231"/>
    </row>
    <row r="41" spans="1:38" ht="15">
      <c r="A41" s="185">
        <f ca="1">IFERROR(__xludf.DUMMYFUNCTION("""COMPUTED_VALUE"""),38)</f>
        <v>38</v>
      </c>
      <c r="B41" s="185">
        <f ca="1">IFERROR(__xludf.DUMMYFUNCTION("""COMPUTED_VALUE"""),111)</f>
        <v>111</v>
      </c>
      <c r="C41" s="185" t="str">
        <f ca="1">IFERROR(__xludf.DUMMYFUNCTION("""COMPUTED_VALUE"""),"Присвоение квалификационных категорий спортивных судей ""спортивный судья третьей категории"", ""спортивный судья второй категории""")</f>
        <v>Присвоение квалификационных категорий спортивных судей "спортивный судья третьей категории", "спортивный судья второй категории"</v>
      </c>
      <c r="D41" s="185"/>
      <c r="E41" s="185"/>
      <c r="F41" s="185"/>
      <c r="G41" s="202"/>
      <c r="H41" s="204">
        <v>0</v>
      </c>
      <c r="I41" s="204">
        <v>0</v>
      </c>
      <c r="J41" s="237">
        <v>0</v>
      </c>
      <c r="K41" s="237">
        <v>0</v>
      </c>
      <c r="L41" s="237">
        <v>0</v>
      </c>
      <c r="M41" s="237">
        <v>0</v>
      </c>
      <c r="N41" s="237">
        <v>0</v>
      </c>
      <c r="O41" s="237">
        <v>0</v>
      </c>
      <c r="P41" s="237">
        <v>0</v>
      </c>
      <c r="Q41" s="237">
        <v>0</v>
      </c>
      <c r="R41" s="237">
        <v>0</v>
      </c>
      <c r="S41" s="237">
        <v>0</v>
      </c>
      <c r="T41" s="237">
        <v>0</v>
      </c>
      <c r="U41" s="237">
        <v>0</v>
      </c>
      <c r="V41" s="237">
        <v>0</v>
      </c>
      <c r="W41" s="162">
        <v>0</v>
      </c>
      <c r="X41" s="162"/>
      <c r="Y41" s="162"/>
      <c r="Z41" s="162"/>
      <c r="AA41" s="162"/>
      <c r="AB41" s="162"/>
      <c r="AC41" s="162"/>
      <c r="AD41" s="162"/>
      <c r="AE41" s="236">
        <v>0</v>
      </c>
      <c r="AF41" s="235">
        <v>0</v>
      </c>
      <c r="AG41" s="162"/>
      <c r="AH41" s="162"/>
      <c r="AI41" s="236">
        <v>0</v>
      </c>
      <c r="AJ41" s="235">
        <v>0</v>
      </c>
      <c r="AK41" s="231"/>
      <c r="AL41" s="231"/>
    </row>
    <row r="42" spans="1:38" ht="15" hidden="1">
      <c r="A42" s="185">
        <f ca="1">IFERROR(__xludf.DUMMYFUNCTION("""COMPUTED_VALUE"""),39)</f>
        <v>39</v>
      </c>
      <c r="B42" s="185"/>
      <c r="C42" s="185"/>
      <c r="D42" s="185"/>
      <c r="E42" s="185"/>
      <c r="F42" s="185"/>
      <c r="G42" s="202"/>
      <c r="H42" s="202"/>
      <c r="I42" s="213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13"/>
      <c r="V42" s="202"/>
      <c r="W42" s="202"/>
      <c r="X42" s="202"/>
      <c r="Y42" s="202"/>
      <c r="Z42" s="202"/>
      <c r="AA42" s="202"/>
      <c r="AB42" s="202"/>
      <c r="AC42" s="202"/>
      <c r="AD42" s="202"/>
      <c r="AE42" s="213"/>
      <c r="AF42" s="202"/>
      <c r="AG42" s="202"/>
      <c r="AH42" s="202"/>
      <c r="AI42" s="213"/>
      <c r="AJ42" s="202"/>
      <c r="AK42" s="231"/>
      <c r="AL42" s="231"/>
    </row>
    <row r="43" spans="1:38" ht="15" hidden="1">
      <c r="A43" s="185">
        <f ca="1">IFERROR(__xludf.DUMMYFUNCTION("""COMPUTED_VALUE"""),40)</f>
        <v>40</v>
      </c>
      <c r="B43" s="185"/>
      <c r="C43" s="185"/>
      <c r="D43" s="185"/>
      <c r="E43" s="185"/>
      <c r="F43" s="185"/>
      <c r="G43" s="202"/>
      <c r="H43" s="202"/>
      <c r="I43" s="213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13"/>
      <c r="V43" s="202"/>
      <c r="W43" s="202"/>
      <c r="X43" s="202"/>
      <c r="Y43" s="202"/>
      <c r="Z43" s="202"/>
      <c r="AA43" s="202"/>
      <c r="AB43" s="202"/>
      <c r="AC43" s="202"/>
      <c r="AD43" s="202"/>
      <c r="AE43" s="213"/>
      <c r="AF43" s="202"/>
      <c r="AG43" s="202"/>
      <c r="AH43" s="202"/>
      <c r="AI43" s="213"/>
      <c r="AJ43" s="202"/>
      <c r="AK43" s="231"/>
      <c r="AL43" s="231"/>
    </row>
    <row r="44" spans="1:38" ht="15" hidden="1">
      <c r="A44" s="185">
        <f ca="1">IFERROR(__xludf.DUMMYFUNCTION("""COMPUTED_VALUE"""),41)</f>
        <v>41</v>
      </c>
      <c r="B44" s="185"/>
      <c r="C44" s="185"/>
      <c r="D44" s="185"/>
      <c r="E44" s="185"/>
      <c r="F44" s="185"/>
      <c r="G44" s="202"/>
      <c r="H44" s="202"/>
      <c r="I44" s="213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13"/>
      <c r="V44" s="202"/>
      <c r="W44" s="202"/>
      <c r="X44" s="202"/>
      <c r="Y44" s="202"/>
      <c r="Z44" s="202"/>
      <c r="AA44" s="202"/>
      <c r="AB44" s="202"/>
      <c r="AC44" s="202"/>
      <c r="AD44" s="202"/>
      <c r="AE44" s="213"/>
      <c r="AF44" s="202"/>
      <c r="AG44" s="202"/>
      <c r="AH44" s="202"/>
      <c r="AI44" s="213"/>
      <c r="AJ44" s="202"/>
      <c r="AK44" s="231"/>
      <c r="AL44" s="231"/>
    </row>
    <row r="45" spans="1:38" ht="15" hidden="1">
      <c r="A45" s="185">
        <f ca="1">IFERROR(__xludf.DUMMYFUNCTION("""COMPUTED_VALUE"""),42)</f>
        <v>42</v>
      </c>
      <c r="B45" s="185"/>
      <c r="C45" s="185"/>
      <c r="D45" s="185"/>
      <c r="E45" s="185"/>
      <c r="F45" s="185"/>
      <c r="G45" s="202"/>
      <c r="H45" s="202"/>
      <c r="I45" s="213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13"/>
      <c r="V45" s="202"/>
      <c r="W45" s="202"/>
      <c r="X45" s="202"/>
      <c r="Y45" s="202"/>
      <c r="Z45" s="202"/>
      <c r="AA45" s="202"/>
      <c r="AB45" s="202"/>
      <c r="AC45" s="202"/>
      <c r="AD45" s="202"/>
      <c r="AE45" s="213"/>
      <c r="AF45" s="202"/>
      <c r="AG45" s="202"/>
      <c r="AH45" s="202"/>
      <c r="AI45" s="213"/>
      <c r="AJ45" s="202"/>
      <c r="AK45" s="231"/>
      <c r="AL45" s="231"/>
    </row>
    <row r="46" spans="1:38" ht="15" hidden="1">
      <c r="A46" s="185">
        <f ca="1">IFERROR(__xludf.DUMMYFUNCTION("""COMPUTED_VALUE"""),43)</f>
        <v>43</v>
      </c>
      <c r="B46" s="185"/>
      <c r="C46" s="185"/>
      <c r="D46" s="185"/>
      <c r="E46" s="185"/>
      <c r="F46" s="185"/>
      <c r="G46" s="202"/>
      <c r="H46" s="202"/>
      <c r="I46" s="213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13"/>
      <c r="V46" s="202"/>
      <c r="W46" s="202"/>
      <c r="X46" s="202"/>
      <c r="Y46" s="202"/>
      <c r="Z46" s="202"/>
      <c r="AA46" s="202"/>
      <c r="AB46" s="202"/>
      <c r="AC46" s="202"/>
      <c r="AD46" s="202"/>
      <c r="AE46" s="213"/>
      <c r="AF46" s="202"/>
      <c r="AG46" s="202"/>
      <c r="AH46" s="202"/>
      <c r="AI46" s="213"/>
      <c r="AJ46" s="202"/>
      <c r="AK46" s="231"/>
      <c r="AL46" s="231"/>
    </row>
    <row r="47" spans="1:38" ht="15" hidden="1">
      <c r="A47" s="185">
        <f ca="1">IFERROR(__xludf.DUMMYFUNCTION("""COMPUTED_VALUE"""),44)</f>
        <v>44</v>
      </c>
      <c r="B47" s="185"/>
      <c r="C47" s="185"/>
      <c r="D47" s="185"/>
      <c r="E47" s="185"/>
      <c r="F47" s="185"/>
      <c r="G47" s="202"/>
      <c r="H47" s="202"/>
      <c r="I47" s="213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13"/>
      <c r="V47" s="202"/>
      <c r="W47" s="202"/>
      <c r="X47" s="202"/>
      <c r="Y47" s="202"/>
      <c r="Z47" s="202"/>
      <c r="AA47" s="202"/>
      <c r="AB47" s="202"/>
      <c r="AC47" s="202"/>
      <c r="AD47" s="202"/>
      <c r="AE47" s="213"/>
      <c r="AF47" s="202"/>
      <c r="AG47" s="202"/>
      <c r="AH47" s="202"/>
      <c r="AI47" s="213"/>
      <c r="AJ47" s="202"/>
      <c r="AK47" s="231"/>
      <c r="AL47" s="231"/>
    </row>
    <row r="48" spans="1:38" ht="15" hidden="1">
      <c r="A48" s="185">
        <f ca="1">IFERROR(__xludf.DUMMYFUNCTION("""COMPUTED_VALUE"""),45)</f>
        <v>45</v>
      </c>
      <c r="B48" s="185"/>
      <c r="C48" s="185"/>
      <c r="D48" s="185"/>
      <c r="E48" s="185"/>
      <c r="F48" s="185"/>
      <c r="G48" s="202"/>
      <c r="H48" s="202"/>
      <c r="I48" s="213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13"/>
      <c r="V48" s="202"/>
      <c r="W48" s="202"/>
      <c r="X48" s="202"/>
      <c r="Y48" s="202"/>
      <c r="Z48" s="202"/>
      <c r="AA48" s="202"/>
      <c r="AB48" s="202"/>
      <c r="AC48" s="202"/>
      <c r="AD48" s="202"/>
      <c r="AE48" s="213"/>
      <c r="AF48" s="202"/>
      <c r="AG48" s="202"/>
      <c r="AH48" s="202"/>
      <c r="AI48" s="213"/>
      <c r="AJ48" s="202"/>
      <c r="AK48" s="231"/>
      <c r="AL48" s="231"/>
    </row>
    <row r="49" spans="1:38" ht="15" hidden="1">
      <c r="A49" s="185">
        <f ca="1">IFERROR(__xludf.DUMMYFUNCTION("""COMPUTED_VALUE"""),46)</f>
        <v>46</v>
      </c>
      <c r="B49" s="185"/>
      <c r="C49" s="185"/>
      <c r="D49" s="185"/>
      <c r="E49" s="185"/>
      <c r="F49" s="185"/>
      <c r="G49" s="202"/>
      <c r="H49" s="202"/>
      <c r="I49" s="213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13"/>
      <c r="V49" s="202"/>
      <c r="W49" s="202"/>
      <c r="X49" s="202"/>
      <c r="Y49" s="202"/>
      <c r="Z49" s="202"/>
      <c r="AA49" s="202"/>
      <c r="AB49" s="202"/>
      <c r="AC49" s="202"/>
      <c r="AD49" s="202"/>
      <c r="AE49" s="213"/>
      <c r="AF49" s="202"/>
      <c r="AG49" s="202"/>
      <c r="AH49" s="202"/>
      <c r="AI49" s="213"/>
      <c r="AJ49" s="202"/>
      <c r="AK49" s="231"/>
      <c r="AL49" s="231"/>
    </row>
    <row r="50" spans="1:38" ht="15" hidden="1">
      <c r="A50" s="185">
        <f ca="1">IFERROR(__xludf.DUMMYFUNCTION("""COMPUTED_VALUE"""),47)</f>
        <v>47</v>
      </c>
      <c r="B50" s="185"/>
      <c r="C50" s="185"/>
      <c r="D50" s="185"/>
      <c r="E50" s="185"/>
      <c r="F50" s="185"/>
      <c r="G50" s="202"/>
      <c r="H50" s="202"/>
      <c r="I50" s="213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13"/>
      <c r="V50" s="202"/>
      <c r="W50" s="202"/>
      <c r="X50" s="202"/>
      <c r="Y50" s="202"/>
      <c r="Z50" s="202"/>
      <c r="AA50" s="202"/>
      <c r="AB50" s="202"/>
      <c r="AC50" s="202"/>
      <c r="AD50" s="202"/>
      <c r="AE50" s="213"/>
      <c r="AF50" s="202"/>
      <c r="AG50" s="202"/>
      <c r="AH50" s="202"/>
      <c r="AI50" s="213"/>
      <c r="AJ50" s="202"/>
      <c r="AK50" s="231"/>
      <c r="AL50" s="231"/>
    </row>
    <row r="51" spans="1:38" ht="15" hidden="1">
      <c r="A51" s="185">
        <f ca="1">IFERROR(__xludf.DUMMYFUNCTION("""COMPUTED_VALUE"""),48)</f>
        <v>48</v>
      </c>
      <c r="B51" s="185"/>
      <c r="C51" s="185"/>
      <c r="D51" s="185"/>
      <c r="E51" s="185"/>
      <c r="F51" s="185"/>
      <c r="G51" s="202"/>
      <c r="H51" s="202"/>
      <c r="I51" s="213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13"/>
      <c r="V51" s="202"/>
      <c r="W51" s="202"/>
      <c r="X51" s="202"/>
      <c r="Y51" s="202"/>
      <c r="Z51" s="202"/>
      <c r="AA51" s="202"/>
      <c r="AB51" s="202"/>
      <c r="AC51" s="202"/>
      <c r="AD51" s="202"/>
      <c r="AE51" s="213"/>
      <c r="AF51" s="202"/>
      <c r="AG51" s="202"/>
      <c r="AH51" s="202"/>
      <c r="AI51" s="213"/>
      <c r="AJ51" s="202"/>
      <c r="AK51" s="231"/>
      <c r="AL51" s="231"/>
    </row>
    <row r="52" spans="1:38" ht="15" hidden="1">
      <c r="A52" s="185">
        <f ca="1">IFERROR(__xludf.DUMMYFUNCTION("""COMPUTED_VALUE"""),49)</f>
        <v>49</v>
      </c>
      <c r="B52" s="185"/>
      <c r="C52" s="185"/>
      <c r="D52" s="185"/>
      <c r="E52" s="185"/>
      <c r="F52" s="185"/>
      <c r="G52" s="202"/>
      <c r="H52" s="202"/>
      <c r="I52" s="213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13"/>
      <c r="V52" s="202"/>
      <c r="W52" s="202"/>
      <c r="X52" s="202"/>
      <c r="Y52" s="202"/>
      <c r="Z52" s="202"/>
      <c r="AA52" s="202"/>
      <c r="AB52" s="202"/>
      <c r="AC52" s="202"/>
      <c r="AD52" s="202"/>
      <c r="AE52" s="213"/>
      <c r="AF52" s="202"/>
      <c r="AG52" s="202"/>
      <c r="AH52" s="202"/>
      <c r="AI52" s="213"/>
      <c r="AJ52" s="202"/>
      <c r="AK52" s="231"/>
      <c r="AL52" s="231"/>
    </row>
    <row r="53" spans="1:38" ht="15" hidden="1">
      <c r="A53" s="185">
        <f ca="1">IFERROR(__xludf.DUMMYFUNCTION("""COMPUTED_VALUE"""),50)</f>
        <v>50</v>
      </c>
      <c r="B53" s="185"/>
      <c r="C53" s="185"/>
      <c r="D53" s="185"/>
      <c r="E53" s="185"/>
      <c r="F53" s="185"/>
      <c r="G53" s="202"/>
      <c r="H53" s="202"/>
      <c r="I53" s="213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13"/>
      <c r="V53" s="202"/>
      <c r="W53" s="202"/>
      <c r="X53" s="202"/>
      <c r="Y53" s="202"/>
      <c r="Z53" s="202"/>
      <c r="AA53" s="202"/>
      <c r="AB53" s="202"/>
      <c r="AC53" s="202"/>
      <c r="AD53" s="202"/>
      <c r="AE53" s="213"/>
      <c r="AF53" s="202"/>
      <c r="AG53" s="202"/>
      <c r="AH53" s="202"/>
      <c r="AI53" s="213"/>
      <c r="AJ53" s="202"/>
      <c r="AK53" s="231"/>
      <c r="AL53" s="231"/>
    </row>
    <row r="54" spans="1:38" ht="15" hidden="1">
      <c r="A54" s="185">
        <f ca="1">IFERROR(__xludf.DUMMYFUNCTION("""COMPUTED_VALUE"""),51)</f>
        <v>51</v>
      </c>
      <c r="B54" s="185"/>
      <c r="C54" s="185"/>
      <c r="D54" s="185"/>
      <c r="E54" s="185"/>
      <c r="F54" s="185"/>
      <c r="G54" s="202"/>
      <c r="H54" s="202"/>
      <c r="I54" s="213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13"/>
      <c r="V54" s="202"/>
      <c r="W54" s="202"/>
      <c r="X54" s="202"/>
      <c r="Y54" s="202"/>
      <c r="Z54" s="202"/>
      <c r="AA54" s="202"/>
      <c r="AB54" s="202"/>
      <c r="AC54" s="202"/>
      <c r="AD54" s="202"/>
      <c r="AE54" s="213"/>
      <c r="AF54" s="202"/>
      <c r="AG54" s="202"/>
      <c r="AH54" s="202"/>
      <c r="AI54" s="213"/>
      <c r="AJ54" s="202"/>
      <c r="AK54" s="231"/>
      <c r="AL54" s="231"/>
    </row>
    <row r="55" spans="1:38" ht="15" hidden="1">
      <c r="A55" s="185">
        <f ca="1">IFERROR(__xludf.DUMMYFUNCTION("""COMPUTED_VALUE"""),52)</f>
        <v>52</v>
      </c>
      <c r="B55" s="185"/>
      <c r="C55" s="185"/>
      <c r="D55" s="185"/>
      <c r="E55" s="185"/>
      <c r="F55" s="185"/>
      <c r="G55" s="202"/>
      <c r="H55" s="202"/>
      <c r="I55" s="213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13"/>
      <c r="V55" s="202"/>
      <c r="W55" s="202"/>
      <c r="X55" s="202"/>
      <c r="Y55" s="202"/>
      <c r="Z55" s="202"/>
      <c r="AA55" s="202"/>
      <c r="AB55" s="202"/>
      <c r="AC55" s="202"/>
      <c r="AD55" s="202"/>
      <c r="AE55" s="213"/>
      <c r="AF55" s="202"/>
      <c r="AG55" s="202"/>
      <c r="AH55" s="202"/>
      <c r="AI55" s="213"/>
      <c r="AJ55" s="202"/>
      <c r="AK55" s="231"/>
      <c r="AL55" s="231"/>
    </row>
    <row r="56" spans="1:38" ht="15" hidden="1">
      <c r="A56" s="185">
        <f ca="1">IFERROR(__xludf.DUMMYFUNCTION("""COMPUTED_VALUE"""),53)</f>
        <v>53</v>
      </c>
      <c r="B56" s="185"/>
      <c r="C56" s="185"/>
      <c r="D56" s="185"/>
      <c r="E56" s="185"/>
      <c r="F56" s="185"/>
      <c r="G56" s="202"/>
      <c r="H56" s="202"/>
      <c r="I56" s="213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13"/>
      <c r="V56" s="202"/>
      <c r="W56" s="202"/>
      <c r="X56" s="202"/>
      <c r="Y56" s="202"/>
      <c r="Z56" s="202"/>
      <c r="AA56" s="202"/>
      <c r="AB56" s="202"/>
      <c r="AC56" s="202"/>
      <c r="AD56" s="202"/>
      <c r="AE56" s="213"/>
      <c r="AF56" s="202"/>
      <c r="AG56" s="202"/>
      <c r="AH56" s="202"/>
      <c r="AI56" s="213"/>
      <c r="AJ56" s="202"/>
      <c r="AK56" s="231"/>
      <c r="AL56" s="231"/>
    </row>
    <row r="57" spans="1:38" ht="15" hidden="1">
      <c r="A57" s="185">
        <f ca="1">IFERROR(__xludf.DUMMYFUNCTION("""COMPUTED_VALUE"""),54)</f>
        <v>54</v>
      </c>
      <c r="B57" s="185"/>
      <c r="C57" s="185"/>
      <c r="D57" s="185"/>
      <c r="E57" s="185"/>
      <c r="F57" s="185"/>
      <c r="G57" s="202"/>
      <c r="H57" s="202"/>
      <c r="I57" s="213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13"/>
      <c r="V57" s="202"/>
      <c r="W57" s="202"/>
      <c r="X57" s="202"/>
      <c r="Y57" s="202"/>
      <c r="Z57" s="202"/>
      <c r="AA57" s="202"/>
      <c r="AB57" s="202"/>
      <c r="AC57" s="202"/>
      <c r="AD57" s="202"/>
      <c r="AE57" s="213"/>
      <c r="AF57" s="202"/>
      <c r="AG57" s="202"/>
      <c r="AH57" s="202"/>
      <c r="AI57" s="213"/>
      <c r="AJ57" s="202"/>
      <c r="AK57" s="231"/>
      <c r="AL57" s="231"/>
    </row>
    <row r="58" spans="1:38" ht="15" hidden="1">
      <c r="A58" s="185">
        <f ca="1">IFERROR(__xludf.DUMMYFUNCTION("""COMPUTED_VALUE"""),55)</f>
        <v>55</v>
      </c>
      <c r="B58" s="185"/>
      <c r="C58" s="185"/>
      <c r="D58" s="185"/>
      <c r="E58" s="185"/>
      <c r="F58" s="185"/>
      <c r="G58" s="202"/>
      <c r="H58" s="202"/>
      <c r="I58" s="213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13"/>
      <c r="V58" s="202"/>
      <c r="W58" s="202"/>
      <c r="X58" s="202"/>
      <c r="Y58" s="202"/>
      <c r="Z58" s="202"/>
      <c r="AA58" s="202"/>
      <c r="AB58" s="202"/>
      <c r="AC58" s="202"/>
      <c r="AD58" s="202"/>
      <c r="AE58" s="213"/>
      <c r="AF58" s="202"/>
      <c r="AG58" s="202"/>
      <c r="AH58" s="202"/>
      <c r="AI58" s="213"/>
      <c r="AJ58" s="202"/>
      <c r="AK58" s="231"/>
      <c r="AL58" s="231"/>
    </row>
    <row r="59" spans="1:38" ht="15" hidden="1">
      <c r="A59" s="185">
        <f ca="1">IFERROR(__xludf.DUMMYFUNCTION("""COMPUTED_VALUE"""),56)</f>
        <v>56</v>
      </c>
      <c r="B59" s="185"/>
      <c r="C59" s="185"/>
      <c r="D59" s="185"/>
      <c r="E59" s="185"/>
      <c r="F59" s="185"/>
      <c r="G59" s="202"/>
      <c r="H59" s="202"/>
      <c r="I59" s="213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13"/>
      <c r="V59" s="202"/>
      <c r="W59" s="202"/>
      <c r="X59" s="202"/>
      <c r="Y59" s="202"/>
      <c r="Z59" s="202"/>
      <c r="AA59" s="202"/>
      <c r="AB59" s="202"/>
      <c r="AC59" s="202"/>
      <c r="AD59" s="202"/>
      <c r="AE59" s="213"/>
      <c r="AF59" s="202"/>
      <c r="AG59" s="202"/>
      <c r="AH59" s="202"/>
      <c r="AI59" s="213"/>
      <c r="AJ59" s="202"/>
      <c r="AK59" s="231"/>
      <c r="AL59" s="231"/>
    </row>
    <row r="60" spans="1:38" ht="15" hidden="1">
      <c r="A60" s="185">
        <f ca="1">IFERROR(__xludf.DUMMYFUNCTION("""COMPUTED_VALUE"""),57)</f>
        <v>57</v>
      </c>
      <c r="B60" s="185"/>
      <c r="C60" s="185"/>
      <c r="D60" s="185"/>
      <c r="E60" s="185"/>
      <c r="F60" s="185"/>
      <c r="G60" s="202"/>
      <c r="H60" s="202"/>
      <c r="I60" s="213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13"/>
      <c r="V60" s="202"/>
      <c r="W60" s="202"/>
      <c r="X60" s="202"/>
      <c r="Y60" s="202"/>
      <c r="Z60" s="202"/>
      <c r="AA60" s="202"/>
      <c r="AB60" s="202"/>
      <c r="AC60" s="202"/>
      <c r="AD60" s="202"/>
      <c r="AE60" s="213"/>
      <c r="AF60" s="202"/>
      <c r="AG60" s="202"/>
      <c r="AH60" s="202"/>
      <c r="AI60" s="213"/>
      <c r="AJ60" s="202"/>
      <c r="AK60" s="231"/>
      <c r="AL60" s="231"/>
    </row>
    <row r="61" spans="1:38" ht="15" hidden="1">
      <c r="A61" s="185">
        <f ca="1">IFERROR(__xludf.DUMMYFUNCTION("""COMPUTED_VALUE"""),58)</f>
        <v>58</v>
      </c>
      <c r="B61" s="185"/>
      <c r="C61" s="185"/>
      <c r="D61" s="185"/>
      <c r="E61" s="185"/>
      <c r="F61" s="185"/>
      <c r="G61" s="202"/>
      <c r="H61" s="202"/>
      <c r="I61" s="213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13"/>
      <c r="V61" s="202"/>
      <c r="W61" s="202"/>
      <c r="X61" s="202"/>
      <c r="Y61" s="202"/>
      <c r="Z61" s="202"/>
      <c r="AA61" s="202"/>
      <c r="AB61" s="202"/>
      <c r="AC61" s="202"/>
      <c r="AD61" s="202"/>
      <c r="AE61" s="213"/>
      <c r="AF61" s="202"/>
      <c r="AG61" s="202"/>
      <c r="AH61" s="202"/>
      <c r="AI61" s="213"/>
      <c r="AJ61" s="202"/>
      <c r="AK61" s="231"/>
      <c r="AL61" s="231"/>
    </row>
    <row r="62" spans="1:38" ht="15" hidden="1">
      <c r="A62" s="185">
        <f ca="1">IFERROR(__xludf.DUMMYFUNCTION("""COMPUTED_VALUE"""),59)</f>
        <v>59</v>
      </c>
      <c r="B62" s="185"/>
      <c r="C62" s="185"/>
      <c r="D62" s="185"/>
      <c r="E62" s="185"/>
      <c r="F62" s="185"/>
      <c r="G62" s="202"/>
      <c r="H62" s="202"/>
      <c r="I62" s="213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13"/>
      <c r="V62" s="202"/>
      <c r="W62" s="202"/>
      <c r="X62" s="202"/>
      <c r="Y62" s="202"/>
      <c r="Z62" s="202"/>
      <c r="AA62" s="202"/>
      <c r="AB62" s="202"/>
      <c r="AC62" s="202"/>
      <c r="AD62" s="202"/>
      <c r="AE62" s="213"/>
      <c r="AF62" s="202"/>
      <c r="AG62" s="202"/>
      <c r="AH62" s="202"/>
      <c r="AI62" s="213"/>
      <c r="AJ62" s="202"/>
      <c r="AK62" s="231"/>
      <c r="AL62" s="231"/>
    </row>
    <row r="63" spans="1:38" ht="15" hidden="1">
      <c r="A63" s="185">
        <f ca="1">IFERROR(__xludf.DUMMYFUNCTION("""COMPUTED_VALUE"""),60)</f>
        <v>60</v>
      </c>
      <c r="B63" s="185"/>
      <c r="C63" s="185"/>
      <c r="D63" s="185"/>
      <c r="E63" s="185"/>
      <c r="F63" s="185"/>
      <c r="G63" s="202"/>
      <c r="H63" s="202"/>
      <c r="I63" s="213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13"/>
      <c r="V63" s="202"/>
      <c r="W63" s="202"/>
      <c r="X63" s="202"/>
      <c r="Y63" s="202"/>
      <c r="Z63" s="202"/>
      <c r="AA63" s="202"/>
      <c r="AB63" s="202"/>
      <c r="AC63" s="202"/>
      <c r="AD63" s="202"/>
      <c r="AE63" s="213"/>
      <c r="AF63" s="202"/>
      <c r="AG63" s="202"/>
      <c r="AH63" s="202"/>
      <c r="AI63" s="213"/>
      <c r="AJ63" s="202"/>
      <c r="AK63" s="231"/>
      <c r="AL63" s="231"/>
    </row>
    <row r="64" spans="1:38" ht="15" hidden="1">
      <c r="A64" s="185">
        <f ca="1">IFERROR(__xludf.DUMMYFUNCTION("""COMPUTED_VALUE"""),61)</f>
        <v>61</v>
      </c>
      <c r="B64" s="185"/>
      <c r="C64" s="185"/>
      <c r="D64" s="185"/>
      <c r="E64" s="185"/>
      <c r="F64" s="185"/>
      <c r="G64" s="202"/>
      <c r="H64" s="202"/>
      <c r="I64" s="213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13"/>
      <c r="V64" s="202"/>
      <c r="W64" s="202"/>
      <c r="X64" s="202"/>
      <c r="Y64" s="202"/>
      <c r="Z64" s="202"/>
      <c r="AA64" s="202"/>
      <c r="AB64" s="202"/>
      <c r="AC64" s="202"/>
      <c r="AD64" s="202"/>
      <c r="AE64" s="213"/>
      <c r="AF64" s="202"/>
      <c r="AG64" s="202"/>
      <c r="AH64" s="202"/>
      <c r="AI64" s="213"/>
      <c r="AJ64" s="202"/>
      <c r="AK64" s="231"/>
      <c r="AL64" s="231"/>
    </row>
    <row r="65" spans="1:38" ht="15" hidden="1">
      <c r="A65" s="185">
        <f ca="1">IFERROR(__xludf.DUMMYFUNCTION("""COMPUTED_VALUE"""),62)</f>
        <v>62</v>
      </c>
      <c r="B65" s="185"/>
      <c r="C65" s="185"/>
      <c r="D65" s="185"/>
      <c r="E65" s="185"/>
      <c r="F65" s="185"/>
      <c r="G65" s="202"/>
      <c r="H65" s="202"/>
      <c r="I65" s="213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13"/>
      <c r="V65" s="202"/>
      <c r="W65" s="202"/>
      <c r="X65" s="202"/>
      <c r="Y65" s="202"/>
      <c r="Z65" s="202"/>
      <c r="AA65" s="202"/>
      <c r="AB65" s="202"/>
      <c r="AC65" s="202"/>
      <c r="AD65" s="202"/>
      <c r="AE65" s="213"/>
      <c r="AF65" s="202"/>
      <c r="AG65" s="202"/>
      <c r="AH65" s="202"/>
      <c r="AI65" s="213"/>
      <c r="AJ65" s="202"/>
      <c r="AK65" s="231"/>
      <c r="AL65" s="231"/>
    </row>
    <row r="66" spans="1:38" ht="15" hidden="1">
      <c r="A66" s="185">
        <f ca="1">IFERROR(__xludf.DUMMYFUNCTION("""COMPUTED_VALUE"""),63)</f>
        <v>63</v>
      </c>
      <c r="B66" s="185"/>
      <c r="C66" s="185"/>
      <c r="D66" s="185"/>
      <c r="E66" s="185"/>
      <c r="F66" s="185"/>
      <c r="G66" s="202"/>
      <c r="H66" s="202"/>
      <c r="I66" s="213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13"/>
      <c r="V66" s="202"/>
      <c r="W66" s="202"/>
      <c r="X66" s="202"/>
      <c r="Y66" s="202"/>
      <c r="Z66" s="202"/>
      <c r="AA66" s="202"/>
      <c r="AB66" s="202"/>
      <c r="AC66" s="202"/>
      <c r="AD66" s="202"/>
      <c r="AE66" s="213"/>
      <c r="AF66" s="202"/>
      <c r="AG66" s="202"/>
      <c r="AH66" s="202"/>
      <c r="AI66" s="213"/>
      <c r="AJ66" s="202"/>
      <c r="AK66" s="231"/>
      <c r="AL66" s="231"/>
    </row>
    <row r="67" spans="1:38" ht="15" hidden="1">
      <c r="A67" s="185">
        <f ca="1">IFERROR(__xludf.DUMMYFUNCTION("""COMPUTED_VALUE"""),64)</f>
        <v>64</v>
      </c>
      <c r="B67" s="185"/>
      <c r="C67" s="185"/>
      <c r="D67" s="185"/>
      <c r="E67" s="185"/>
      <c r="F67" s="185"/>
      <c r="G67" s="202"/>
      <c r="H67" s="202"/>
      <c r="I67" s="213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13"/>
      <c r="V67" s="202"/>
      <c r="W67" s="202"/>
      <c r="X67" s="202"/>
      <c r="Y67" s="202"/>
      <c r="Z67" s="202"/>
      <c r="AA67" s="202"/>
      <c r="AB67" s="202"/>
      <c r="AC67" s="202"/>
      <c r="AD67" s="202"/>
      <c r="AE67" s="213"/>
      <c r="AF67" s="202"/>
      <c r="AG67" s="202"/>
      <c r="AH67" s="202"/>
      <c r="AI67" s="213"/>
      <c r="AJ67" s="202"/>
      <c r="AK67" s="231"/>
      <c r="AL67" s="231"/>
    </row>
    <row r="68" spans="1:38" ht="15" hidden="1">
      <c r="A68" s="185">
        <f ca="1">IFERROR(__xludf.DUMMYFUNCTION("""COMPUTED_VALUE"""),65)</f>
        <v>65</v>
      </c>
      <c r="B68" s="185"/>
      <c r="C68" s="185"/>
      <c r="D68" s="185"/>
      <c r="E68" s="185"/>
      <c r="F68" s="185"/>
      <c r="G68" s="202"/>
      <c r="H68" s="202"/>
      <c r="I68" s="213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13"/>
      <c r="V68" s="202"/>
      <c r="W68" s="202"/>
      <c r="X68" s="202"/>
      <c r="Y68" s="202"/>
      <c r="Z68" s="202"/>
      <c r="AA68" s="202"/>
      <c r="AB68" s="202"/>
      <c r="AC68" s="202"/>
      <c r="AD68" s="202"/>
      <c r="AE68" s="213"/>
      <c r="AF68" s="202"/>
      <c r="AG68" s="202"/>
      <c r="AH68" s="202"/>
      <c r="AI68" s="213"/>
      <c r="AJ68" s="202"/>
      <c r="AK68" s="231"/>
      <c r="AL68" s="231"/>
    </row>
    <row r="69" spans="1:38" ht="15" hidden="1">
      <c r="A69" s="185">
        <f ca="1">IFERROR(__xludf.DUMMYFUNCTION("""COMPUTED_VALUE"""),66)</f>
        <v>66</v>
      </c>
      <c r="B69" s="185"/>
      <c r="C69" s="185"/>
      <c r="D69" s="185"/>
      <c r="E69" s="185"/>
      <c r="F69" s="185"/>
      <c r="G69" s="202"/>
      <c r="H69" s="202"/>
      <c r="I69" s="213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13"/>
      <c r="V69" s="202"/>
      <c r="W69" s="202"/>
      <c r="X69" s="202"/>
      <c r="Y69" s="202"/>
      <c r="Z69" s="202"/>
      <c r="AA69" s="202"/>
      <c r="AB69" s="202"/>
      <c r="AC69" s="202"/>
      <c r="AD69" s="202"/>
      <c r="AE69" s="213"/>
      <c r="AF69" s="202"/>
      <c r="AG69" s="202"/>
      <c r="AH69" s="202"/>
      <c r="AI69" s="213"/>
      <c r="AJ69" s="202"/>
      <c r="AK69" s="231"/>
      <c r="AL69" s="231"/>
    </row>
    <row r="70" spans="1:38" ht="15" hidden="1">
      <c r="A70" s="185">
        <f ca="1">IFERROR(__xludf.DUMMYFUNCTION("""COMPUTED_VALUE"""),67)</f>
        <v>67</v>
      </c>
      <c r="B70" s="185"/>
      <c r="C70" s="185"/>
      <c r="D70" s="185"/>
      <c r="E70" s="185"/>
      <c r="F70" s="185"/>
      <c r="G70" s="202"/>
      <c r="H70" s="202"/>
      <c r="I70" s="213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13"/>
      <c r="V70" s="202"/>
      <c r="W70" s="202"/>
      <c r="X70" s="202"/>
      <c r="Y70" s="202"/>
      <c r="Z70" s="202"/>
      <c r="AA70" s="202"/>
      <c r="AB70" s="202"/>
      <c r="AC70" s="202"/>
      <c r="AD70" s="202"/>
      <c r="AE70" s="213"/>
      <c r="AF70" s="202"/>
      <c r="AG70" s="202"/>
      <c r="AH70" s="202"/>
      <c r="AI70" s="213"/>
      <c r="AJ70" s="202"/>
      <c r="AK70" s="231"/>
      <c r="AL70" s="231"/>
    </row>
    <row r="71" spans="1:38" ht="15" hidden="1">
      <c r="A71" s="185">
        <f ca="1">IFERROR(__xludf.DUMMYFUNCTION("""COMPUTED_VALUE"""),68)</f>
        <v>68</v>
      </c>
      <c r="B71" s="185"/>
      <c r="C71" s="185"/>
      <c r="D71" s="185"/>
      <c r="E71" s="185"/>
      <c r="F71" s="185"/>
      <c r="G71" s="202"/>
      <c r="H71" s="202"/>
      <c r="I71" s="213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13"/>
      <c r="V71" s="202"/>
      <c r="W71" s="202"/>
      <c r="X71" s="202"/>
      <c r="Y71" s="202"/>
      <c r="Z71" s="202"/>
      <c r="AA71" s="202"/>
      <c r="AB71" s="202"/>
      <c r="AC71" s="202"/>
      <c r="AD71" s="202"/>
      <c r="AE71" s="213"/>
      <c r="AF71" s="202"/>
      <c r="AG71" s="202"/>
      <c r="AH71" s="202"/>
      <c r="AI71" s="213"/>
      <c r="AJ71" s="202"/>
      <c r="AK71" s="231"/>
      <c r="AL71" s="231"/>
    </row>
    <row r="72" spans="1:38" ht="15" hidden="1">
      <c r="A72" s="185">
        <f ca="1">IFERROR(__xludf.DUMMYFUNCTION("""COMPUTED_VALUE"""),69)</f>
        <v>69</v>
      </c>
      <c r="B72" s="185"/>
      <c r="C72" s="185"/>
      <c r="D72" s="185"/>
      <c r="E72" s="185"/>
      <c r="F72" s="185"/>
      <c r="G72" s="202"/>
      <c r="H72" s="202"/>
      <c r="I72" s="213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13"/>
      <c r="V72" s="202"/>
      <c r="W72" s="202"/>
      <c r="X72" s="202"/>
      <c r="Y72" s="202"/>
      <c r="Z72" s="202"/>
      <c r="AA72" s="202"/>
      <c r="AB72" s="202"/>
      <c r="AC72" s="202"/>
      <c r="AD72" s="202"/>
      <c r="AE72" s="213"/>
      <c r="AF72" s="202"/>
      <c r="AG72" s="202"/>
      <c r="AH72" s="202"/>
      <c r="AI72" s="213"/>
      <c r="AJ72" s="202"/>
      <c r="AK72" s="231"/>
      <c r="AL72" s="231"/>
    </row>
    <row r="73" spans="1:38" ht="15" hidden="1">
      <c r="A73" s="185">
        <f ca="1">IFERROR(__xludf.DUMMYFUNCTION("""COMPUTED_VALUE"""),70)</f>
        <v>70</v>
      </c>
      <c r="B73" s="185"/>
      <c r="C73" s="185"/>
      <c r="D73" s="185"/>
      <c r="E73" s="185"/>
      <c r="F73" s="185"/>
      <c r="G73" s="202"/>
      <c r="H73" s="202"/>
      <c r="I73" s="213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13"/>
      <c r="V73" s="202"/>
      <c r="W73" s="202"/>
      <c r="X73" s="202"/>
      <c r="Y73" s="202"/>
      <c r="Z73" s="202"/>
      <c r="AA73" s="202"/>
      <c r="AB73" s="202"/>
      <c r="AC73" s="202"/>
      <c r="AD73" s="202"/>
      <c r="AE73" s="213"/>
      <c r="AF73" s="202"/>
      <c r="AG73" s="202"/>
      <c r="AH73" s="202"/>
      <c r="AI73" s="213"/>
      <c r="AJ73" s="202"/>
      <c r="AK73" s="231"/>
      <c r="AL73" s="231"/>
    </row>
    <row r="74" spans="1:38" ht="15" hidden="1">
      <c r="A74" s="185">
        <f ca="1">IFERROR(__xludf.DUMMYFUNCTION("""COMPUTED_VALUE"""),71)</f>
        <v>71</v>
      </c>
      <c r="B74" s="185"/>
      <c r="C74" s="185"/>
      <c r="D74" s="185"/>
      <c r="E74" s="185"/>
      <c r="F74" s="185"/>
      <c r="G74" s="202"/>
      <c r="H74" s="202"/>
      <c r="I74" s="213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13"/>
      <c r="V74" s="202"/>
      <c r="W74" s="202"/>
      <c r="X74" s="202"/>
      <c r="Y74" s="202"/>
      <c r="Z74" s="202"/>
      <c r="AA74" s="202"/>
      <c r="AB74" s="202"/>
      <c r="AC74" s="202"/>
      <c r="AD74" s="202"/>
      <c r="AE74" s="213"/>
      <c r="AF74" s="202"/>
      <c r="AG74" s="202"/>
      <c r="AH74" s="202"/>
      <c r="AI74" s="213"/>
      <c r="AJ74" s="202"/>
      <c r="AK74" s="231"/>
      <c r="AL74" s="231"/>
    </row>
    <row r="75" spans="1:38" ht="15" hidden="1">
      <c r="A75" s="185">
        <f ca="1">IFERROR(__xludf.DUMMYFUNCTION("""COMPUTED_VALUE"""),72)</f>
        <v>72</v>
      </c>
      <c r="B75" s="185"/>
      <c r="C75" s="185"/>
      <c r="D75" s="185"/>
      <c r="E75" s="185"/>
      <c r="F75" s="185"/>
      <c r="G75" s="202"/>
      <c r="H75" s="202"/>
      <c r="I75" s="213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13"/>
      <c r="V75" s="202"/>
      <c r="W75" s="202"/>
      <c r="X75" s="202"/>
      <c r="Y75" s="202"/>
      <c r="Z75" s="202"/>
      <c r="AA75" s="202"/>
      <c r="AB75" s="202"/>
      <c r="AC75" s="202"/>
      <c r="AD75" s="202"/>
      <c r="AE75" s="213"/>
      <c r="AF75" s="202"/>
      <c r="AG75" s="202"/>
      <c r="AH75" s="202"/>
      <c r="AI75" s="213"/>
      <c r="AJ75" s="202"/>
      <c r="AK75" s="231"/>
      <c r="AL75" s="231"/>
    </row>
    <row r="76" spans="1:38" ht="15" hidden="1">
      <c r="A76" s="185">
        <f ca="1">IFERROR(__xludf.DUMMYFUNCTION("""COMPUTED_VALUE"""),73)</f>
        <v>73</v>
      </c>
      <c r="B76" s="185"/>
      <c r="C76" s="185"/>
      <c r="D76" s="185"/>
      <c r="E76" s="185"/>
      <c r="F76" s="185"/>
      <c r="G76" s="202"/>
      <c r="H76" s="202"/>
      <c r="I76" s="213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13"/>
      <c r="V76" s="202"/>
      <c r="W76" s="202"/>
      <c r="X76" s="202"/>
      <c r="Y76" s="202"/>
      <c r="Z76" s="202"/>
      <c r="AA76" s="202"/>
      <c r="AB76" s="202"/>
      <c r="AC76" s="202"/>
      <c r="AD76" s="202"/>
      <c r="AE76" s="213"/>
      <c r="AF76" s="202"/>
      <c r="AG76" s="202"/>
      <c r="AH76" s="202"/>
      <c r="AI76" s="213"/>
      <c r="AJ76" s="202"/>
      <c r="AK76" s="231"/>
      <c r="AL76" s="231"/>
    </row>
    <row r="77" spans="1:38" ht="15" hidden="1">
      <c r="A77" s="185">
        <f ca="1">IFERROR(__xludf.DUMMYFUNCTION("""COMPUTED_VALUE"""),74)</f>
        <v>74</v>
      </c>
      <c r="B77" s="185"/>
      <c r="C77" s="185"/>
      <c r="D77" s="185"/>
      <c r="E77" s="185"/>
      <c r="F77" s="185"/>
      <c r="G77" s="202"/>
      <c r="H77" s="202"/>
      <c r="I77" s="213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13"/>
      <c r="V77" s="202"/>
      <c r="W77" s="202"/>
      <c r="X77" s="202"/>
      <c r="Y77" s="202"/>
      <c r="Z77" s="202"/>
      <c r="AA77" s="202"/>
      <c r="AB77" s="202"/>
      <c r="AC77" s="202"/>
      <c r="AD77" s="202"/>
      <c r="AE77" s="213"/>
      <c r="AF77" s="202"/>
      <c r="AG77" s="202"/>
      <c r="AH77" s="202"/>
      <c r="AI77" s="213"/>
      <c r="AJ77" s="202"/>
      <c r="AK77" s="231"/>
      <c r="AL77" s="231"/>
    </row>
    <row r="78" spans="1:38" ht="15" hidden="1">
      <c r="A78" s="185">
        <f ca="1">IFERROR(__xludf.DUMMYFUNCTION("""COMPUTED_VALUE"""),75)</f>
        <v>75</v>
      </c>
      <c r="B78" s="185"/>
      <c r="C78" s="185"/>
      <c r="D78" s="185"/>
      <c r="E78" s="185"/>
      <c r="F78" s="185"/>
      <c r="G78" s="202"/>
      <c r="H78" s="202"/>
      <c r="I78" s="213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13"/>
      <c r="V78" s="202"/>
      <c r="W78" s="202"/>
      <c r="X78" s="202"/>
      <c r="Y78" s="202"/>
      <c r="Z78" s="202"/>
      <c r="AA78" s="202"/>
      <c r="AB78" s="202"/>
      <c r="AC78" s="202"/>
      <c r="AD78" s="202"/>
      <c r="AE78" s="213"/>
      <c r="AF78" s="202"/>
      <c r="AG78" s="202"/>
      <c r="AH78" s="202"/>
      <c r="AI78" s="213"/>
      <c r="AJ78" s="202"/>
      <c r="AK78" s="231"/>
      <c r="AL78" s="231"/>
    </row>
    <row r="79" spans="1:38" ht="15" hidden="1">
      <c r="A79" s="185">
        <f ca="1">IFERROR(__xludf.DUMMYFUNCTION("""COMPUTED_VALUE"""),76)</f>
        <v>76</v>
      </c>
      <c r="B79" s="185"/>
      <c r="C79" s="185"/>
      <c r="D79" s="185"/>
      <c r="E79" s="185"/>
      <c r="F79" s="185"/>
      <c r="G79" s="202"/>
      <c r="H79" s="202"/>
      <c r="I79" s="213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13"/>
      <c r="V79" s="202"/>
      <c r="W79" s="202"/>
      <c r="X79" s="202"/>
      <c r="Y79" s="202"/>
      <c r="Z79" s="202"/>
      <c r="AA79" s="202"/>
      <c r="AB79" s="202"/>
      <c r="AC79" s="202"/>
      <c r="AD79" s="202"/>
      <c r="AE79" s="213"/>
      <c r="AF79" s="202"/>
      <c r="AG79" s="202"/>
      <c r="AH79" s="202"/>
      <c r="AI79" s="213"/>
      <c r="AJ79" s="202"/>
      <c r="AK79" s="231"/>
      <c r="AL79" s="231"/>
    </row>
    <row r="80" spans="1:38" ht="15" hidden="1">
      <c r="A80" s="185">
        <f ca="1">IFERROR(__xludf.DUMMYFUNCTION("""COMPUTED_VALUE"""),77)</f>
        <v>77</v>
      </c>
      <c r="B80" s="185"/>
      <c r="C80" s="185"/>
      <c r="D80" s="185"/>
      <c r="E80" s="185"/>
      <c r="F80" s="185"/>
      <c r="G80" s="202"/>
      <c r="H80" s="202"/>
      <c r="I80" s="213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13"/>
      <c r="V80" s="202"/>
      <c r="W80" s="202"/>
      <c r="X80" s="202"/>
      <c r="Y80" s="202"/>
      <c r="Z80" s="202"/>
      <c r="AA80" s="202"/>
      <c r="AB80" s="202"/>
      <c r="AC80" s="202"/>
      <c r="AD80" s="202"/>
      <c r="AE80" s="213"/>
      <c r="AF80" s="202"/>
      <c r="AG80" s="202"/>
      <c r="AH80" s="202"/>
      <c r="AI80" s="213"/>
      <c r="AJ80" s="202"/>
      <c r="AK80" s="231"/>
      <c r="AL80" s="231"/>
    </row>
    <row r="81" spans="1:38" ht="15" hidden="1">
      <c r="A81" s="185">
        <f ca="1">IFERROR(__xludf.DUMMYFUNCTION("""COMPUTED_VALUE"""),78)</f>
        <v>78</v>
      </c>
      <c r="B81" s="185"/>
      <c r="C81" s="185"/>
      <c r="D81" s="185"/>
      <c r="E81" s="185"/>
      <c r="F81" s="185"/>
      <c r="G81" s="202"/>
      <c r="H81" s="202"/>
      <c r="I81" s="213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13"/>
      <c r="V81" s="202"/>
      <c r="W81" s="202"/>
      <c r="X81" s="202"/>
      <c r="Y81" s="202"/>
      <c r="Z81" s="202"/>
      <c r="AA81" s="202"/>
      <c r="AB81" s="202"/>
      <c r="AC81" s="202"/>
      <c r="AD81" s="202"/>
      <c r="AE81" s="213"/>
      <c r="AF81" s="202"/>
      <c r="AG81" s="202"/>
      <c r="AH81" s="202"/>
      <c r="AI81" s="213"/>
      <c r="AJ81" s="202"/>
      <c r="AK81" s="231"/>
      <c r="AL81" s="231"/>
    </row>
    <row r="82" spans="1:38" ht="15" hidden="1">
      <c r="A82" s="185">
        <f ca="1">IFERROR(__xludf.DUMMYFUNCTION("""COMPUTED_VALUE"""),79)</f>
        <v>79</v>
      </c>
      <c r="B82" s="185"/>
      <c r="C82" s="185"/>
      <c r="D82" s="185"/>
      <c r="E82" s="185"/>
      <c r="F82" s="185"/>
      <c r="G82" s="202"/>
      <c r="H82" s="202"/>
      <c r="I82" s="213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13"/>
      <c r="V82" s="202"/>
      <c r="W82" s="202"/>
      <c r="X82" s="202"/>
      <c r="Y82" s="202"/>
      <c r="Z82" s="202"/>
      <c r="AA82" s="202"/>
      <c r="AB82" s="202"/>
      <c r="AC82" s="202"/>
      <c r="AD82" s="202"/>
      <c r="AE82" s="213"/>
      <c r="AF82" s="202"/>
      <c r="AG82" s="202"/>
      <c r="AH82" s="202"/>
      <c r="AI82" s="213"/>
      <c r="AJ82" s="202"/>
      <c r="AK82" s="231"/>
      <c r="AL82" s="231"/>
    </row>
    <row r="83" spans="1:38" ht="15" hidden="1">
      <c r="A83" s="185">
        <f ca="1">IFERROR(__xludf.DUMMYFUNCTION("""COMPUTED_VALUE"""),80)</f>
        <v>80</v>
      </c>
      <c r="B83" s="185"/>
      <c r="C83" s="185"/>
      <c r="D83" s="185"/>
      <c r="E83" s="185"/>
      <c r="F83" s="185"/>
      <c r="G83" s="202"/>
      <c r="H83" s="202"/>
      <c r="I83" s="213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13"/>
      <c r="V83" s="202"/>
      <c r="W83" s="202"/>
      <c r="X83" s="202"/>
      <c r="Y83" s="202"/>
      <c r="Z83" s="202"/>
      <c r="AA83" s="202"/>
      <c r="AB83" s="202"/>
      <c r="AC83" s="202"/>
      <c r="AD83" s="202"/>
      <c r="AE83" s="213"/>
      <c r="AF83" s="202"/>
      <c r="AG83" s="202"/>
      <c r="AH83" s="202"/>
      <c r="AI83" s="213"/>
      <c r="AJ83" s="202"/>
      <c r="AK83" s="231"/>
      <c r="AL83" s="231"/>
    </row>
    <row r="84" spans="1:38" ht="15" hidden="1">
      <c r="A84" s="185">
        <f ca="1">IFERROR(__xludf.DUMMYFUNCTION("""COMPUTED_VALUE"""),81)</f>
        <v>81</v>
      </c>
      <c r="B84" s="185"/>
      <c r="C84" s="185"/>
      <c r="D84" s="185"/>
      <c r="E84" s="185"/>
      <c r="F84" s="185"/>
      <c r="G84" s="202"/>
      <c r="H84" s="202"/>
      <c r="I84" s="213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13"/>
      <c r="V84" s="202"/>
      <c r="W84" s="202"/>
      <c r="X84" s="202"/>
      <c r="Y84" s="202"/>
      <c r="Z84" s="202"/>
      <c r="AA84" s="202"/>
      <c r="AB84" s="202"/>
      <c r="AC84" s="202"/>
      <c r="AD84" s="202"/>
      <c r="AE84" s="213"/>
      <c r="AF84" s="202"/>
      <c r="AG84" s="202"/>
      <c r="AH84" s="202"/>
      <c r="AI84" s="213"/>
      <c r="AJ84" s="202"/>
      <c r="AK84" s="231"/>
      <c r="AL84" s="231"/>
    </row>
    <row r="85" spans="1:38" ht="15" hidden="1">
      <c r="A85" s="185">
        <f ca="1">IFERROR(__xludf.DUMMYFUNCTION("""COMPUTED_VALUE"""),82)</f>
        <v>82</v>
      </c>
      <c r="B85" s="185"/>
      <c r="C85" s="185"/>
      <c r="D85" s="185"/>
      <c r="E85" s="185"/>
      <c r="F85" s="185"/>
      <c r="G85" s="202"/>
      <c r="H85" s="202"/>
      <c r="I85" s="213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13"/>
      <c r="V85" s="202"/>
      <c r="W85" s="202"/>
      <c r="X85" s="202"/>
      <c r="Y85" s="202"/>
      <c r="Z85" s="202"/>
      <c r="AA85" s="202"/>
      <c r="AB85" s="202"/>
      <c r="AC85" s="202"/>
      <c r="AD85" s="202"/>
      <c r="AE85" s="213"/>
      <c r="AF85" s="202"/>
      <c r="AG85" s="202"/>
      <c r="AH85" s="202"/>
      <c r="AI85" s="213"/>
      <c r="AJ85" s="202"/>
      <c r="AK85" s="231"/>
      <c r="AL85" s="231"/>
    </row>
    <row r="86" spans="1:38" ht="15" hidden="1">
      <c r="A86" s="185">
        <f ca="1">IFERROR(__xludf.DUMMYFUNCTION("""COMPUTED_VALUE"""),83)</f>
        <v>83</v>
      </c>
      <c r="B86" s="185"/>
      <c r="C86" s="185"/>
      <c r="D86" s="185"/>
      <c r="E86" s="185"/>
      <c r="F86" s="185"/>
      <c r="G86" s="202"/>
      <c r="H86" s="202"/>
      <c r="I86" s="21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13"/>
      <c r="V86" s="202"/>
      <c r="W86" s="202"/>
      <c r="X86" s="202"/>
      <c r="Y86" s="202"/>
      <c r="Z86" s="202"/>
      <c r="AA86" s="202"/>
      <c r="AB86" s="202"/>
      <c r="AC86" s="202"/>
      <c r="AD86" s="202"/>
      <c r="AE86" s="213"/>
      <c r="AF86" s="202"/>
      <c r="AG86" s="202"/>
      <c r="AH86" s="202"/>
      <c r="AI86" s="213"/>
      <c r="AJ86" s="202"/>
      <c r="AK86" s="231"/>
      <c r="AL86" s="231"/>
    </row>
    <row r="87" spans="1:38" ht="15" hidden="1">
      <c r="A87" s="185">
        <f ca="1">IFERROR(__xludf.DUMMYFUNCTION("""COMPUTED_VALUE"""),84)</f>
        <v>84</v>
      </c>
      <c r="B87" s="185"/>
      <c r="C87" s="185"/>
      <c r="D87" s="185"/>
      <c r="E87" s="185"/>
      <c r="F87" s="185"/>
      <c r="G87" s="202"/>
      <c r="H87" s="202"/>
      <c r="I87" s="213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13"/>
      <c r="V87" s="202"/>
      <c r="W87" s="202"/>
      <c r="X87" s="202"/>
      <c r="Y87" s="202"/>
      <c r="Z87" s="202"/>
      <c r="AA87" s="202"/>
      <c r="AB87" s="202"/>
      <c r="AC87" s="202"/>
      <c r="AD87" s="202"/>
      <c r="AE87" s="213"/>
      <c r="AF87" s="202"/>
      <c r="AG87" s="202"/>
      <c r="AH87" s="202"/>
      <c r="AI87" s="213"/>
      <c r="AJ87" s="202"/>
      <c r="AK87" s="231"/>
      <c r="AL87" s="231"/>
    </row>
    <row r="88" spans="1:38" ht="15" hidden="1">
      <c r="A88" s="185">
        <f ca="1">IFERROR(__xludf.DUMMYFUNCTION("""COMPUTED_VALUE"""),85)</f>
        <v>85</v>
      </c>
      <c r="B88" s="185"/>
      <c r="C88" s="185"/>
      <c r="D88" s="185"/>
      <c r="E88" s="185"/>
      <c r="F88" s="185"/>
      <c r="G88" s="202"/>
      <c r="H88" s="202"/>
      <c r="I88" s="213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13"/>
      <c r="V88" s="202"/>
      <c r="W88" s="202"/>
      <c r="X88" s="202"/>
      <c r="Y88" s="202"/>
      <c r="Z88" s="202"/>
      <c r="AA88" s="202"/>
      <c r="AB88" s="202"/>
      <c r="AC88" s="202"/>
      <c r="AD88" s="202"/>
      <c r="AE88" s="213"/>
      <c r="AF88" s="202"/>
      <c r="AG88" s="202"/>
      <c r="AH88" s="202"/>
      <c r="AI88" s="213"/>
      <c r="AJ88" s="202"/>
      <c r="AK88" s="231"/>
      <c r="AL88" s="231"/>
    </row>
    <row r="89" spans="1:38" ht="15" hidden="1">
      <c r="A89" s="185">
        <f ca="1">IFERROR(__xludf.DUMMYFUNCTION("""COMPUTED_VALUE"""),86)</f>
        <v>86</v>
      </c>
      <c r="B89" s="185"/>
      <c r="C89" s="185"/>
      <c r="D89" s="185"/>
      <c r="E89" s="185"/>
      <c r="F89" s="185"/>
      <c r="G89" s="202"/>
      <c r="H89" s="202"/>
      <c r="I89" s="213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13"/>
      <c r="V89" s="202"/>
      <c r="W89" s="202"/>
      <c r="X89" s="202"/>
      <c r="Y89" s="202"/>
      <c r="Z89" s="202"/>
      <c r="AA89" s="202"/>
      <c r="AB89" s="202"/>
      <c r="AC89" s="202"/>
      <c r="AD89" s="202"/>
      <c r="AE89" s="213"/>
      <c r="AF89" s="202"/>
      <c r="AG89" s="202"/>
      <c r="AH89" s="202"/>
      <c r="AI89" s="213"/>
      <c r="AJ89" s="202"/>
      <c r="AK89" s="231"/>
      <c r="AL89" s="231"/>
    </row>
    <row r="90" spans="1:38" ht="15" hidden="1">
      <c r="A90" s="185">
        <f ca="1">IFERROR(__xludf.DUMMYFUNCTION("""COMPUTED_VALUE"""),87)</f>
        <v>87</v>
      </c>
      <c r="B90" s="185"/>
      <c r="C90" s="185"/>
      <c r="D90" s="185"/>
      <c r="E90" s="185"/>
      <c r="F90" s="185"/>
      <c r="G90" s="202"/>
      <c r="H90" s="202"/>
      <c r="I90" s="213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13"/>
      <c r="V90" s="202"/>
      <c r="W90" s="202"/>
      <c r="X90" s="202"/>
      <c r="Y90" s="202"/>
      <c r="Z90" s="202"/>
      <c r="AA90" s="202"/>
      <c r="AB90" s="202"/>
      <c r="AC90" s="202"/>
      <c r="AD90" s="202"/>
      <c r="AE90" s="213"/>
      <c r="AF90" s="202"/>
      <c r="AG90" s="202"/>
      <c r="AH90" s="202"/>
      <c r="AI90" s="213"/>
      <c r="AJ90" s="202"/>
      <c r="AK90" s="231"/>
      <c r="AL90" s="231"/>
    </row>
    <row r="91" spans="1:38" ht="15" hidden="1">
      <c r="A91" s="185">
        <f ca="1">IFERROR(__xludf.DUMMYFUNCTION("""COMPUTED_VALUE"""),88)</f>
        <v>88</v>
      </c>
      <c r="B91" s="185"/>
      <c r="C91" s="185"/>
      <c r="D91" s="185"/>
      <c r="E91" s="185"/>
      <c r="F91" s="185"/>
      <c r="G91" s="202"/>
      <c r="H91" s="202"/>
      <c r="I91" s="213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13"/>
      <c r="V91" s="202"/>
      <c r="W91" s="202"/>
      <c r="X91" s="202"/>
      <c r="Y91" s="202"/>
      <c r="Z91" s="202"/>
      <c r="AA91" s="202"/>
      <c r="AB91" s="202"/>
      <c r="AC91" s="202"/>
      <c r="AD91" s="202"/>
      <c r="AE91" s="213"/>
      <c r="AF91" s="202"/>
      <c r="AG91" s="202"/>
      <c r="AH91" s="202"/>
      <c r="AI91" s="213"/>
      <c r="AJ91" s="202"/>
      <c r="AK91" s="231"/>
      <c r="AL91" s="231"/>
    </row>
    <row r="92" spans="1:38" ht="15" hidden="1">
      <c r="A92" s="185">
        <f ca="1">IFERROR(__xludf.DUMMYFUNCTION("""COMPUTED_VALUE"""),89)</f>
        <v>89</v>
      </c>
      <c r="B92" s="185"/>
      <c r="C92" s="185"/>
      <c r="D92" s="185"/>
      <c r="E92" s="185"/>
      <c r="F92" s="185"/>
      <c r="G92" s="202"/>
      <c r="H92" s="202"/>
      <c r="I92" s="213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13"/>
      <c r="V92" s="202"/>
      <c r="W92" s="202"/>
      <c r="X92" s="202"/>
      <c r="Y92" s="202"/>
      <c r="Z92" s="202"/>
      <c r="AA92" s="202"/>
      <c r="AB92" s="202"/>
      <c r="AC92" s="202"/>
      <c r="AD92" s="202"/>
      <c r="AE92" s="213"/>
      <c r="AF92" s="202"/>
      <c r="AG92" s="202"/>
      <c r="AH92" s="202"/>
      <c r="AI92" s="213"/>
      <c r="AJ92" s="202"/>
      <c r="AK92" s="231"/>
      <c r="AL92" s="231"/>
    </row>
    <row r="93" spans="1:38" ht="15" hidden="1">
      <c r="A93" s="185">
        <f ca="1">IFERROR(__xludf.DUMMYFUNCTION("""COMPUTED_VALUE"""),90)</f>
        <v>90</v>
      </c>
      <c r="B93" s="185"/>
      <c r="C93" s="185"/>
      <c r="D93" s="185"/>
      <c r="E93" s="185"/>
      <c r="F93" s="185"/>
      <c r="G93" s="202"/>
      <c r="H93" s="202"/>
      <c r="I93" s="213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13"/>
      <c r="V93" s="202"/>
      <c r="W93" s="202"/>
      <c r="X93" s="202"/>
      <c r="Y93" s="202"/>
      <c r="Z93" s="202"/>
      <c r="AA93" s="202"/>
      <c r="AB93" s="202"/>
      <c r="AC93" s="202"/>
      <c r="AD93" s="202"/>
      <c r="AE93" s="213"/>
      <c r="AF93" s="202"/>
      <c r="AG93" s="202"/>
      <c r="AH93" s="202"/>
      <c r="AI93" s="213"/>
      <c r="AJ93" s="202"/>
      <c r="AK93" s="231"/>
      <c r="AL93" s="231"/>
    </row>
    <row r="94" spans="1:38" ht="15" hidden="1">
      <c r="A94" s="185">
        <f ca="1">IFERROR(__xludf.DUMMYFUNCTION("""COMPUTED_VALUE"""),91)</f>
        <v>91</v>
      </c>
      <c r="B94" s="185"/>
      <c r="C94" s="185"/>
      <c r="D94" s="185"/>
      <c r="E94" s="185"/>
      <c r="F94" s="185"/>
      <c r="G94" s="202"/>
      <c r="H94" s="202"/>
      <c r="I94" s="213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13"/>
      <c r="V94" s="202"/>
      <c r="W94" s="202"/>
      <c r="X94" s="202"/>
      <c r="Y94" s="202"/>
      <c r="Z94" s="202"/>
      <c r="AA94" s="202"/>
      <c r="AB94" s="202"/>
      <c r="AC94" s="202"/>
      <c r="AD94" s="202"/>
      <c r="AE94" s="213"/>
      <c r="AF94" s="202"/>
      <c r="AG94" s="202"/>
      <c r="AH94" s="202"/>
      <c r="AI94" s="213"/>
      <c r="AJ94" s="202"/>
      <c r="AK94" s="231"/>
      <c r="AL94" s="231"/>
    </row>
    <row r="95" spans="1:38" ht="15" hidden="1">
      <c r="A95" s="185">
        <f ca="1">IFERROR(__xludf.DUMMYFUNCTION("""COMPUTED_VALUE"""),92)</f>
        <v>92</v>
      </c>
      <c r="B95" s="185"/>
      <c r="C95" s="185"/>
      <c r="D95" s="185"/>
      <c r="E95" s="185"/>
      <c r="F95" s="185"/>
      <c r="G95" s="202"/>
      <c r="H95" s="202"/>
      <c r="I95" s="213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13"/>
      <c r="V95" s="202"/>
      <c r="W95" s="202"/>
      <c r="X95" s="202"/>
      <c r="Y95" s="202"/>
      <c r="Z95" s="202"/>
      <c r="AA95" s="202"/>
      <c r="AB95" s="202"/>
      <c r="AC95" s="202"/>
      <c r="AD95" s="202"/>
      <c r="AE95" s="213"/>
      <c r="AF95" s="202"/>
      <c r="AG95" s="202"/>
      <c r="AH95" s="202"/>
      <c r="AI95" s="213"/>
      <c r="AJ95" s="202"/>
      <c r="AK95" s="231"/>
      <c r="AL95" s="231"/>
    </row>
    <row r="96" spans="1:38" ht="15" hidden="1">
      <c r="A96" s="185">
        <f ca="1">IFERROR(__xludf.DUMMYFUNCTION("""COMPUTED_VALUE"""),93)</f>
        <v>93</v>
      </c>
      <c r="B96" s="185"/>
      <c r="C96" s="185"/>
      <c r="D96" s="185"/>
      <c r="E96" s="185"/>
      <c r="F96" s="185"/>
      <c r="G96" s="202"/>
      <c r="H96" s="202"/>
      <c r="I96" s="213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13"/>
      <c r="V96" s="202"/>
      <c r="W96" s="202"/>
      <c r="X96" s="202"/>
      <c r="Y96" s="202"/>
      <c r="Z96" s="202"/>
      <c r="AA96" s="202"/>
      <c r="AB96" s="202"/>
      <c r="AC96" s="202"/>
      <c r="AD96" s="202"/>
      <c r="AE96" s="213"/>
      <c r="AF96" s="202"/>
      <c r="AG96" s="202"/>
      <c r="AH96" s="202"/>
      <c r="AI96" s="213"/>
      <c r="AJ96" s="202"/>
      <c r="AK96" s="231"/>
      <c r="AL96" s="231"/>
    </row>
    <row r="97" spans="1:38" ht="15" hidden="1">
      <c r="A97" s="185">
        <f ca="1">IFERROR(__xludf.DUMMYFUNCTION("""COMPUTED_VALUE"""),94)</f>
        <v>94</v>
      </c>
      <c r="B97" s="185"/>
      <c r="C97" s="185"/>
      <c r="D97" s="185"/>
      <c r="E97" s="185"/>
      <c r="F97" s="185"/>
      <c r="G97" s="202"/>
      <c r="H97" s="202"/>
      <c r="I97" s="213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13"/>
      <c r="V97" s="202"/>
      <c r="W97" s="202"/>
      <c r="X97" s="202"/>
      <c r="Y97" s="202"/>
      <c r="Z97" s="202"/>
      <c r="AA97" s="202"/>
      <c r="AB97" s="202"/>
      <c r="AC97" s="202"/>
      <c r="AD97" s="202"/>
      <c r="AE97" s="213"/>
      <c r="AF97" s="202"/>
      <c r="AG97" s="202"/>
      <c r="AH97" s="202"/>
      <c r="AI97" s="213"/>
      <c r="AJ97" s="202"/>
      <c r="AK97" s="231"/>
      <c r="AL97" s="231"/>
    </row>
    <row r="98" spans="1:38" ht="15" hidden="1">
      <c r="A98" s="185">
        <f ca="1">IFERROR(__xludf.DUMMYFUNCTION("""COMPUTED_VALUE"""),95)</f>
        <v>95</v>
      </c>
      <c r="B98" s="185"/>
      <c r="C98" s="185"/>
      <c r="D98" s="185"/>
      <c r="E98" s="185"/>
      <c r="F98" s="185"/>
      <c r="G98" s="202"/>
      <c r="H98" s="202"/>
      <c r="I98" s="213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13"/>
      <c r="V98" s="202"/>
      <c r="W98" s="202"/>
      <c r="X98" s="202"/>
      <c r="Y98" s="202"/>
      <c r="Z98" s="202"/>
      <c r="AA98" s="202"/>
      <c r="AB98" s="202"/>
      <c r="AC98" s="202"/>
      <c r="AD98" s="202"/>
      <c r="AE98" s="213"/>
      <c r="AF98" s="202"/>
      <c r="AG98" s="202"/>
      <c r="AH98" s="202"/>
      <c r="AI98" s="213"/>
      <c r="AJ98" s="202"/>
      <c r="AK98" s="231"/>
      <c r="AL98" s="231"/>
    </row>
    <row r="99" spans="1:38" ht="14.25">
      <c r="A99" s="215" t="str">
        <f ca="1">IFERROR(__xludf.DUMMYFUNCTION("""COMPUTED_VALUE"""),"Итого:")</f>
        <v>Итого:</v>
      </c>
      <c r="B99" s="215"/>
      <c r="C99" s="215"/>
      <c r="D99" s="215"/>
      <c r="E99" s="215"/>
      <c r="F99" s="215"/>
      <c r="G99" s="215"/>
      <c r="H99" s="228">
        <f t="shared" ref="H99:AJ99" si="0">SUM(H4:H98)</f>
        <v>0</v>
      </c>
      <c r="I99" s="228">
        <f t="shared" si="0"/>
        <v>0</v>
      </c>
      <c r="J99" s="228">
        <f t="shared" si="0"/>
        <v>0</v>
      </c>
      <c r="K99" s="228">
        <f t="shared" si="0"/>
        <v>0</v>
      </c>
      <c r="L99" s="228">
        <f t="shared" si="0"/>
        <v>0</v>
      </c>
      <c r="M99" s="228">
        <f t="shared" si="0"/>
        <v>0</v>
      </c>
      <c r="N99" s="228">
        <f t="shared" si="0"/>
        <v>0</v>
      </c>
      <c r="O99" s="228">
        <f t="shared" si="0"/>
        <v>0</v>
      </c>
      <c r="P99" s="228">
        <f t="shared" si="0"/>
        <v>0</v>
      </c>
      <c r="Q99" s="228">
        <f t="shared" si="0"/>
        <v>0</v>
      </c>
      <c r="R99" s="228">
        <f t="shared" si="0"/>
        <v>0</v>
      </c>
      <c r="S99" s="228">
        <f t="shared" si="0"/>
        <v>0</v>
      </c>
      <c r="T99" s="228">
        <f t="shared" si="0"/>
        <v>53</v>
      </c>
      <c r="U99" s="228">
        <f t="shared" si="0"/>
        <v>88</v>
      </c>
      <c r="V99" s="228">
        <f t="shared" si="0"/>
        <v>33</v>
      </c>
      <c r="W99" s="228">
        <f t="shared" si="0"/>
        <v>48</v>
      </c>
      <c r="X99" s="228">
        <f t="shared" si="0"/>
        <v>0</v>
      </c>
      <c r="Y99" s="228">
        <f t="shared" si="0"/>
        <v>0</v>
      </c>
      <c r="Z99" s="228">
        <f t="shared" si="0"/>
        <v>0</v>
      </c>
      <c r="AA99" s="228">
        <f t="shared" si="0"/>
        <v>0</v>
      </c>
      <c r="AB99" s="228">
        <f t="shared" si="0"/>
        <v>0</v>
      </c>
      <c r="AC99" s="228">
        <f t="shared" si="0"/>
        <v>0</v>
      </c>
      <c r="AD99" s="228">
        <f t="shared" si="0"/>
        <v>0</v>
      </c>
      <c r="AE99" s="228">
        <f t="shared" si="0"/>
        <v>0</v>
      </c>
      <c r="AF99" s="228">
        <f t="shared" si="0"/>
        <v>0</v>
      </c>
      <c r="AG99" s="228">
        <f t="shared" si="0"/>
        <v>0</v>
      </c>
      <c r="AH99" s="228">
        <f t="shared" si="0"/>
        <v>0</v>
      </c>
      <c r="AI99" s="228">
        <f t="shared" si="0"/>
        <v>0</v>
      </c>
      <c r="AJ99" s="228">
        <f t="shared" si="0"/>
        <v>0</v>
      </c>
    </row>
    <row r="100" spans="1:38" ht="15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</row>
    <row r="101" spans="1:38" ht="15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</row>
    <row r="102" spans="1:38" ht="15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</row>
    <row r="103" spans="1:38" ht="15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</row>
    <row r="104" spans="1:38" ht="15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</row>
    <row r="105" spans="1:38" ht="15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</row>
    <row r="106" spans="1:38" ht="15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</row>
    <row r="107" spans="1:38" ht="15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</row>
    <row r="108" spans="1:38" ht="15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</row>
    <row r="109" spans="1:38" ht="15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</row>
    <row r="110" spans="1:38" ht="15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</row>
    <row r="111" spans="1:38" ht="15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</row>
    <row r="112" spans="1:38" ht="15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</row>
    <row r="113" spans="1:30" ht="15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</row>
    <row r="114" spans="1:30" ht="15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</row>
    <row r="115" spans="1:30" ht="15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</row>
    <row r="116" spans="1:30" ht="15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</row>
    <row r="117" spans="1:30" ht="15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</row>
    <row r="118" spans="1:30" ht="15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</row>
    <row r="119" spans="1:30" ht="15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</row>
    <row r="120" spans="1:30" ht="15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</row>
    <row r="121" spans="1:30" ht="15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</row>
    <row r="122" spans="1:30" ht="15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</row>
    <row r="123" spans="1:30" ht="15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</row>
    <row r="124" spans="1:30" ht="15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</row>
    <row r="125" spans="1:30" ht="15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</row>
    <row r="126" spans="1:30" ht="15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</row>
    <row r="127" spans="1:30" ht="15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</row>
    <row r="128" spans="1:30" ht="15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</row>
    <row r="129" spans="1:30" ht="15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</row>
    <row r="130" spans="1:30" ht="15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</row>
    <row r="131" spans="1:30" ht="15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</row>
    <row r="132" spans="1:30" ht="15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</row>
    <row r="133" spans="1:30" ht="15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</row>
    <row r="134" spans="1:30" ht="15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</row>
    <row r="135" spans="1:30" ht="15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</row>
    <row r="136" spans="1:30" ht="15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</row>
    <row r="137" spans="1:30" ht="15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</row>
    <row r="138" spans="1:30" ht="15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</row>
    <row r="139" spans="1:30" ht="15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</row>
    <row r="140" spans="1:30" ht="1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</row>
    <row r="141" spans="1:30" ht="1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</row>
    <row r="142" spans="1:30" ht="1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</row>
    <row r="143" spans="1:30" ht="1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</row>
    <row r="144" spans="1:30" ht="1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</row>
    <row r="145" spans="1:30" ht="15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</row>
    <row r="146" spans="1:30" ht="15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</row>
    <row r="147" spans="1:30" ht="1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</row>
    <row r="148" spans="1:30" ht="15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</row>
    <row r="149" spans="1:30" ht="15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</row>
    <row r="150" spans="1:30" ht="15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</row>
    <row r="151" spans="1:30" ht="15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</row>
    <row r="152" spans="1:30" ht="15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</row>
    <row r="153" spans="1:30" ht="15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</row>
    <row r="154" spans="1:30" ht="15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</row>
    <row r="155" spans="1:30" ht="15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</row>
    <row r="156" spans="1:30" ht="15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</row>
    <row r="157" spans="1:30" ht="1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</row>
    <row r="158" spans="1:30" ht="15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</row>
    <row r="159" spans="1:30" ht="15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</row>
    <row r="160" spans="1:30" ht="1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</row>
    <row r="161" spans="1:30" ht="15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</row>
    <row r="162" spans="1:30" ht="1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</row>
    <row r="163" spans="1:30" ht="1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</row>
    <row r="164" spans="1:30" ht="15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</row>
    <row r="165" spans="1:30" ht="15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</row>
    <row r="166" spans="1:30" ht="15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</row>
    <row r="167" spans="1:30" ht="15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</row>
    <row r="168" spans="1:30" ht="15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</row>
    <row r="169" spans="1:30" ht="15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</row>
    <row r="170" spans="1:30" ht="15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</row>
    <row r="171" spans="1:30" ht="15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</row>
    <row r="172" spans="1:30" ht="15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</row>
    <row r="173" spans="1:30" ht="15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</row>
    <row r="174" spans="1:30" ht="15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</row>
    <row r="175" spans="1:30" ht="15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</row>
    <row r="176" spans="1:30" ht="15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</row>
    <row r="177" spans="1:30" ht="15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</row>
    <row r="178" spans="1:30" ht="15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</row>
    <row r="179" spans="1:30" ht="15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</row>
    <row r="180" spans="1:30" ht="15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</row>
    <row r="181" spans="1:30" ht="15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</row>
    <row r="182" spans="1:30" ht="15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</row>
    <row r="183" spans="1:30" ht="15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</row>
    <row r="184" spans="1:30" ht="15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</row>
    <row r="185" spans="1:30" ht="15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</row>
    <row r="186" spans="1:30" ht="15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</row>
    <row r="187" spans="1:30" ht="15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</row>
    <row r="188" spans="1:30" ht="15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</row>
    <row r="189" spans="1:30" ht="15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</row>
    <row r="190" spans="1:30" ht="15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</row>
    <row r="191" spans="1:30" ht="1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</row>
    <row r="192" spans="1:30" ht="15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</row>
    <row r="193" spans="1:30" ht="15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</row>
    <row r="194" spans="1:30" ht="15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</row>
    <row r="195" spans="1:30" ht="15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</row>
    <row r="196" spans="1:30" ht="15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</row>
    <row r="197" spans="1:30" ht="15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</row>
    <row r="198" spans="1:30" ht="15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</row>
    <row r="199" spans="1:30" ht="15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</row>
    <row r="200" spans="1:30" ht="15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</row>
    <row r="201" spans="1:30" ht="15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</row>
    <row r="202" spans="1:30" ht="15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</row>
    <row r="203" spans="1:30" ht="15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</row>
    <row r="204" spans="1:30" ht="15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</row>
    <row r="205" spans="1:30" ht="15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</row>
    <row r="206" spans="1:30" ht="15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</row>
    <row r="207" spans="1:30" ht="15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</row>
    <row r="208" spans="1:30" ht="15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</row>
    <row r="209" spans="1:30" ht="15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</row>
    <row r="210" spans="1:30" ht="15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</row>
    <row r="211" spans="1:30" ht="15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</row>
    <row r="212" spans="1:30" ht="15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</row>
    <row r="213" spans="1:30" ht="15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</row>
    <row r="214" spans="1:30" ht="15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</row>
    <row r="215" spans="1:30" ht="15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</row>
    <row r="216" spans="1:30" ht="15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</row>
    <row r="217" spans="1:30" ht="15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</row>
    <row r="218" spans="1:30" ht="15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</row>
    <row r="219" spans="1:30" ht="15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</row>
    <row r="220" spans="1:30" ht="15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</row>
    <row r="221" spans="1:30" ht="15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</row>
    <row r="222" spans="1:30" ht="15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</row>
    <row r="223" spans="1:30" ht="15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</row>
    <row r="224" spans="1:30" ht="15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</row>
    <row r="225" spans="1:30" ht="15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</row>
    <row r="226" spans="1:30" ht="15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</row>
    <row r="227" spans="1:30" ht="15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</row>
    <row r="228" spans="1:30" ht="15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</row>
    <row r="229" spans="1:30" ht="15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</row>
    <row r="230" spans="1:30" ht="15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</row>
    <row r="231" spans="1:30" ht="15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</row>
    <row r="232" spans="1:30" ht="15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</row>
    <row r="233" spans="1:30" ht="15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</row>
    <row r="234" spans="1:30" ht="15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</row>
    <row r="235" spans="1:30" ht="15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</row>
    <row r="236" spans="1:30" ht="15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</row>
    <row r="237" spans="1:30" ht="15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</row>
    <row r="238" spans="1:30" ht="15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</row>
    <row r="239" spans="1:30" ht="15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</row>
    <row r="240" spans="1:30" ht="15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</row>
    <row r="241" spans="1:30" ht="15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</row>
    <row r="242" spans="1:30" ht="15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</row>
    <row r="243" spans="1:30" ht="15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</row>
    <row r="244" spans="1:30" ht="15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</row>
    <row r="245" spans="1:30" ht="15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</row>
    <row r="246" spans="1:30" ht="15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</row>
    <row r="247" spans="1:30" ht="15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</row>
    <row r="248" spans="1:30" ht="15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</row>
    <row r="249" spans="1:30" ht="15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</row>
    <row r="250" spans="1:30" ht="15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</row>
    <row r="251" spans="1:30" ht="15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</row>
    <row r="252" spans="1:30" ht="15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</row>
    <row r="253" spans="1:30" ht="15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</row>
    <row r="254" spans="1:30" ht="15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</row>
    <row r="255" spans="1:30" ht="15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</row>
    <row r="256" spans="1:30" ht="15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</row>
    <row r="257" spans="1:30" ht="15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</row>
    <row r="258" spans="1:30" ht="15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</row>
    <row r="259" spans="1:30" ht="15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</row>
    <row r="260" spans="1:30" ht="15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</row>
    <row r="261" spans="1:30" ht="15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</row>
    <row r="262" spans="1:30" ht="15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</row>
    <row r="263" spans="1:30" ht="15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</row>
    <row r="264" spans="1:30" ht="15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</row>
    <row r="265" spans="1:30" ht="15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</row>
    <row r="266" spans="1:30" ht="15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</row>
    <row r="267" spans="1:30" ht="15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</row>
    <row r="268" spans="1:30" ht="15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</row>
    <row r="269" spans="1:30" ht="15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</row>
    <row r="270" spans="1:30" ht="15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</row>
    <row r="271" spans="1:30" ht="15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</row>
    <row r="272" spans="1:30" ht="15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</row>
    <row r="273" spans="1:30" ht="15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</row>
    <row r="274" spans="1:30" ht="15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</row>
    <row r="275" spans="1:30" ht="15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</row>
    <row r="276" spans="1:30" ht="15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</row>
    <row r="277" spans="1:30" ht="15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</row>
    <row r="278" spans="1:30" ht="15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</row>
    <row r="279" spans="1:30" ht="15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</row>
    <row r="280" spans="1:30" ht="15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</row>
    <row r="281" spans="1:30" ht="15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</row>
    <row r="282" spans="1:30" ht="15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</row>
    <row r="283" spans="1:30" ht="15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</row>
    <row r="284" spans="1:30" ht="15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</row>
    <row r="285" spans="1:30" ht="15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</row>
    <row r="286" spans="1:30" ht="15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</row>
    <row r="287" spans="1:30" ht="15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</row>
    <row r="288" spans="1:30" ht="15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</row>
    <row r="289" spans="1:30" ht="15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</row>
    <row r="290" spans="1:30" ht="15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</row>
    <row r="291" spans="1:30" ht="15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</row>
    <row r="292" spans="1:30" ht="15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</row>
    <row r="293" spans="1:30" ht="15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</row>
    <row r="294" spans="1:30" ht="15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</row>
    <row r="295" spans="1:30" ht="15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</row>
    <row r="296" spans="1:30" ht="15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</row>
    <row r="297" spans="1:30" ht="15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</row>
    <row r="298" spans="1:30" ht="15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</row>
    <row r="299" spans="1:30" ht="15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</row>
    <row r="300" spans="1:30" ht="15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</row>
    <row r="301" spans="1:30" ht="15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</row>
    <row r="302" spans="1:30" ht="15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</row>
    <row r="303" spans="1:30" ht="15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</row>
    <row r="304" spans="1:30" ht="15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</row>
    <row r="305" spans="1:30" ht="15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</row>
    <row r="306" spans="1:30" ht="15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</row>
    <row r="307" spans="1:30" ht="15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</row>
    <row r="308" spans="1:30" ht="15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</row>
    <row r="309" spans="1:30" ht="15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</row>
    <row r="310" spans="1:30" ht="15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</row>
    <row r="311" spans="1:30" ht="15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</row>
    <row r="312" spans="1:30" ht="15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</row>
    <row r="313" spans="1:30" ht="15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</row>
    <row r="314" spans="1:30" ht="15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</row>
    <row r="315" spans="1:30" ht="15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</row>
    <row r="316" spans="1:30" ht="15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</row>
    <row r="317" spans="1:30" ht="15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</row>
    <row r="318" spans="1:30" ht="15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</row>
    <row r="319" spans="1:30" ht="15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</row>
    <row r="320" spans="1:30" ht="15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</row>
    <row r="321" spans="1:30" ht="15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</row>
    <row r="322" spans="1:30" ht="15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</row>
    <row r="323" spans="1:30" ht="15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</row>
    <row r="324" spans="1:30" ht="15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</row>
    <row r="325" spans="1:30" ht="15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</row>
    <row r="326" spans="1:30" ht="15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</row>
    <row r="327" spans="1:30" ht="15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</row>
    <row r="328" spans="1:30" ht="15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</row>
    <row r="329" spans="1:30" ht="15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</row>
    <row r="330" spans="1:30" ht="15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</row>
    <row r="331" spans="1:30" ht="15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</row>
    <row r="332" spans="1:30" ht="15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</row>
    <row r="333" spans="1:30" ht="15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</row>
    <row r="334" spans="1:30" ht="15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</row>
    <row r="335" spans="1:30" ht="15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</row>
    <row r="336" spans="1:30" ht="15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</row>
    <row r="337" spans="1:30" ht="15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</row>
    <row r="338" spans="1:30" ht="15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</row>
    <row r="339" spans="1:30" ht="15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</row>
    <row r="340" spans="1:30" ht="15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</row>
    <row r="341" spans="1:30" ht="15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</row>
    <row r="342" spans="1:30" ht="15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</row>
    <row r="343" spans="1:30" ht="15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</row>
    <row r="344" spans="1:30" ht="15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</row>
    <row r="345" spans="1:30" ht="15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</row>
    <row r="346" spans="1:30" ht="15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</row>
    <row r="347" spans="1:30" ht="15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</row>
    <row r="348" spans="1:30" ht="15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</row>
    <row r="349" spans="1:30" ht="15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</row>
    <row r="350" spans="1:30" ht="15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</row>
    <row r="351" spans="1:30" ht="15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</row>
    <row r="352" spans="1:30" ht="15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</row>
    <row r="353" spans="1:30" ht="15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</row>
    <row r="354" spans="1:30" ht="15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</row>
    <row r="355" spans="1:30" ht="15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</row>
    <row r="356" spans="1:30" ht="15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</row>
    <row r="357" spans="1:30" ht="15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</row>
    <row r="358" spans="1:30" ht="15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</row>
    <row r="359" spans="1:30" ht="15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</row>
    <row r="360" spans="1:30" ht="15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</row>
    <row r="361" spans="1:30" ht="15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</row>
    <row r="362" spans="1:30" ht="15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</row>
    <row r="363" spans="1:30" ht="15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</row>
    <row r="364" spans="1:30" ht="15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</row>
    <row r="365" spans="1:30" ht="15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</row>
    <row r="366" spans="1:30" ht="15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</row>
    <row r="367" spans="1:30" ht="15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</row>
    <row r="368" spans="1:30" ht="15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</row>
    <row r="369" spans="1:30" ht="15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</row>
    <row r="370" spans="1:30" ht="15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</row>
    <row r="371" spans="1:30" ht="15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</row>
    <row r="372" spans="1:30" ht="15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</row>
    <row r="373" spans="1:30" ht="15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</row>
    <row r="374" spans="1:30" ht="15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</row>
    <row r="375" spans="1:30" ht="15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</row>
    <row r="376" spans="1:30" ht="15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</row>
    <row r="377" spans="1:30" ht="15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</row>
    <row r="378" spans="1:30" ht="15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</row>
    <row r="379" spans="1:30" ht="15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</row>
    <row r="380" spans="1:30" ht="15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</row>
    <row r="381" spans="1:30" ht="15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</row>
    <row r="382" spans="1:30" ht="15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</row>
    <row r="383" spans="1:30" ht="15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</row>
    <row r="384" spans="1:30" ht="15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</row>
    <row r="385" spans="1:30" ht="15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</row>
    <row r="386" spans="1:30" ht="15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</row>
    <row r="387" spans="1:30" ht="15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</row>
    <row r="388" spans="1:30" ht="15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/>
    </row>
    <row r="389" spans="1:30" ht="15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</row>
    <row r="390" spans="1:30" ht="15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</row>
    <row r="391" spans="1:30" ht="15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</row>
    <row r="392" spans="1:30" ht="15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</row>
    <row r="393" spans="1:30" ht="15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  <c r="AA393" s="193"/>
      <c r="AB393" s="193"/>
      <c r="AC393" s="193"/>
      <c r="AD393" s="193"/>
    </row>
    <row r="394" spans="1:30" ht="15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</row>
    <row r="395" spans="1:30" ht="15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</row>
    <row r="396" spans="1:30" ht="15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</row>
    <row r="397" spans="1:30" ht="15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</row>
    <row r="398" spans="1:30" ht="15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</row>
    <row r="399" spans="1:30" ht="15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</row>
    <row r="400" spans="1:30" ht="15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</row>
    <row r="401" spans="1:30" ht="15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</row>
    <row r="402" spans="1:30" ht="15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</row>
    <row r="403" spans="1:30" ht="15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</row>
    <row r="404" spans="1:30" ht="15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</row>
    <row r="405" spans="1:30" ht="15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</row>
    <row r="406" spans="1:30" ht="15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</row>
    <row r="407" spans="1:30" ht="15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  <c r="AA407" s="193"/>
      <c r="AB407" s="193"/>
      <c r="AC407" s="193"/>
      <c r="AD407" s="193"/>
    </row>
    <row r="408" spans="1:30" ht="15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</row>
    <row r="409" spans="1:30" ht="15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</row>
    <row r="410" spans="1:30" ht="15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</row>
    <row r="411" spans="1:30" ht="15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</row>
    <row r="412" spans="1:30" ht="15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</row>
    <row r="413" spans="1:30" ht="15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</row>
    <row r="414" spans="1:30" ht="15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</row>
    <row r="415" spans="1:30" ht="15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</row>
    <row r="416" spans="1:30" ht="15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</row>
    <row r="417" spans="1:30" ht="15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</row>
    <row r="418" spans="1:30" ht="15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</row>
    <row r="419" spans="1:30" ht="15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</row>
    <row r="420" spans="1:30" ht="15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</row>
    <row r="421" spans="1:30" ht="15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</row>
    <row r="422" spans="1:30" ht="15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</row>
    <row r="423" spans="1:30" ht="15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</row>
    <row r="424" spans="1:30" ht="15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</row>
    <row r="425" spans="1:30" ht="15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</row>
    <row r="426" spans="1:30" ht="15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</row>
    <row r="427" spans="1:30" ht="15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</row>
    <row r="428" spans="1:30" ht="15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</row>
    <row r="429" spans="1:30" ht="15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</row>
    <row r="430" spans="1:30" ht="15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</row>
    <row r="431" spans="1:30" ht="15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</row>
    <row r="432" spans="1:30" ht="15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</row>
    <row r="433" spans="1:30" ht="15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</row>
    <row r="434" spans="1:30" ht="15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</row>
    <row r="435" spans="1:30" ht="15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</row>
    <row r="436" spans="1:30" ht="15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</row>
    <row r="437" spans="1:30" ht="15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</row>
    <row r="438" spans="1:30" ht="15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</row>
    <row r="439" spans="1:30" ht="15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</row>
    <row r="440" spans="1:30" ht="15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</row>
    <row r="441" spans="1:30" ht="15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</row>
    <row r="442" spans="1:30" ht="15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</row>
    <row r="443" spans="1:30" ht="15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</row>
    <row r="444" spans="1:30" ht="15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</row>
    <row r="445" spans="1:30" ht="15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</row>
    <row r="446" spans="1:30" ht="15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</row>
    <row r="447" spans="1:30" ht="15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</row>
    <row r="448" spans="1:30" ht="15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</row>
    <row r="449" spans="1:30" ht="15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</row>
    <row r="450" spans="1:30" ht="15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</row>
    <row r="451" spans="1:30" ht="15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</row>
    <row r="452" spans="1:30" ht="15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</row>
    <row r="453" spans="1:30" ht="15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</row>
    <row r="454" spans="1:30" ht="15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</row>
    <row r="455" spans="1:30" ht="15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</row>
    <row r="456" spans="1:30" ht="15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</row>
    <row r="457" spans="1:30" ht="15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</row>
    <row r="458" spans="1:30" ht="15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</row>
    <row r="459" spans="1:30" ht="15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</row>
    <row r="460" spans="1:30" ht="15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</row>
    <row r="461" spans="1:30" ht="15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</row>
    <row r="462" spans="1:30" ht="15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</row>
    <row r="463" spans="1:30" ht="15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</row>
    <row r="464" spans="1:30" ht="15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</row>
    <row r="465" spans="1:30" ht="15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</row>
    <row r="466" spans="1:30" ht="15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</row>
    <row r="467" spans="1:30" ht="15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</row>
    <row r="468" spans="1:30" ht="15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</row>
    <row r="469" spans="1:30" ht="15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</row>
    <row r="470" spans="1:30" ht="15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</row>
    <row r="471" spans="1:30" ht="15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</row>
    <row r="472" spans="1:30" ht="15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</row>
    <row r="473" spans="1:30" ht="15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</row>
    <row r="474" spans="1:30" ht="15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</row>
    <row r="475" spans="1:30" ht="15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</row>
    <row r="476" spans="1:30" ht="15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</row>
    <row r="477" spans="1:30" ht="15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  <c r="AA477" s="193"/>
      <c r="AB477" s="193"/>
      <c r="AC477" s="193"/>
      <c r="AD477" s="193"/>
    </row>
    <row r="478" spans="1:30" ht="15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</row>
    <row r="479" spans="1:30" ht="15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</row>
    <row r="480" spans="1:30" ht="15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</row>
    <row r="481" spans="1:30" ht="15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</row>
    <row r="482" spans="1:30" ht="15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</row>
    <row r="483" spans="1:30" ht="15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</row>
    <row r="484" spans="1:30" ht="15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</row>
    <row r="485" spans="1:30" ht="15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</row>
    <row r="486" spans="1:30" ht="15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</row>
    <row r="487" spans="1:30" ht="15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</row>
    <row r="488" spans="1:30" ht="15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</row>
    <row r="489" spans="1:30" ht="15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</row>
    <row r="490" spans="1:30" ht="15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</row>
    <row r="491" spans="1:30" ht="15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</row>
    <row r="492" spans="1:30" ht="15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</row>
    <row r="493" spans="1:30" ht="15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</row>
    <row r="494" spans="1:30" ht="15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</row>
    <row r="495" spans="1:30" ht="15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</row>
    <row r="496" spans="1:30" ht="15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</row>
    <row r="497" spans="1:30" ht="15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</row>
    <row r="498" spans="1:30" ht="15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</row>
    <row r="499" spans="1:30" ht="15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</row>
    <row r="500" spans="1:30" ht="15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</row>
    <row r="501" spans="1:30" ht="15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</row>
    <row r="502" spans="1:30" ht="15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</row>
    <row r="503" spans="1:30" ht="15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</row>
    <row r="504" spans="1:30" ht="15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</row>
    <row r="505" spans="1:30" ht="15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</row>
    <row r="506" spans="1:30" ht="15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</row>
    <row r="507" spans="1:30" ht="15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</row>
    <row r="508" spans="1:30" ht="15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</row>
    <row r="509" spans="1:30" ht="15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</row>
    <row r="510" spans="1:30" ht="15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</row>
    <row r="511" spans="1:30" ht="15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</row>
    <row r="512" spans="1:30" ht="15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</row>
    <row r="513" spans="1:30" ht="15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</row>
    <row r="514" spans="1:30" ht="15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</row>
    <row r="515" spans="1:30" ht="15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</row>
    <row r="516" spans="1:30" ht="15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  <c r="AA516" s="193"/>
      <c r="AB516" s="193"/>
      <c r="AC516" s="193"/>
      <c r="AD516" s="193"/>
    </row>
    <row r="517" spans="1:30" ht="15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</row>
    <row r="518" spans="1:30" ht="15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</row>
    <row r="519" spans="1:30" ht="15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</row>
    <row r="520" spans="1:30" ht="15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</row>
    <row r="521" spans="1:30" ht="15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</row>
    <row r="522" spans="1:30" ht="15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</row>
    <row r="523" spans="1:30" ht="15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</row>
    <row r="524" spans="1:30" ht="15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</row>
    <row r="525" spans="1:30" ht="15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</row>
    <row r="526" spans="1:30" ht="15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</row>
    <row r="527" spans="1:30" ht="15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</row>
    <row r="528" spans="1:30" ht="15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</row>
    <row r="529" spans="1:30" ht="15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</row>
    <row r="530" spans="1:30" ht="15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</row>
    <row r="531" spans="1:30" ht="15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</row>
    <row r="532" spans="1:30" ht="15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</row>
    <row r="533" spans="1:30" ht="15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</row>
    <row r="534" spans="1:30" ht="15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</row>
    <row r="535" spans="1:30" ht="15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</row>
    <row r="536" spans="1:30" ht="15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</row>
    <row r="537" spans="1:30" ht="15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</row>
    <row r="538" spans="1:30" ht="15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</row>
    <row r="539" spans="1:30" ht="15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</row>
    <row r="540" spans="1:30" ht="15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</row>
    <row r="541" spans="1:30" ht="15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</row>
    <row r="542" spans="1:30" ht="15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</row>
    <row r="543" spans="1:30" ht="15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</row>
    <row r="544" spans="1:30" ht="15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</row>
    <row r="545" spans="1:30" ht="15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</row>
    <row r="546" spans="1:30" ht="15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</row>
    <row r="547" spans="1:30" ht="15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</row>
    <row r="548" spans="1:30" ht="15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</row>
    <row r="549" spans="1:30" ht="15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</row>
    <row r="550" spans="1:30" ht="15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</row>
    <row r="551" spans="1:30" ht="15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</row>
    <row r="552" spans="1:30" ht="15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</row>
    <row r="553" spans="1:30" ht="15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</row>
    <row r="554" spans="1:30" ht="15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</row>
    <row r="555" spans="1:30" ht="15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</row>
    <row r="556" spans="1:30" ht="15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</row>
    <row r="557" spans="1:30" ht="15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</row>
    <row r="558" spans="1:30" ht="15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  <c r="AA558" s="193"/>
      <c r="AB558" s="193"/>
      <c r="AC558" s="193"/>
      <c r="AD558" s="193"/>
    </row>
    <row r="559" spans="1:30" ht="15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</row>
    <row r="560" spans="1:30" ht="15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</row>
    <row r="561" spans="1:30" ht="15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</row>
    <row r="562" spans="1:30" ht="15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</row>
    <row r="563" spans="1:30" ht="15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</row>
    <row r="564" spans="1:30" ht="15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  <c r="AA564" s="193"/>
      <c r="AB564" s="193"/>
      <c r="AC564" s="193"/>
      <c r="AD564" s="193"/>
    </row>
    <row r="565" spans="1:30" ht="15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</row>
    <row r="566" spans="1:30" ht="15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</row>
    <row r="567" spans="1:30" ht="15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</row>
    <row r="568" spans="1:30" ht="15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</row>
    <row r="569" spans="1:30" ht="15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</row>
    <row r="570" spans="1:30" ht="15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</row>
    <row r="571" spans="1:30" ht="15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</row>
    <row r="572" spans="1:30" ht="15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</row>
    <row r="573" spans="1:30" ht="15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</row>
    <row r="574" spans="1:30" ht="15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</row>
    <row r="575" spans="1:30" ht="15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</row>
    <row r="576" spans="1:30" ht="15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</row>
    <row r="577" spans="1:30" ht="15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</row>
    <row r="578" spans="1:30" ht="15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</row>
    <row r="579" spans="1:30" ht="15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</row>
    <row r="580" spans="1:30" ht="15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</row>
    <row r="581" spans="1:30" ht="15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</row>
    <row r="582" spans="1:30" ht="15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</row>
    <row r="583" spans="1:30" ht="15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</row>
    <row r="584" spans="1:30" ht="15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</row>
    <row r="585" spans="1:30" ht="15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</row>
    <row r="586" spans="1:30" ht="15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</row>
    <row r="587" spans="1:30" ht="15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  <c r="AA587" s="193"/>
      <c r="AB587" s="193"/>
      <c r="AC587" s="193"/>
      <c r="AD587" s="193"/>
    </row>
    <row r="588" spans="1:30" ht="15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</row>
    <row r="589" spans="1:30" ht="15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</row>
    <row r="590" spans="1:30" ht="15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</row>
    <row r="591" spans="1:30" ht="15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</row>
    <row r="592" spans="1:30" ht="15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  <c r="AA592" s="193"/>
      <c r="AB592" s="193"/>
      <c r="AC592" s="193"/>
      <c r="AD592" s="193"/>
    </row>
    <row r="593" spans="1:30" ht="15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</row>
    <row r="594" spans="1:30" ht="15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</row>
    <row r="595" spans="1:30" ht="15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</row>
    <row r="596" spans="1:30" ht="15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</row>
    <row r="597" spans="1:30" ht="15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</row>
    <row r="598" spans="1:30" ht="15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</row>
    <row r="599" spans="1:30" ht="15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</row>
    <row r="600" spans="1:30" ht="15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  <c r="AA600" s="193"/>
      <c r="AB600" s="193"/>
      <c r="AC600" s="193"/>
      <c r="AD600" s="193"/>
    </row>
    <row r="601" spans="1:30" ht="15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</row>
    <row r="602" spans="1:30" ht="15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</row>
    <row r="603" spans="1:30" ht="15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</row>
    <row r="604" spans="1:30" ht="15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</row>
    <row r="605" spans="1:30" ht="15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</row>
    <row r="606" spans="1:30" ht="15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  <c r="AA606" s="193"/>
      <c r="AB606" s="193"/>
      <c r="AC606" s="193"/>
      <c r="AD606" s="193"/>
    </row>
    <row r="607" spans="1:30" ht="15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</row>
    <row r="608" spans="1:30" ht="15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</row>
    <row r="609" spans="1:30" ht="15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</row>
    <row r="610" spans="1:30" ht="15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</row>
    <row r="611" spans="1:30" ht="15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</row>
    <row r="612" spans="1:30" ht="15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</row>
    <row r="613" spans="1:30" ht="15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</row>
    <row r="614" spans="1:30" ht="15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</row>
    <row r="615" spans="1:30" ht="15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</row>
    <row r="616" spans="1:30" ht="15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</row>
    <row r="617" spans="1:30" ht="15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</row>
    <row r="618" spans="1:30" ht="15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</row>
    <row r="619" spans="1:30" ht="15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</row>
    <row r="620" spans="1:30" ht="15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</row>
    <row r="621" spans="1:30" ht="15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</row>
    <row r="622" spans="1:30" ht="15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</row>
    <row r="623" spans="1:30" ht="15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</row>
    <row r="624" spans="1:30" ht="15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</row>
    <row r="625" spans="1:30" ht="15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</row>
    <row r="626" spans="1:30" ht="15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</row>
    <row r="627" spans="1:30" ht="15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</row>
    <row r="628" spans="1:30" ht="15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</row>
    <row r="629" spans="1:30" ht="15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193"/>
      <c r="AB629" s="193"/>
      <c r="AC629" s="193"/>
      <c r="AD629" s="193"/>
    </row>
    <row r="630" spans="1:30" ht="15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</row>
    <row r="631" spans="1:30" ht="15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</row>
    <row r="632" spans="1:30" ht="15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</row>
    <row r="633" spans="1:30" ht="15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</row>
    <row r="634" spans="1:30" ht="15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193"/>
      <c r="AB634" s="193"/>
      <c r="AC634" s="193"/>
      <c r="AD634" s="193"/>
    </row>
    <row r="635" spans="1:30" ht="15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</row>
    <row r="636" spans="1:30" ht="15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</row>
    <row r="637" spans="1:30" ht="15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193"/>
      <c r="AB637" s="193"/>
      <c r="AC637" s="193"/>
      <c r="AD637" s="193"/>
    </row>
    <row r="638" spans="1:30" ht="15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</row>
    <row r="639" spans="1:30" ht="15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</row>
    <row r="640" spans="1:30" ht="15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</row>
    <row r="641" spans="1:30" ht="15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</row>
    <row r="642" spans="1:30" ht="15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</row>
    <row r="643" spans="1:30" ht="15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</row>
    <row r="644" spans="1:30" ht="15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</row>
    <row r="645" spans="1:30" ht="15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</row>
    <row r="646" spans="1:30" ht="15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</row>
    <row r="647" spans="1:30" ht="15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</row>
    <row r="648" spans="1:30" ht="15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</row>
    <row r="649" spans="1:30" ht="15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</row>
    <row r="650" spans="1:30" ht="15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</row>
    <row r="651" spans="1:30" ht="15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</row>
    <row r="652" spans="1:30" ht="15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</row>
    <row r="653" spans="1:30" ht="15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</row>
    <row r="654" spans="1:30" ht="15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</row>
    <row r="655" spans="1:30" ht="15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</row>
    <row r="656" spans="1:30" ht="15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</row>
    <row r="657" spans="1:30" ht="15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</row>
    <row r="658" spans="1:30" ht="15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</row>
    <row r="659" spans="1:30" ht="15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</row>
    <row r="660" spans="1:30" ht="15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  <c r="AA660" s="193"/>
      <c r="AB660" s="193"/>
      <c r="AC660" s="193"/>
      <c r="AD660" s="193"/>
    </row>
    <row r="661" spans="1:30" ht="15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</row>
    <row r="662" spans="1:30" ht="15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</row>
    <row r="663" spans="1:30" ht="15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</row>
    <row r="664" spans="1:30" ht="15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</row>
    <row r="665" spans="1:30" ht="15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  <c r="AA665" s="193"/>
      <c r="AB665" s="193"/>
      <c r="AC665" s="193"/>
      <c r="AD665" s="193"/>
    </row>
    <row r="666" spans="1:30" ht="15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</row>
    <row r="667" spans="1:30" ht="15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</row>
    <row r="668" spans="1:30" ht="15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</row>
    <row r="669" spans="1:30" ht="15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</row>
    <row r="670" spans="1:30" ht="15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</row>
    <row r="671" spans="1:30" ht="15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</row>
    <row r="672" spans="1:30" ht="15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</row>
    <row r="673" spans="1:30" ht="15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  <c r="AA673" s="193"/>
      <c r="AB673" s="193"/>
      <c r="AC673" s="193"/>
      <c r="AD673" s="193"/>
    </row>
    <row r="674" spans="1:30" ht="15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</row>
    <row r="675" spans="1:30" ht="15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</row>
    <row r="676" spans="1:30" ht="15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</row>
    <row r="677" spans="1:30" ht="15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</row>
    <row r="678" spans="1:30" ht="15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</row>
    <row r="679" spans="1:30" ht="15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  <c r="AA679" s="193"/>
      <c r="AB679" s="193"/>
      <c r="AC679" s="193"/>
      <c r="AD679" s="193"/>
    </row>
    <row r="680" spans="1:30" ht="15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</row>
    <row r="681" spans="1:30" ht="15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</row>
    <row r="682" spans="1:30" ht="15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</row>
    <row r="683" spans="1:30" ht="15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</row>
    <row r="684" spans="1:30" ht="15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</row>
    <row r="685" spans="1:30" ht="15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</row>
    <row r="686" spans="1:30" ht="15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</row>
    <row r="687" spans="1:30" ht="15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</row>
    <row r="688" spans="1:30" ht="15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</row>
    <row r="689" spans="1:30" ht="15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</row>
    <row r="690" spans="1:30" ht="15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</row>
    <row r="691" spans="1:30" ht="15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</row>
    <row r="692" spans="1:30" ht="15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</row>
    <row r="693" spans="1:30" ht="15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</row>
    <row r="694" spans="1:30" ht="15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</row>
    <row r="695" spans="1:30" ht="15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</row>
    <row r="696" spans="1:30" ht="15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</row>
    <row r="697" spans="1:30" ht="15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</row>
    <row r="698" spans="1:30" ht="15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</row>
    <row r="699" spans="1:30" ht="15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</row>
    <row r="700" spans="1:30" ht="15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</row>
    <row r="701" spans="1:30" ht="15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</row>
    <row r="702" spans="1:30" ht="15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  <c r="AA702" s="193"/>
      <c r="AB702" s="193"/>
      <c r="AC702" s="193"/>
      <c r="AD702" s="193"/>
    </row>
    <row r="703" spans="1:30" ht="15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</row>
    <row r="704" spans="1:30" ht="15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</row>
    <row r="705" spans="1:30" ht="15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</row>
    <row r="706" spans="1:30" ht="15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</row>
    <row r="707" spans="1:30" ht="15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  <c r="AA707" s="193"/>
      <c r="AB707" s="193"/>
      <c r="AC707" s="193"/>
      <c r="AD707" s="193"/>
    </row>
    <row r="708" spans="1:30" ht="15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</row>
    <row r="709" spans="1:30" ht="15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</row>
    <row r="710" spans="1:30" ht="15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</row>
    <row r="711" spans="1:30" ht="15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</row>
    <row r="712" spans="1:30" ht="15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</row>
    <row r="713" spans="1:30" ht="15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</row>
    <row r="714" spans="1:30" ht="15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</row>
    <row r="715" spans="1:30" ht="15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  <c r="AA715" s="193"/>
      <c r="AB715" s="193"/>
      <c r="AC715" s="193"/>
      <c r="AD715" s="193"/>
    </row>
    <row r="716" spans="1:30" ht="15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</row>
    <row r="717" spans="1:30" ht="15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</row>
    <row r="718" spans="1:30" ht="15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</row>
    <row r="719" spans="1:30" ht="15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</row>
    <row r="720" spans="1:30" ht="15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</row>
    <row r="721" spans="1:30" ht="15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  <c r="AA721" s="193"/>
      <c r="AB721" s="193"/>
      <c r="AC721" s="193"/>
      <c r="AD721" s="193"/>
    </row>
    <row r="722" spans="1:30" ht="15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</row>
    <row r="723" spans="1:30" ht="15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</row>
    <row r="724" spans="1:30" ht="15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</row>
    <row r="725" spans="1:30" ht="15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</row>
    <row r="726" spans="1:30" ht="15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</row>
    <row r="727" spans="1:30" ht="15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</row>
    <row r="728" spans="1:30" ht="15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</row>
    <row r="729" spans="1:30" ht="15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</row>
    <row r="730" spans="1:30" ht="15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</row>
    <row r="731" spans="1:30" ht="15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</row>
    <row r="732" spans="1:30" ht="15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</row>
    <row r="733" spans="1:30" ht="15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</row>
    <row r="734" spans="1:30" ht="15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</row>
    <row r="735" spans="1:30" ht="15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</row>
    <row r="736" spans="1:30" ht="15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</row>
    <row r="737" spans="1:30" ht="15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</row>
    <row r="738" spans="1:30" ht="15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</row>
    <row r="739" spans="1:30" ht="15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</row>
    <row r="740" spans="1:30" ht="15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</row>
    <row r="741" spans="1:30" ht="15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</row>
    <row r="742" spans="1:30" ht="15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</row>
    <row r="743" spans="1:30" ht="15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</row>
    <row r="744" spans="1:30" ht="15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  <c r="AA744" s="193"/>
      <c r="AB744" s="193"/>
      <c r="AC744" s="193"/>
      <c r="AD744" s="193"/>
    </row>
    <row r="745" spans="1:30" ht="15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</row>
    <row r="746" spans="1:30" ht="15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</row>
    <row r="747" spans="1:30" ht="15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</row>
    <row r="748" spans="1:30" ht="15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</row>
    <row r="749" spans="1:30" ht="15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193"/>
      <c r="AB749" s="193"/>
      <c r="AC749" s="193"/>
      <c r="AD749" s="193"/>
    </row>
    <row r="750" spans="1:30" ht="15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</row>
    <row r="751" spans="1:30" ht="15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</row>
    <row r="752" spans="1:30" ht="15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</row>
    <row r="753" spans="1:30" ht="15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</row>
    <row r="754" spans="1:30" ht="15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</row>
    <row r="755" spans="1:30" ht="15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</row>
    <row r="756" spans="1:30" ht="15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</row>
    <row r="757" spans="1:30" ht="15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193"/>
      <c r="AB757" s="193"/>
      <c r="AC757" s="193"/>
      <c r="AD757" s="193"/>
    </row>
    <row r="758" spans="1:30" ht="15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</row>
    <row r="759" spans="1:30" ht="15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</row>
    <row r="760" spans="1:30" ht="15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</row>
    <row r="761" spans="1:30" ht="15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</row>
    <row r="762" spans="1:30" ht="15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</row>
    <row r="763" spans="1:30" ht="15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  <c r="AA763" s="193"/>
      <c r="AB763" s="193"/>
      <c r="AC763" s="193"/>
      <c r="AD763" s="193"/>
    </row>
    <row r="764" spans="1:30" ht="15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</row>
    <row r="765" spans="1:30" ht="15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</row>
    <row r="766" spans="1:30" ht="15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</row>
    <row r="767" spans="1:30" ht="15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</row>
    <row r="768" spans="1:30" ht="15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</row>
    <row r="769" spans="1:30" ht="15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</row>
    <row r="770" spans="1:30" ht="15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</row>
    <row r="771" spans="1:30" ht="15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</row>
    <row r="772" spans="1:30" ht="15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</row>
    <row r="773" spans="1:30" ht="15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</row>
    <row r="774" spans="1:30" ht="15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</row>
    <row r="775" spans="1:30" ht="15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</row>
    <row r="776" spans="1:30" ht="15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</row>
    <row r="777" spans="1:30" ht="15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</row>
    <row r="778" spans="1:30" ht="15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</row>
    <row r="779" spans="1:30" ht="15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</row>
    <row r="780" spans="1:30" ht="15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</row>
    <row r="781" spans="1:30" ht="15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</row>
    <row r="782" spans="1:30" ht="15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</row>
    <row r="783" spans="1:30" ht="15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</row>
    <row r="784" spans="1:30" ht="15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</row>
    <row r="785" spans="1:30" ht="15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</row>
    <row r="786" spans="1:30" ht="15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  <c r="AA786" s="193"/>
      <c r="AB786" s="193"/>
      <c r="AC786" s="193"/>
      <c r="AD786" s="193"/>
    </row>
    <row r="787" spans="1:30" ht="15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</row>
    <row r="788" spans="1:30" ht="15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</row>
    <row r="789" spans="1:30" ht="15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</row>
    <row r="790" spans="1:30" ht="15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</row>
    <row r="791" spans="1:30" ht="15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  <c r="AA791" s="193"/>
      <c r="AB791" s="193"/>
      <c r="AC791" s="193"/>
      <c r="AD791" s="193"/>
    </row>
    <row r="792" spans="1:30" ht="15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</row>
    <row r="793" spans="1:30" ht="15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</row>
    <row r="794" spans="1:30" ht="15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  <c r="AA794" s="193"/>
      <c r="AB794" s="193"/>
      <c r="AC794" s="193"/>
      <c r="AD794" s="193"/>
    </row>
    <row r="795" spans="1:30" ht="15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</row>
    <row r="796" spans="1:30" ht="15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</row>
    <row r="797" spans="1:30" ht="15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</row>
    <row r="798" spans="1:30" ht="15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</row>
    <row r="799" spans="1:30" ht="15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</row>
    <row r="800" spans="1:30" ht="15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</row>
    <row r="801" spans="1:30" ht="15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</row>
    <row r="802" spans="1:30" ht="15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</row>
    <row r="803" spans="1:30" ht="15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</row>
    <row r="804" spans="1:30" ht="15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</row>
    <row r="805" spans="1:30" ht="15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</row>
    <row r="806" spans="1:30" ht="15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</row>
    <row r="807" spans="1:30" ht="15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</row>
    <row r="808" spans="1:30" ht="15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</row>
    <row r="809" spans="1:30" ht="15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</row>
    <row r="810" spans="1:30" ht="15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</row>
    <row r="811" spans="1:30" ht="15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</row>
    <row r="812" spans="1:30" ht="15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</row>
    <row r="813" spans="1:30" ht="15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</row>
    <row r="814" spans="1:30" ht="15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</row>
    <row r="815" spans="1:30" ht="15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</row>
    <row r="816" spans="1:30" ht="15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</row>
    <row r="817" spans="1:30" ht="15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  <c r="AA817" s="193"/>
      <c r="AB817" s="193"/>
      <c r="AC817" s="193"/>
      <c r="AD817" s="193"/>
    </row>
    <row r="818" spans="1:30" ht="15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</row>
    <row r="819" spans="1:30" ht="15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</row>
    <row r="820" spans="1:30" ht="15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</row>
    <row r="821" spans="1:30" ht="15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</row>
    <row r="822" spans="1:30" ht="15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  <c r="AA822" s="193"/>
      <c r="AB822" s="193"/>
      <c r="AC822" s="193"/>
      <c r="AD822" s="193"/>
    </row>
    <row r="823" spans="1:30" ht="15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</row>
    <row r="824" spans="1:30" ht="15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</row>
    <row r="825" spans="1:30" ht="15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</row>
    <row r="826" spans="1:30" ht="15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</row>
    <row r="827" spans="1:30" ht="15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</row>
    <row r="828" spans="1:30" ht="15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</row>
    <row r="829" spans="1:30" ht="15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</row>
    <row r="830" spans="1:30" ht="15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  <c r="AA830" s="193"/>
      <c r="AB830" s="193"/>
      <c r="AC830" s="193"/>
      <c r="AD830" s="193"/>
    </row>
    <row r="831" spans="1:30" ht="15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</row>
    <row r="832" spans="1:30" ht="15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</row>
    <row r="833" spans="1:30" ht="15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</row>
    <row r="834" spans="1:30" ht="15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</row>
    <row r="835" spans="1:30" ht="15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</row>
    <row r="836" spans="1:30" ht="15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  <c r="AA836" s="193"/>
      <c r="AB836" s="193"/>
      <c r="AC836" s="193"/>
      <c r="AD836" s="193"/>
    </row>
    <row r="837" spans="1:30" ht="15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</row>
    <row r="838" spans="1:30" ht="15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</row>
    <row r="839" spans="1:30" ht="15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</row>
    <row r="840" spans="1:30" ht="15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</row>
    <row r="841" spans="1:30" ht="15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</row>
    <row r="842" spans="1:30" ht="15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</row>
    <row r="843" spans="1:30" ht="15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</row>
    <row r="844" spans="1:30" ht="15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</row>
    <row r="845" spans="1:30" ht="15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</row>
    <row r="846" spans="1:30" ht="15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</row>
    <row r="847" spans="1:30" ht="15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</row>
    <row r="848" spans="1:30" ht="15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</row>
    <row r="849" spans="1:30" ht="15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</row>
    <row r="850" spans="1:30" ht="15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</row>
    <row r="851" spans="1:30" ht="15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</row>
    <row r="852" spans="1:30" ht="15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</row>
    <row r="853" spans="1:30" ht="15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</row>
    <row r="854" spans="1:30" ht="15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</row>
    <row r="855" spans="1:30" ht="15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</row>
    <row r="856" spans="1:30" ht="15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</row>
    <row r="857" spans="1:30" ht="15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</row>
    <row r="858" spans="1:30" ht="15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</row>
    <row r="859" spans="1:30" ht="15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  <c r="AA859" s="193"/>
      <c r="AB859" s="193"/>
      <c r="AC859" s="193"/>
      <c r="AD859" s="193"/>
    </row>
    <row r="860" spans="1:30" ht="15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</row>
    <row r="861" spans="1:30" ht="15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</row>
    <row r="862" spans="1:30" ht="15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</row>
    <row r="863" spans="1:30" ht="15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</row>
    <row r="864" spans="1:30" ht="15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  <c r="AA864" s="193"/>
      <c r="AB864" s="193"/>
      <c r="AC864" s="193"/>
      <c r="AD864" s="193"/>
    </row>
    <row r="865" spans="1:30" ht="15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</row>
    <row r="866" spans="1:30" ht="15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</row>
    <row r="867" spans="1:30" ht="15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</row>
    <row r="868" spans="1:30" ht="15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</row>
    <row r="869" spans="1:30" ht="15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</row>
    <row r="870" spans="1:30" ht="15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</row>
    <row r="871" spans="1:30" ht="15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</row>
    <row r="872" spans="1:30" ht="15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  <c r="AA872" s="193"/>
      <c r="AB872" s="193"/>
      <c r="AC872" s="193"/>
      <c r="AD872" s="193"/>
    </row>
    <row r="873" spans="1:30" ht="15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</row>
    <row r="874" spans="1:30" ht="15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</row>
    <row r="875" spans="1:30" ht="15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</row>
    <row r="876" spans="1:30" ht="15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</row>
    <row r="877" spans="1:30" ht="15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</row>
    <row r="878" spans="1:30" ht="15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  <c r="AA878" s="193"/>
      <c r="AB878" s="193"/>
      <c r="AC878" s="193"/>
      <c r="AD878" s="193"/>
    </row>
    <row r="879" spans="1:30" ht="15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</row>
    <row r="880" spans="1:30" ht="15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</row>
    <row r="881" spans="1:30" ht="15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</row>
    <row r="882" spans="1:30" ht="15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</row>
    <row r="883" spans="1:30" ht="15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</row>
    <row r="884" spans="1:30" ht="15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</row>
    <row r="885" spans="1:30" ht="15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</row>
    <row r="886" spans="1:30" ht="15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</row>
    <row r="887" spans="1:30" ht="15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</row>
    <row r="888" spans="1:30" ht="15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</row>
    <row r="889" spans="1:30" ht="15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</row>
    <row r="890" spans="1:30" ht="15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</row>
    <row r="891" spans="1:30" ht="15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</row>
    <row r="892" spans="1:30" ht="15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</row>
    <row r="893" spans="1:30" ht="15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</row>
    <row r="894" spans="1:30" ht="15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</row>
    <row r="895" spans="1:30" ht="15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</row>
    <row r="896" spans="1:30" ht="15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</row>
    <row r="897" spans="1:30" ht="15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</row>
    <row r="898" spans="1:30" ht="15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</row>
    <row r="899" spans="1:30" ht="15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</row>
    <row r="900" spans="1:30" ht="15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</row>
    <row r="901" spans="1:30" ht="15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  <c r="AA901" s="193"/>
      <c r="AB901" s="193"/>
      <c r="AC901" s="193"/>
      <c r="AD901" s="193"/>
    </row>
    <row r="902" spans="1:30" ht="15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</row>
    <row r="903" spans="1:30" ht="15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</row>
    <row r="904" spans="1:30" ht="15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</row>
    <row r="905" spans="1:30" ht="15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</row>
    <row r="906" spans="1:30" ht="15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  <c r="AA906" s="193"/>
      <c r="AB906" s="193"/>
      <c r="AC906" s="193"/>
      <c r="AD906" s="193"/>
    </row>
    <row r="907" spans="1:30" ht="15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</row>
    <row r="908" spans="1:30" ht="15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</row>
    <row r="909" spans="1:30" ht="15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</row>
    <row r="910" spans="1:30" ht="15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</row>
    <row r="911" spans="1:30" ht="15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</row>
    <row r="912" spans="1:30" ht="15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</row>
    <row r="913" spans="1:30" ht="15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</row>
    <row r="914" spans="1:30" ht="15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  <c r="AA914" s="193"/>
      <c r="AB914" s="193"/>
      <c r="AC914" s="193"/>
      <c r="AD914" s="193"/>
    </row>
    <row r="915" spans="1:30" ht="15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</row>
    <row r="916" spans="1:30" ht="15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</row>
    <row r="917" spans="1:30" ht="15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</row>
    <row r="918" spans="1:30" ht="15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</row>
    <row r="919" spans="1:30" ht="15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</row>
    <row r="920" spans="1:30" ht="15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  <c r="AA920" s="193"/>
      <c r="AB920" s="193"/>
      <c r="AC920" s="193"/>
      <c r="AD920" s="193"/>
    </row>
    <row r="921" spans="1:30" ht="15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</row>
    <row r="922" spans="1:30" ht="15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</row>
    <row r="923" spans="1:30" ht="15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</row>
    <row r="924" spans="1:30" ht="15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</row>
    <row r="925" spans="1:30" ht="15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</row>
    <row r="926" spans="1:30" ht="15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</row>
    <row r="927" spans="1:30" ht="15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</row>
    <row r="928" spans="1:30" ht="15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</row>
    <row r="929" spans="1:30" ht="15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</row>
    <row r="930" spans="1:30" ht="15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</row>
    <row r="931" spans="1:30" ht="15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</row>
    <row r="932" spans="1:30" ht="15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</row>
    <row r="933" spans="1:30" ht="15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</row>
    <row r="934" spans="1:30" ht="15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</row>
    <row r="935" spans="1:30" ht="15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</row>
    <row r="936" spans="1:30" ht="15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</row>
    <row r="937" spans="1:30" ht="15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</row>
    <row r="938" spans="1:30" ht="15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</row>
    <row r="939" spans="1:30" ht="15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</row>
    <row r="940" spans="1:30" ht="15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</row>
    <row r="941" spans="1:30" ht="15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</row>
    <row r="942" spans="1:30" ht="15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</row>
    <row r="943" spans="1:30" ht="15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  <c r="AA943" s="193"/>
      <c r="AB943" s="193"/>
      <c r="AC943" s="193"/>
      <c r="AD943" s="193"/>
    </row>
    <row r="944" spans="1:30" ht="15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</row>
    <row r="945" spans="1:30" ht="15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</row>
    <row r="946" spans="1:30" ht="15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</row>
    <row r="947" spans="1:30" ht="15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</row>
    <row r="948" spans="1:30" ht="15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  <c r="AA948" s="193"/>
      <c r="AB948" s="193"/>
      <c r="AC948" s="193"/>
      <c r="AD948" s="193"/>
    </row>
    <row r="949" spans="1:30" ht="15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</row>
    <row r="950" spans="1:30" ht="15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</row>
    <row r="951" spans="1:30" ht="15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  <c r="AA951" s="193"/>
      <c r="AB951" s="193"/>
      <c r="AC951" s="193"/>
      <c r="AD951" s="193"/>
    </row>
    <row r="952" spans="1:30" ht="15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</row>
    <row r="953" spans="1:30" ht="15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</row>
    <row r="954" spans="1:30" ht="15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</row>
    <row r="955" spans="1:30" ht="15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</row>
    <row r="956" spans="1:30" ht="15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</row>
    <row r="957" spans="1:30" ht="15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</row>
    <row r="958" spans="1:30" ht="15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</row>
    <row r="959" spans="1:30" ht="15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</row>
    <row r="960" spans="1:30" ht="15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</row>
    <row r="961" spans="1:30" ht="15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</row>
    <row r="962" spans="1:30" ht="15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</row>
    <row r="963" spans="1:30" ht="15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</row>
    <row r="964" spans="1:30" ht="15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</row>
    <row r="965" spans="1:30" ht="15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</row>
    <row r="966" spans="1:30" ht="15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</row>
    <row r="967" spans="1:30" ht="15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</row>
    <row r="968" spans="1:30" ht="15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</row>
    <row r="969" spans="1:30" ht="15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</row>
    <row r="970" spans="1:30" ht="15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</row>
    <row r="971" spans="1:30" ht="15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</row>
    <row r="972" spans="1:30" ht="15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</row>
    <row r="973" spans="1:30" ht="15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</row>
    <row r="974" spans="1:30" ht="15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  <c r="AA974" s="193"/>
      <c r="AB974" s="193"/>
      <c r="AC974" s="193"/>
      <c r="AD974" s="193"/>
    </row>
    <row r="975" spans="1:30" ht="15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</row>
    <row r="976" spans="1:30" ht="15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</row>
    <row r="977" spans="1:30" ht="15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</row>
    <row r="978" spans="1:30" ht="15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</row>
    <row r="979" spans="1:30" ht="15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  <c r="AA979" s="193"/>
      <c r="AB979" s="193"/>
      <c r="AC979" s="193"/>
      <c r="AD979" s="193"/>
    </row>
    <row r="980" spans="1:30" ht="15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</row>
    <row r="981" spans="1:30" ht="15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</row>
    <row r="982" spans="1:30" ht="15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</row>
    <row r="983" spans="1:30" ht="15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</row>
    <row r="984" spans="1:30" ht="15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</row>
    <row r="985" spans="1:30" ht="15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</row>
    <row r="986" spans="1:30" ht="15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</row>
    <row r="987" spans="1:30" ht="15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  <c r="AA987" s="193"/>
      <c r="AB987" s="193"/>
      <c r="AC987" s="193"/>
      <c r="AD987" s="193"/>
    </row>
    <row r="988" spans="1:30" ht="15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</row>
    <row r="989" spans="1:30" ht="15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</row>
    <row r="990" spans="1:30" ht="15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</row>
    <row r="991" spans="1:30" ht="15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</row>
    <row r="992" spans="1:30" ht="15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</row>
    <row r="993" spans="1:30" ht="15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  <c r="AA993" s="193"/>
      <c r="AB993" s="193"/>
      <c r="AC993" s="193"/>
      <c r="AD993" s="193"/>
    </row>
    <row r="994" spans="1:30" ht="15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</row>
    <row r="995" spans="1:30" ht="15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</row>
    <row r="996" spans="1:30" ht="15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</row>
    <row r="997" spans="1:30" ht="15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</row>
    <row r="998" spans="1:30" ht="15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</row>
    <row r="999" spans="1:30" ht="15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</row>
    <row r="1000" spans="1:30" ht="15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</row>
  </sheetData>
  <mergeCells count="5">
    <mergeCell ref="A1:C2"/>
    <mergeCell ref="G1:R2"/>
    <mergeCell ref="S1:AD2"/>
    <mergeCell ref="AE1:AH2"/>
    <mergeCell ref="AI1:AL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AV1000"/>
  <sheetViews>
    <sheetView workbookViewId="0">
      <selection sqref="A1:C2"/>
    </sheetView>
  </sheetViews>
  <sheetFormatPr defaultColWidth="12.5703125" defaultRowHeight="15.75" customHeight="1"/>
  <cols>
    <col min="1" max="1" width="6" customWidth="1"/>
    <col min="2" max="2" width="9.28515625" customWidth="1"/>
    <col min="3" max="3" width="50.7109375" customWidth="1"/>
    <col min="4" max="9" width="12.5703125" hidden="1"/>
    <col min="13" max="21" width="12.5703125" hidden="1"/>
    <col min="25" max="30" width="12.5703125" hidden="1"/>
    <col min="31" max="32" width="21.85546875" customWidth="1"/>
    <col min="33" max="34" width="12.5703125" hidden="1"/>
    <col min="35" max="36" width="20.5703125" customWidth="1"/>
    <col min="37" max="38" width="12.5703125" hidden="1"/>
  </cols>
  <sheetData>
    <row r="1" spans="1:48" ht="15">
      <c r="A1" s="252" t="str">
        <f ca="1">IFERROR(__xludf.DUMMYFUNCTION("IMPORTRANGE(""https://docs.google.com/spreadsheets/d/17satSTpinhgyKONxUt8ymbzIQURiWn9_odZBdnkb3WE/edit#gid=1462225298"",""МСЗУ ОМСУ!A2:c102"")"),"")</f>
        <v/>
      </c>
      <c r="B1" s="247"/>
      <c r="C1" s="248"/>
      <c r="D1" s="180" t="str">
        <f ca="1">IFERROR(__xludf.DUMMYFUNCTION("IMPORTRANGE(""https://docs.google.com/spreadsheets/d/17satSTpinhgyKONxUt8ymbzIQURiWn9_odZBdnkb3WE/edit#gid=1462225298"",""МСЗУ ОМСУ!d2:al4"")"),"")</f>
        <v/>
      </c>
      <c r="E1" s="180"/>
      <c r="F1" s="180"/>
      <c r="G1" s="253" t="str">
        <f ca="1">IFERROR(__xludf.DUMMYFUNCTION("""COMPUTED_VALUE"""),"Количество обращений за получением МСЗУ в электронном виде с использованием ЕПГУ/РПГУ")</f>
        <v>Количество обращений за получением МСЗУ в электронном виде с использованием ЕПГУ/РПГУ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8"/>
      <c r="S1" s="253" t="str">
        <f ca="1">IFERROR(__xludf.DUMMYFUNCTION("""COMPUTED_VALUE"""),"Общее количество обращений во всех формах за получением МСЗУ")</f>
        <v>Общее количество обращений во всех формах за получением МСЗУ</v>
      </c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8"/>
      <c r="AE1" s="253" t="str">
        <f ca="1">IFERROR(__xludf.DUMMYFUNCTION("""COMPUTED_VALUE"""),"Количество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РПГУ")</f>
        <v>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</v>
      </c>
      <c r="AF1" s="247"/>
      <c r="AG1" s="247"/>
      <c r="AH1" s="248"/>
      <c r="AI1" s="253" t="str">
        <f ca="1">IFERROR(__xludf.DUMMYFUNCTION("""COMPUTED_VALUE"""),"Общее количество предоставленных массовых социально значимых услуг в электронном виде с использованием ЕПГУ или РПГУ ")</f>
        <v xml:space="preserve">Общее количество предоставленных массовых социально значимых услуг в электронном виде с использованием ЕПГУ или РПГУ </v>
      </c>
      <c r="AJ1" s="247"/>
      <c r="AK1" s="247"/>
      <c r="AL1" s="248"/>
      <c r="AM1" s="181"/>
      <c r="AN1" s="181"/>
      <c r="AO1" s="181"/>
      <c r="AP1" s="181"/>
      <c r="AQ1" s="181"/>
      <c r="AR1" s="181"/>
      <c r="AS1" s="181"/>
      <c r="AT1" s="181"/>
      <c r="AU1" s="181"/>
      <c r="AV1" s="181"/>
    </row>
    <row r="2" spans="1:48" ht="35.25" customHeight="1">
      <c r="A2" s="249"/>
      <c r="B2" s="250"/>
      <c r="C2" s="251"/>
      <c r="D2" s="182" t="str">
        <f ca="1">IFERROR(__xludf.DUMMYFUNCTION("""COMPUTED_VALUE"""),"Подключена на ЕПГУ")</f>
        <v>Подключена на ЕПГУ</v>
      </c>
      <c r="E2" s="182" t="str">
        <f ca="1">IFERROR(__xludf.DUMMYFUNCTION("""COMPUTED_VALUE"""),"Подключена на РПГУ")</f>
        <v>Подключена на РПГУ</v>
      </c>
      <c r="F2" s="182" t="str">
        <f ca="1">IFERROR(__xludf.DUMMYFUNCTION("""COMPUTED_VALUE"""),"ID")</f>
        <v>ID</v>
      </c>
      <c r="G2" s="249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1"/>
      <c r="S2" s="249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1"/>
      <c r="AE2" s="249"/>
      <c r="AF2" s="250"/>
      <c r="AG2" s="250"/>
      <c r="AH2" s="251"/>
      <c r="AI2" s="249"/>
      <c r="AJ2" s="250"/>
      <c r="AK2" s="250"/>
      <c r="AL2" s="251"/>
      <c r="AM2" s="181"/>
      <c r="AN2" s="181"/>
      <c r="AO2" s="181"/>
      <c r="AP2" s="181"/>
      <c r="AQ2" s="181"/>
      <c r="AR2" s="181"/>
      <c r="AS2" s="181"/>
      <c r="AT2" s="181"/>
      <c r="AU2" s="181"/>
      <c r="AV2" s="181"/>
    </row>
    <row r="3" spans="1:48" ht="15">
      <c r="A3" s="180" t="str">
        <f ca="1">IFERROR(__xludf.DUMMYFUNCTION("""COMPUTED_VALUE"""),"№ п/п")</f>
        <v>№ п/п</v>
      </c>
      <c r="B3" s="180" t="str">
        <f ca="1">IFERROR(__xludf.DUMMYFUNCTION("""COMPUTED_VALUE"""),"Номер МР")</f>
        <v>Номер МР</v>
      </c>
      <c r="C3" s="180" t="str">
        <f ca="1">IFERROR(__xludf.DUMMYFUNCTION("""COMPUTED_VALUE"""),"Наименование услуги")</f>
        <v>Наименование услуги</v>
      </c>
      <c r="D3" s="180"/>
      <c r="E3" s="180"/>
      <c r="F3" s="180"/>
      <c r="G3" s="183" t="str">
        <f ca="1">IFERROR(__xludf.DUMMYFUNCTION("""COMPUTED_VALUE"""),"Январь")</f>
        <v>Январь</v>
      </c>
      <c r="H3" s="183" t="str">
        <f ca="1">IFERROR(__xludf.DUMMYFUNCTION("""COMPUTED_VALUE"""),"Февраль")</f>
        <v>Февраль</v>
      </c>
      <c r="I3" s="183" t="str">
        <f ca="1">IFERROR(__xludf.DUMMYFUNCTION("""COMPUTED_VALUE"""),"Март")</f>
        <v>Март</v>
      </c>
      <c r="J3" s="183" t="str">
        <f ca="1">IFERROR(__xludf.DUMMYFUNCTION("""COMPUTED_VALUE"""),"Апрель")</f>
        <v>Апрель</v>
      </c>
      <c r="K3" s="183" t="str">
        <f ca="1">IFERROR(__xludf.DUMMYFUNCTION("""COMPUTED_VALUE"""),"Май")</f>
        <v>Май</v>
      </c>
      <c r="L3" s="183" t="str">
        <f ca="1">IFERROR(__xludf.DUMMYFUNCTION("""COMPUTED_VALUE"""),"Июнь")</f>
        <v>Июнь</v>
      </c>
      <c r="M3" s="183" t="str">
        <f ca="1">IFERROR(__xludf.DUMMYFUNCTION("""COMPUTED_VALUE"""),"Июль")</f>
        <v>Июль</v>
      </c>
      <c r="N3" s="183" t="str">
        <f ca="1">IFERROR(__xludf.DUMMYFUNCTION("""COMPUTED_VALUE"""),"Август")</f>
        <v>Август</v>
      </c>
      <c r="O3" s="183" t="str">
        <f ca="1">IFERROR(__xludf.DUMMYFUNCTION("""COMPUTED_VALUE"""),"Сентябрь")</f>
        <v>Сентябрь</v>
      </c>
      <c r="P3" s="183" t="str">
        <f ca="1">IFERROR(__xludf.DUMMYFUNCTION("""COMPUTED_VALUE"""),"Октябрь")</f>
        <v>Октябрь</v>
      </c>
      <c r="Q3" s="183" t="str">
        <f ca="1">IFERROR(__xludf.DUMMYFUNCTION("""COMPUTED_VALUE"""),"Ноябрь")</f>
        <v>Ноябрь</v>
      </c>
      <c r="R3" s="183" t="str">
        <f ca="1">IFERROR(__xludf.DUMMYFUNCTION("""COMPUTED_VALUE"""),"Декабрь")</f>
        <v>Декабрь</v>
      </c>
      <c r="S3" s="183" t="str">
        <f ca="1">IFERROR(__xludf.DUMMYFUNCTION("""COMPUTED_VALUE"""),"Январь")</f>
        <v>Январь</v>
      </c>
      <c r="T3" s="183" t="str">
        <f ca="1">IFERROR(__xludf.DUMMYFUNCTION("""COMPUTED_VALUE"""),"Февраль")</f>
        <v>Февраль</v>
      </c>
      <c r="U3" s="183" t="str">
        <f ca="1">IFERROR(__xludf.DUMMYFUNCTION("""COMPUTED_VALUE"""),"Март")</f>
        <v>Март</v>
      </c>
      <c r="V3" s="183" t="str">
        <f ca="1">IFERROR(__xludf.DUMMYFUNCTION("""COMPUTED_VALUE"""),"Апрель")</f>
        <v>Апрель</v>
      </c>
      <c r="W3" s="183" t="str">
        <f ca="1">IFERROR(__xludf.DUMMYFUNCTION("""COMPUTED_VALUE"""),"Май")</f>
        <v>Май</v>
      </c>
      <c r="X3" s="183" t="str">
        <f ca="1">IFERROR(__xludf.DUMMYFUNCTION("""COMPUTED_VALUE"""),"Июнь")</f>
        <v>Июнь</v>
      </c>
      <c r="Y3" s="183" t="str">
        <f ca="1">IFERROR(__xludf.DUMMYFUNCTION("""COMPUTED_VALUE"""),"Июль")</f>
        <v>Июль</v>
      </c>
      <c r="Z3" s="183" t="str">
        <f ca="1">IFERROR(__xludf.DUMMYFUNCTION("""COMPUTED_VALUE"""),"Август")</f>
        <v>Август</v>
      </c>
      <c r="AA3" s="183" t="str">
        <f ca="1">IFERROR(__xludf.DUMMYFUNCTION("""COMPUTED_VALUE"""),"Сентябрь")</f>
        <v>Сентябрь</v>
      </c>
      <c r="AB3" s="183" t="str">
        <f ca="1">IFERROR(__xludf.DUMMYFUNCTION("""COMPUTED_VALUE"""),"Октябрь")</f>
        <v>Октябрь</v>
      </c>
      <c r="AC3" s="183" t="str">
        <f ca="1">IFERROR(__xludf.DUMMYFUNCTION("""COMPUTED_VALUE"""),"Ноябрь")</f>
        <v>Ноябрь</v>
      </c>
      <c r="AD3" s="183" t="str">
        <f ca="1">IFERROR(__xludf.DUMMYFUNCTION("""COMPUTED_VALUE"""),"Декабрь")</f>
        <v>Декабрь</v>
      </c>
      <c r="AE3" s="183" t="str">
        <f ca="1">IFERROR(__xludf.DUMMYFUNCTION("""COMPUTED_VALUE"""),"I квартал 2023")</f>
        <v>I квартал 2023</v>
      </c>
      <c r="AF3" s="183" t="str">
        <f ca="1">IFERROR(__xludf.DUMMYFUNCTION("""COMPUTED_VALUE"""),"II квартал 2023")</f>
        <v>II квартал 2023</v>
      </c>
      <c r="AG3" s="183" t="str">
        <f ca="1">IFERROR(__xludf.DUMMYFUNCTION("""COMPUTED_VALUE"""),"III квартал 2023")</f>
        <v>III квартал 2023</v>
      </c>
      <c r="AH3" s="183" t="str">
        <f ca="1">IFERROR(__xludf.DUMMYFUNCTION("""COMPUTED_VALUE"""),"IV квартал 2023")</f>
        <v>IV квартал 2023</v>
      </c>
      <c r="AI3" s="183" t="str">
        <f ca="1">IFERROR(__xludf.DUMMYFUNCTION("""COMPUTED_VALUE"""),"I квартал 2023")</f>
        <v>I квартал 2023</v>
      </c>
      <c r="AJ3" s="183" t="str">
        <f ca="1">IFERROR(__xludf.DUMMYFUNCTION("""COMPUTED_VALUE"""),"II квартал 2023")</f>
        <v>II квартал 2023</v>
      </c>
      <c r="AK3" s="183" t="str">
        <f ca="1">IFERROR(__xludf.DUMMYFUNCTION("""COMPUTED_VALUE"""),"III квартал 2023")</f>
        <v>III квартал 2023</v>
      </c>
      <c r="AL3" s="183" t="str">
        <f ca="1">IFERROR(__xludf.DUMMYFUNCTION("""COMPUTED_VALUE"""),"IV квартал 2023")</f>
        <v>IV квартал 2023</v>
      </c>
      <c r="AM3" s="184"/>
      <c r="AN3" s="184"/>
      <c r="AO3" s="184"/>
      <c r="AP3" s="184"/>
      <c r="AQ3" s="184"/>
      <c r="AR3" s="184"/>
      <c r="AS3" s="184"/>
      <c r="AT3" s="184"/>
      <c r="AU3" s="184"/>
      <c r="AV3" s="184"/>
    </row>
    <row r="4" spans="1:48" ht="15">
      <c r="A4" s="185">
        <f ca="1">IFERROR(__xludf.DUMMYFUNCTION("""COMPUTED_VALUE"""),1)</f>
        <v>1</v>
      </c>
      <c r="B4" s="185">
        <f ca="1">IFERROR(__xludf.DUMMYFUNCTION("""COMPUTED_VALUE"""),3)</f>
        <v>3</v>
      </c>
      <c r="C4" s="185" t="str">
        <f ca="1">IFERROR(__xludf.DUMMYFUNCTION("""COMPUTED_VALUE"""),"Выдача разрешения на ввод объекта в эксплуатацию, внесение изменений в разрешение на ввод объекта в эксплуатацию")</f>
        <v>Выдача разрешения на ввод объекта в эксплуатацию, внесение изменений в разрешение на ввод объекта в эксплуатацию</v>
      </c>
      <c r="D4" s="185"/>
      <c r="E4" s="185"/>
      <c r="F4" s="185"/>
      <c r="G4" s="185"/>
      <c r="H4" s="206">
        <v>0</v>
      </c>
      <c r="I4" s="207">
        <v>0</v>
      </c>
      <c r="J4" s="210">
        <v>0</v>
      </c>
      <c r="K4" s="216"/>
      <c r="L4" s="216"/>
      <c r="M4" s="216"/>
      <c r="N4" s="216"/>
      <c r="O4" s="216"/>
      <c r="P4" s="216"/>
      <c r="Q4" s="216"/>
      <c r="R4" s="216"/>
      <c r="S4" s="216"/>
      <c r="T4" s="207">
        <v>0</v>
      </c>
      <c r="U4" s="207">
        <v>0</v>
      </c>
      <c r="V4" s="210">
        <v>0</v>
      </c>
      <c r="W4" s="216"/>
      <c r="X4" s="216"/>
      <c r="Y4" s="216"/>
      <c r="Z4" s="216"/>
      <c r="AA4" s="216"/>
      <c r="AB4" s="216"/>
      <c r="AC4" s="216"/>
      <c r="AD4" s="216"/>
      <c r="AE4" s="207">
        <v>0</v>
      </c>
      <c r="AF4" s="216"/>
      <c r="AG4" s="216"/>
      <c r="AH4" s="216"/>
      <c r="AI4" s="207">
        <v>0</v>
      </c>
      <c r="AJ4" s="15"/>
      <c r="AK4" s="202"/>
      <c r="AL4" s="202"/>
      <c r="AM4" s="193"/>
      <c r="AN4" s="193"/>
      <c r="AO4" s="193"/>
      <c r="AP4" s="193"/>
      <c r="AQ4" s="193"/>
      <c r="AR4" s="193"/>
      <c r="AS4" s="193"/>
      <c r="AT4" s="193"/>
      <c r="AU4" s="193"/>
      <c r="AV4" s="193"/>
    </row>
    <row r="5" spans="1:48" ht="15">
      <c r="A5" s="185">
        <f ca="1">IFERROR(__xludf.DUMMYFUNCTION("""COMPUTED_VALUE"""),2)</f>
        <v>2</v>
      </c>
      <c r="B5" s="185">
        <f ca="1">IFERROR(__xludf.DUMMYFUNCTION("""COMPUTED_VALUE"""),4)</f>
        <v>4</v>
      </c>
      <c r="C5" s="185" t="str">
        <f ca="1">IFERROR(__xludf.DUMMYFUNCTION("""COMPUTED_VALUE"""),"Выдача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строительство")</f>
        <v>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</v>
      </c>
      <c r="D5" s="185"/>
      <c r="E5" s="185"/>
      <c r="F5" s="185"/>
      <c r="G5" s="185"/>
      <c r="H5" s="204">
        <v>0</v>
      </c>
      <c r="I5" s="211">
        <v>0</v>
      </c>
      <c r="J5" s="208">
        <v>0</v>
      </c>
      <c r="K5" s="162"/>
      <c r="L5" s="162"/>
      <c r="M5" s="162"/>
      <c r="N5" s="162"/>
      <c r="O5" s="162"/>
      <c r="P5" s="162"/>
      <c r="Q5" s="162"/>
      <c r="R5" s="162"/>
      <c r="S5" s="162"/>
      <c r="T5" s="211">
        <v>0</v>
      </c>
      <c r="U5" s="211">
        <v>0</v>
      </c>
      <c r="V5" s="208">
        <v>1</v>
      </c>
      <c r="W5" s="162"/>
      <c r="X5" s="162"/>
      <c r="Y5" s="162"/>
      <c r="Z5" s="162"/>
      <c r="AA5" s="162"/>
      <c r="AB5" s="162"/>
      <c r="AC5" s="162"/>
      <c r="AD5" s="162"/>
      <c r="AE5" s="211">
        <v>0</v>
      </c>
      <c r="AF5" s="162"/>
      <c r="AG5" s="162"/>
      <c r="AH5" s="162"/>
      <c r="AI5" s="211">
        <v>0</v>
      </c>
      <c r="AJ5" s="43"/>
      <c r="AK5" s="202"/>
      <c r="AL5" s="202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1:48" ht="15">
      <c r="A6" s="185">
        <f ca="1">IFERROR(__xludf.DUMMYFUNCTION("""COMPUTED_VALUE"""),3)</f>
        <v>3</v>
      </c>
      <c r="B6" s="185">
        <f ca="1">IFERROR(__xludf.DUMMYFUNCTION("""COMPUTED_VALUE"""),91)</f>
        <v>91</v>
      </c>
      <c r="C6" s="185" t="str">
        <f ca="1">IFERROR(__xludf.DUMMYFUNCTION("""COMPUTED_VALUE"""),"Направление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деятельности")</f>
        <v>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</v>
      </c>
      <c r="D6" s="185"/>
      <c r="E6" s="185"/>
      <c r="F6" s="185"/>
      <c r="G6" s="185"/>
      <c r="H6" s="204">
        <v>0</v>
      </c>
      <c r="I6" s="211">
        <v>0</v>
      </c>
      <c r="J6" s="208">
        <v>0</v>
      </c>
      <c r="K6" s="162"/>
      <c r="L6" s="162"/>
      <c r="M6" s="162"/>
      <c r="N6" s="162"/>
      <c r="O6" s="162"/>
      <c r="P6" s="162"/>
      <c r="Q6" s="162"/>
      <c r="R6" s="162"/>
      <c r="S6" s="162"/>
      <c r="T6" s="211">
        <v>2</v>
      </c>
      <c r="U6" s="211">
        <v>0</v>
      </c>
      <c r="V6" s="208">
        <v>0</v>
      </c>
      <c r="W6" s="162"/>
      <c r="X6" s="162"/>
      <c r="Y6" s="162"/>
      <c r="Z6" s="162"/>
      <c r="AA6" s="162"/>
      <c r="AB6" s="162"/>
      <c r="AC6" s="162"/>
      <c r="AD6" s="162"/>
      <c r="AE6" s="211">
        <v>0</v>
      </c>
      <c r="AF6" s="162"/>
      <c r="AG6" s="162"/>
      <c r="AH6" s="162"/>
      <c r="AI6" s="211">
        <v>0</v>
      </c>
      <c r="AJ6" s="43"/>
      <c r="AK6" s="202"/>
      <c r="AL6" s="202"/>
      <c r="AM6" s="193"/>
      <c r="AN6" s="193"/>
      <c r="AO6" s="193"/>
      <c r="AP6" s="193"/>
      <c r="AQ6" s="193"/>
      <c r="AR6" s="193"/>
      <c r="AS6" s="193"/>
      <c r="AT6" s="193"/>
      <c r="AU6" s="193"/>
      <c r="AV6" s="193"/>
    </row>
    <row r="7" spans="1:48" ht="15">
      <c r="A7" s="185">
        <f ca="1">IFERROR(__xludf.DUMMYFUNCTION("""COMPUTED_VALUE"""),4)</f>
        <v>4</v>
      </c>
      <c r="B7" s="185">
        <f ca="1">IFERROR(__xludf.DUMMYFUNCTION("""COMPUTED_VALUE"""),90)</f>
        <v>90</v>
      </c>
      <c r="C7" s="185" t="str">
        <f ca="1">IFERROR(__xludf.DUMMYFUNCTION("""COMPUTED_VALUE"""),"Направление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уст"&amp;"ановленным параметрам и допустимости размещения объекта индивидуального жилищного строительства или садового дома на земельном участке")</f>
        <v>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v>
      </c>
      <c r="D7" s="185"/>
      <c r="E7" s="185"/>
      <c r="F7" s="185"/>
      <c r="G7" s="185"/>
      <c r="H7" s="204">
        <v>0</v>
      </c>
      <c r="I7" s="211">
        <v>0</v>
      </c>
      <c r="J7" s="208">
        <v>0</v>
      </c>
      <c r="K7" s="162"/>
      <c r="L7" s="162"/>
      <c r="M7" s="162"/>
      <c r="N7" s="162"/>
      <c r="O7" s="162"/>
      <c r="P7" s="162"/>
      <c r="Q7" s="162"/>
      <c r="R7" s="162"/>
      <c r="S7" s="162"/>
      <c r="T7" s="211">
        <v>2</v>
      </c>
      <c r="U7" s="211">
        <v>0</v>
      </c>
      <c r="V7" s="208">
        <v>0</v>
      </c>
      <c r="W7" s="162"/>
      <c r="X7" s="162"/>
      <c r="Y7" s="162"/>
      <c r="Z7" s="162"/>
      <c r="AA7" s="162"/>
      <c r="AB7" s="162"/>
      <c r="AC7" s="162"/>
      <c r="AD7" s="162"/>
      <c r="AE7" s="211">
        <v>0</v>
      </c>
      <c r="AF7" s="162"/>
      <c r="AG7" s="162"/>
      <c r="AH7" s="162"/>
      <c r="AI7" s="211">
        <v>0</v>
      </c>
      <c r="AJ7" s="43"/>
      <c r="AK7" s="202"/>
      <c r="AL7" s="202"/>
      <c r="AM7" s="193"/>
      <c r="AN7" s="193"/>
      <c r="AO7" s="193"/>
      <c r="AP7" s="193"/>
      <c r="AQ7" s="193"/>
      <c r="AR7" s="193"/>
      <c r="AS7" s="193"/>
      <c r="AT7" s="193"/>
      <c r="AU7" s="193"/>
      <c r="AV7" s="193"/>
    </row>
    <row r="8" spans="1:48" ht="15">
      <c r="A8" s="185">
        <f ca="1">IFERROR(__xludf.DUMMYFUNCTION("""COMPUTED_VALUE"""),5)</f>
        <v>5</v>
      </c>
      <c r="B8" s="185">
        <f ca="1">IFERROR(__xludf.DUMMYFUNCTION("""COMPUTED_VALUE"""),21)</f>
        <v>21</v>
      </c>
      <c r="C8" s="185" t="str">
        <f ca="1">IFERROR(__xludf.DUMMYFUNCTION("""COMPUTED_VALUE"""),"Выдача градостроительного плана земельного участка")</f>
        <v>Выдача градостроительного плана земельного участка</v>
      </c>
      <c r="D8" s="185"/>
      <c r="E8" s="185"/>
      <c r="F8" s="185"/>
      <c r="G8" s="185"/>
      <c r="H8" s="204">
        <v>0</v>
      </c>
      <c r="I8" s="211">
        <v>0</v>
      </c>
      <c r="J8" s="208">
        <v>0</v>
      </c>
      <c r="K8" s="162"/>
      <c r="L8" s="162"/>
      <c r="M8" s="162"/>
      <c r="N8" s="162"/>
      <c r="O8" s="162"/>
      <c r="P8" s="162"/>
      <c r="Q8" s="162"/>
      <c r="R8" s="162"/>
      <c r="S8" s="162"/>
      <c r="T8" s="211">
        <v>0</v>
      </c>
      <c r="U8" s="211">
        <v>0</v>
      </c>
      <c r="V8" s="208">
        <v>1</v>
      </c>
      <c r="W8" s="162"/>
      <c r="X8" s="162"/>
      <c r="Y8" s="162"/>
      <c r="Z8" s="162"/>
      <c r="AA8" s="162"/>
      <c r="AB8" s="162"/>
      <c r="AC8" s="162"/>
      <c r="AD8" s="162"/>
      <c r="AE8" s="211">
        <v>0</v>
      </c>
      <c r="AF8" s="162"/>
      <c r="AG8" s="162"/>
      <c r="AH8" s="162"/>
      <c r="AI8" s="211">
        <v>0</v>
      </c>
      <c r="AJ8" s="43"/>
      <c r="AK8" s="202"/>
      <c r="AL8" s="202"/>
      <c r="AM8" s="193"/>
      <c r="AN8" s="193"/>
      <c r="AO8" s="193"/>
      <c r="AP8" s="193"/>
      <c r="AQ8" s="193"/>
      <c r="AR8" s="193"/>
      <c r="AS8" s="193"/>
      <c r="AT8" s="193"/>
      <c r="AU8" s="193"/>
      <c r="AV8" s="193"/>
    </row>
    <row r="9" spans="1:48" ht="15">
      <c r="A9" s="185">
        <f ca="1">IFERROR(__xludf.DUMMYFUNCTION("""COMPUTED_VALUE"""),6)</f>
        <v>6</v>
      </c>
      <c r="B9" s="185">
        <f ca="1">IFERROR(__xludf.DUMMYFUNCTION("""COMPUTED_VALUE"""),85)</f>
        <v>85</v>
      </c>
      <c r="C9" s="185" t="str">
        <f ca="1">IFERROR(__xludf.DUMMYFUNCTION("""COMPUTED_VALUE"""),"Выдача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образования")</f>
        <v>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</v>
      </c>
      <c r="D9" s="185"/>
      <c r="E9" s="185"/>
      <c r="F9" s="185"/>
      <c r="G9" s="185"/>
      <c r="H9" s="204">
        <v>0</v>
      </c>
      <c r="I9" s="211">
        <v>0</v>
      </c>
      <c r="J9" s="208">
        <v>0</v>
      </c>
      <c r="K9" s="162"/>
      <c r="L9" s="162"/>
      <c r="M9" s="162"/>
      <c r="N9" s="162"/>
      <c r="O9" s="162"/>
      <c r="P9" s="162"/>
      <c r="Q9" s="162"/>
      <c r="R9" s="162"/>
      <c r="S9" s="162"/>
      <c r="T9" s="211">
        <v>0</v>
      </c>
      <c r="U9" s="211">
        <v>0</v>
      </c>
      <c r="V9" s="208">
        <v>0</v>
      </c>
      <c r="W9" s="162"/>
      <c r="X9" s="162"/>
      <c r="Y9" s="162"/>
      <c r="Z9" s="162"/>
      <c r="AA9" s="162"/>
      <c r="AB9" s="162"/>
      <c r="AC9" s="162"/>
      <c r="AD9" s="162"/>
      <c r="AE9" s="211">
        <v>0</v>
      </c>
      <c r="AF9" s="162"/>
      <c r="AG9" s="162"/>
      <c r="AH9" s="162"/>
      <c r="AI9" s="211">
        <v>0</v>
      </c>
      <c r="AJ9" s="43"/>
      <c r="AK9" s="202"/>
      <c r="AL9" s="202"/>
      <c r="AM9" s="193"/>
      <c r="AN9" s="193"/>
      <c r="AO9" s="193"/>
      <c r="AP9" s="193"/>
      <c r="AQ9" s="193"/>
      <c r="AR9" s="193"/>
      <c r="AS9" s="193"/>
      <c r="AT9" s="193"/>
      <c r="AU9" s="193"/>
      <c r="AV9" s="193"/>
    </row>
    <row r="10" spans="1:48" ht="15">
      <c r="A10" s="185">
        <f ca="1">IFERROR(__xludf.DUMMYFUNCTION("""COMPUTED_VALUE"""),7)</f>
        <v>7</v>
      </c>
      <c r="B10" s="185">
        <f ca="1">IFERROR(__xludf.DUMMYFUNCTION("""COMPUTED_VALUE"""),63)</f>
        <v>63</v>
      </c>
      <c r="C10" s="185" t="str">
        <f ca="1">IFERROR(__xludf.DUMMYFUNCTION("""COMPUTED_VALUE"""),"Организация отдыха детей в каникулярное время")</f>
        <v>Организация отдыха детей в каникулярное время</v>
      </c>
      <c r="D10" s="185"/>
      <c r="E10" s="185"/>
      <c r="F10" s="185"/>
      <c r="G10" s="185"/>
      <c r="H10" s="204">
        <v>0</v>
      </c>
      <c r="I10" s="211">
        <v>0</v>
      </c>
      <c r="J10" s="208">
        <v>0</v>
      </c>
      <c r="K10" s="162"/>
      <c r="L10" s="162"/>
      <c r="M10" s="162"/>
      <c r="N10" s="162"/>
      <c r="O10" s="162"/>
      <c r="P10" s="162"/>
      <c r="Q10" s="162"/>
      <c r="R10" s="162"/>
      <c r="S10" s="162"/>
      <c r="T10" s="211">
        <v>0</v>
      </c>
      <c r="U10" s="211">
        <v>0</v>
      </c>
      <c r="V10" s="208">
        <v>0</v>
      </c>
      <c r="W10" s="162"/>
      <c r="X10" s="162"/>
      <c r="Y10" s="162"/>
      <c r="Z10" s="162"/>
      <c r="AA10" s="162"/>
      <c r="AB10" s="162"/>
      <c r="AC10" s="162"/>
      <c r="AD10" s="162"/>
      <c r="AE10" s="211">
        <v>0</v>
      </c>
      <c r="AF10" s="162"/>
      <c r="AG10" s="162"/>
      <c r="AH10" s="162"/>
      <c r="AI10" s="211">
        <v>0</v>
      </c>
      <c r="AJ10" s="43"/>
      <c r="AK10" s="202"/>
      <c r="AL10" s="202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</row>
    <row r="11" spans="1:48" ht="15">
      <c r="A11" s="185">
        <f ca="1">IFERROR(__xludf.DUMMYFUNCTION("""COMPUTED_VALUE"""),8)</f>
        <v>8</v>
      </c>
      <c r="B11" s="185">
        <f ca="1">IFERROR(__xludf.DUMMYFUNCTION("""COMPUTED_VALUE"""),59)</f>
        <v>59</v>
      </c>
      <c r="C11" s="185" t="str">
        <f ca="1">IFERROR(__xludf.DUMMYFUNCTION("""COMPUTED_VALUE"""),"Перераспределение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собственности")</f>
        <v>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</v>
      </c>
      <c r="D11" s="185"/>
      <c r="E11" s="185"/>
      <c r="F11" s="185"/>
      <c r="G11" s="185"/>
      <c r="H11" s="204">
        <v>0</v>
      </c>
      <c r="I11" s="211">
        <v>0</v>
      </c>
      <c r="J11" s="208">
        <v>0</v>
      </c>
      <c r="K11" s="162"/>
      <c r="L11" s="162"/>
      <c r="M11" s="162"/>
      <c r="N11" s="162"/>
      <c r="O11" s="162"/>
      <c r="P11" s="162"/>
      <c r="Q11" s="162"/>
      <c r="R11" s="162"/>
      <c r="S11" s="162"/>
      <c r="T11" s="211">
        <v>2</v>
      </c>
      <c r="U11" s="211">
        <v>0</v>
      </c>
      <c r="V11" s="208">
        <v>3</v>
      </c>
      <c r="W11" s="162"/>
      <c r="X11" s="162"/>
      <c r="Y11" s="162"/>
      <c r="Z11" s="162"/>
      <c r="AA11" s="162"/>
      <c r="AB11" s="162"/>
      <c r="AC11" s="162"/>
      <c r="AD11" s="162"/>
      <c r="AE11" s="211">
        <v>0</v>
      </c>
      <c r="AF11" s="162"/>
      <c r="AG11" s="162"/>
      <c r="AH11" s="162"/>
      <c r="AI11" s="211">
        <v>0</v>
      </c>
      <c r="AJ11" s="43"/>
      <c r="AK11" s="202"/>
      <c r="AL11" s="202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</row>
    <row r="12" spans="1:48" ht="15">
      <c r="A12" s="185">
        <f ca="1">IFERROR(__xludf.DUMMYFUNCTION("""COMPUTED_VALUE"""),9)</f>
        <v>9</v>
      </c>
      <c r="B12" s="185">
        <f ca="1">IFERROR(__xludf.DUMMYFUNCTION("""COMPUTED_VALUE"""),55)</f>
        <v>55</v>
      </c>
      <c r="C12" s="185" t="str">
        <f ca="1">IFERROR(__xludf.DUMMYFUNCTION("""COMPUTED_VALUE"""),"Предоставление разрешения на осуществление земляных работ")</f>
        <v>Предоставление разрешения на осуществление земляных работ</v>
      </c>
      <c r="D12" s="185"/>
      <c r="E12" s="185"/>
      <c r="F12" s="185"/>
      <c r="G12" s="185"/>
      <c r="H12" s="204">
        <v>0</v>
      </c>
      <c r="I12" s="211">
        <v>0</v>
      </c>
      <c r="J12" s="208">
        <v>0</v>
      </c>
      <c r="K12" s="162"/>
      <c r="L12" s="162"/>
      <c r="M12" s="162"/>
      <c r="N12" s="162"/>
      <c r="O12" s="162"/>
      <c r="P12" s="162"/>
      <c r="Q12" s="162"/>
      <c r="R12" s="162"/>
      <c r="S12" s="162"/>
      <c r="T12" s="211">
        <v>7</v>
      </c>
      <c r="U12" s="211">
        <v>4</v>
      </c>
      <c r="V12" s="208">
        <v>6</v>
      </c>
      <c r="W12" s="162"/>
      <c r="X12" s="162"/>
      <c r="Y12" s="162"/>
      <c r="Z12" s="162"/>
      <c r="AA12" s="162"/>
      <c r="AB12" s="162"/>
      <c r="AC12" s="162"/>
      <c r="AD12" s="162"/>
      <c r="AE12" s="211">
        <v>0</v>
      </c>
      <c r="AF12" s="162"/>
      <c r="AG12" s="162"/>
      <c r="AH12" s="162"/>
      <c r="AI12" s="211">
        <v>0</v>
      </c>
      <c r="AJ12" s="43"/>
      <c r="AK12" s="202"/>
      <c r="AL12" s="202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</row>
    <row r="13" spans="1:48" ht="15">
      <c r="A13" s="185">
        <f ca="1">IFERROR(__xludf.DUMMYFUNCTION("""COMPUTED_VALUE"""),10)</f>
        <v>10</v>
      </c>
      <c r="B13" s="185">
        <f ca="1">IFERROR(__xludf.DUMMYFUNCTION("""COMPUTED_VALUE"""),18)</f>
        <v>18</v>
      </c>
      <c r="C13" s="185" t="str">
        <f ca="1">IFERROR(__xludf.DUMMYFUNCTION("""COMPUTED_VALUE"""),"Присвоение адреса объекту адресации, изменение и аннулирование такого адреса")</f>
        <v>Присвоение адреса объекту адресации, изменение и аннулирование такого адреса</v>
      </c>
      <c r="D13" s="185"/>
      <c r="E13" s="185"/>
      <c r="F13" s="185"/>
      <c r="G13" s="185"/>
      <c r="H13" s="204">
        <v>0</v>
      </c>
      <c r="I13" s="211">
        <v>0</v>
      </c>
      <c r="J13" s="208">
        <v>0</v>
      </c>
      <c r="K13" s="162"/>
      <c r="L13" s="162"/>
      <c r="M13" s="162"/>
      <c r="N13" s="162"/>
      <c r="O13" s="162"/>
      <c r="P13" s="162"/>
      <c r="Q13" s="162"/>
      <c r="R13" s="162"/>
      <c r="S13" s="162"/>
      <c r="T13" s="211">
        <v>9</v>
      </c>
      <c r="U13" s="211">
        <v>15</v>
      </c>
      <c r="V13" s="208">
        <v>13</v>
      </c>
      <c r="W13" s="162"/>
      <c r="X13" s="162"/>
      <c r="Y13" s="162"/>
      <c r="Z13" s="162"/>
      <c r="AA13" s="162"/>
      <c r="AB13" s="162"/>
      <c r="AC13" s="162"/>
      <c r="AD13" s="162"/>
      <c r="AE13" s="211">
        <v>0</v>
      </c>
      <c r="AF13" s="162"/>
      <c r="AG13" s="162"/>
      <c r="AH13" s="162"/>
      <c r="AI13" s="211">
        <v>0</v>
      </c>
      <c r="AJ13" s="43"/>
      <c r="AK13" s="202"/>
      <c r="AL13" s="202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</row>
    <row r="14" spans="1:48" ht="15">
      <c r="A14" s="185">
        <f ca="1">IFERROR(__xludf.DUMMYFUNCTION("""COMPUTED_VALUE"""),11)</f>
        <v>11</v>
      </c>
      <c r="B14" s="185">
        <f ca="1">IFERROR(__xludf.DUMMYFUNCTION("""COMPUTED_VALUE"""),14)</f>
        <v>14</v>
      </c>
      <c r="C14" s="185" t="str">
        <f ca="1">IFERROR(__xludf.DUMMYFUNCTION("""COMPUTED_VALUE"""),"Согласование проведения переустройства и (или) перепланировки помещения в многоквартирном доме")</f>
        <v>Согласование проведения переустройства и (или) перепланировки помещения в многоквартирном доме</v>
      </c>
      <c r="D14" s="185"/>
      <c r="E14" s="185"/>
      <c r="F14" s="185"/>
      <c r="G14" s="185"/>
      <c r="H14" s="204">
        <v>0</v>
      </c>
      <c r="I14" s="211">
        <v>0</v>
      </c>
      <c r="J14" s="208">
        <v>0</v>
      </c>
      <c r="K14" s="162"/>
      <c r="L14" s="162"/>
      <c r="M14" s="162"/>
      <c r="N14" s="162"/>
      <c r="O14" s="162"/>
      <c r="P14" s="162"/>
      <c r="Q14" s="162"/>
      <c r="R14" s="162"/>
      <c r="S14" s="162"/>
      <c r="T14" s="211">
        <v>0</v>
      </c>
      <c r="U14" s="211">
        <v>0</v>
      </c>
      <c r="V14" s="208">
        <v>0</v>
      </c>
      <c r="W14" s="162"/>
      <c r="X14" s="162"/>
      <c r="Y14" s="162"/>
      <c r="Z14" s="162"/>
      <c r="AA14" s="162"/>
      <c r="AB14" s="162"/>
      <c r="AC14" s="162"/>
      <c r="AD14" s="162"/>
      <c r="AE14" s="211">
        <v>0</v>
      </c>
      <c r="AF14" s="162"/>
      <c r="AG14" s="162"/>
      <c r="AH14" s="162"/>
      <c r="AI14" s="211">
        <v>0</v>
      </c>
      <c r="AJ14" s="43"/>
      <c r="AK14" s="202"/>
      <c r="AL14" s="202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</row>
    <row r="15" spans="1:48" ht="15">
      <c r="A15" s="185">
        <f ca="1">IFERROR(__xludf.DUMMYFUNCTION("""COMPUTED_VALUE"""),12)</f>
        <v>12</v>
      </c>
      <c r="B15" s="185">
        <f ca="1">IFERROR(__xludf.DUMMYFUNCTION("""COMPUTED_VALUE"""),24)</f>
        <v>24</v>
      </c>
      <c r="C15" s="185" t="str">
        <f ca="1">IFERROR(__xludf.DUMMYFUNCTION("""COMPUTED_VALUE"""),"Утверждение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образования")</f>
        <v>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</v>
      </c>
      <c r="D15" s="185"/>
      <c r="E15" s="185"/>
      <c r="F15" s="185"/>
      <c r="G15" s="185"/>
      <c r="H15" s="204">
        <v>0</v>
      </c>
      <c r="I15" s="211">
        <v>0</v>
      </c>
      <c r="J15" s="208">
        <v>0</v>
      </c>
      <c r="K15" s="162"/>
      <c r="L15" s="162"/>
      <c r="M15" s="162"/>
      <c r="N15" s="162"/>
      <c r="O15" s="162"/>
      <c r="P15" s="162"/>
      <c r="Q15" s="162"/>
      <c r="R15" s="162"/>
      <c r="S15" s="162"/>
      <c r="T15" s="211">
        <v>10</v>
      </c>
      <c r="U15" s="211">
        <v>9</v>
      </c>
      <c r="V15" s="208">
        <v>11</v>
      </c>
      <c r="W15" s="162"/>
      <c r="X15" s="162"/>
      <c r="Y15" s="162"/>
      <c r="Z15" s="162"/>
      <c r="AA15" s="162"/>
      <c r="AB15" s="162"/>
      <c r="AC15" s="162"/>
      <c r="AD15" s="162"/>
      <c r="AE15" s="211">
        <v>0</v>
      </c>
      <c r="AF15" s="162"/>
      <c r="AG15" s="162"/>
      <c r="AH15" s="162"/>
      <c r="AI15" s="211">
        <v>0</v>
      </c>
      <c r="AJ15" s="43"/>
      <c r="AK15" s="202"/>
      <c r="AL15" s="202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</row>
    <row r="16" spans="1:48" ht="15">
      <c r="A16" s="185">
        <f ca="1">IFERROR(__xludf.DUMMYFUNCTION("""COMPUTED_VALUE"""),13)</f>
        <v>13</v>
      </c>
      <c r="B16" s="185">
        <f ca="1">IFERROR(__xludf.DUMMYFUNCTION("""COMPUTED_VALUE"""),49)</f>
        <v>49</v>
      </c>
      <c r="C16" s="185" t="str">
        <f ca="1">IFERROR(__xludf.DUMMYFUNCTION("""COMPUTED_VALUE"""),"Предоставление земельных участков, находящихся в муниципальной собственности (государственная собственность на которые не разграничена), на торгах")</f>
        <v>Предоставление земельных участков, находящихся в муниципальной собственности (государственная собственность на которые не разграничена), на торгах</v>
      </c>
      <c r="D16" s="185"/>
      <c r="E16" s="185"/>
      <c r="F16" s="185"/>
      <c r="G16" s="185"/>
      <c r="H16" s="204">
        <v>0</v>
      </c>
      <c r="I16" s="211">
        <v>0</v>
      </c>
      <c r="J16" s="208">
        <v>0</v>
      </c>
      <c r="K16" s="162"/>
      <c r="L16" s="162"/>
      <c r="M16" s="162"/>
      <c r="N16" s="162"/>
      <c r="O16" s="162"/>
      <c r="P16" s="162"/>
      <c r="Q16" s="162"/>
      <c r="R16" s="162"/>
      <c r="S16" s="162"/>
      <c r="T16" s="211">
        <v>0</v>
      </c>
      <c r="U16" s="211">
        <v>1</v>
      </c>
      <c r="V16" s="208">
        <v>0</v>
      </c>
      <c r="W16" s="162"/>
      <c r="X16" s="162"/>
      <c r="Y16" s="162"/>
      <c r="Z16" s="162"/>
      <c r="AA16" s="162"/>
      <c r="AB16" s="162"/>
      <c r="AC16" s="162"/>
      <c r="AD16" s="162"/>
      <c r="AE16" s="211">
        <v>0</v>
      </c>
      <c r="AF16" s="162"/>
      <c r="AG16" s="162"/>
      <c r="AH16" s="162"/>
      <c r="AI16" s="211">
        <v>0</v>
      </c>
      <c r="AJ16" s="43"/>
      <c r="AK16" s="202"/>
      <c r="AL16" s="202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</row>
    <row r="17" spans="1:48" ht="15">
      <c r="A17" s="185">
        <f ca="1">IFERROR(__xludf.DUMMYFUNCTION("""COMPUTED_VALUE"""),14)</f>
        <v>14</v>
      </c>
      <c r="B17" s="185">
        <f ca="1">IFERROR(__xludf.DUMMYFUNCTION("""COMPUTED_VALUE"""),1)</f>
        <v>1</v>
      </c>
      <c r="C17" s="185" t="str">
        <f ca="1">IFERROR(__xludf.DUMMYFUNCTION("""COMPUTED_VALUE"""),"Выдача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Фед"&amp;"ерации и международными обязательствами администрацией")</f>
        <v>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Федерации и международными обязательствами администрацией</v>
      </c>
      <c r="D17" s="185"/>
      <c r="E17" s="185"/>
      <c r="F17" s="185"/>
      <c r="G17" s="185"/>
      <c r="H17" s="204">
        <v>0</v>
      </c>
      <c r="I17" s="211">
        <v>0</v>
      </c>
      <c r="J17" s="208">
        <v>0</v>
      </c>
      <c r="K17" s="162"/>
      <c r="L17" s="162"/>
      <c r="M17" s="162"/>
      <c r="N17" s="162"/>
      <c r="O17" s="162"/>
      <c r="P17" s="162"/>
      <c r="Q17" s="162"/>
      <c r="R17" s="162"/>
      <c r="S17" s="162"/>
      <c r="T17" s="211">
        <v>0</v>
      </c>
      <c r="U17" s="211">
        <v>0</v>
      </c>
      <c r="V17" s="208">
        <v>0</v>
      </c>
      <c r="W17" s="162"/>
      <c r="X17" s="162"/>
      <c r="Y17" s="162"/>
      <c r="Z17" s="162"/>
      <c r="AA17" s="162"/>
      <c r="AB17" s="162"/>
      <c r="AC17" s="162"/>
      <c r="AD17" s="162"/>
      <c r="AE17" s="211">
        <v>0</v>
      </c>
      <c r="AF17" s="162"/>
      <c r="AG17" s="162"/>
      <c r="AH17" s="162"/>
      <c r="AI17" s="211">
        <v>0</v>
      </c>
      <c r="AJ17" s="43"/>
      <c r="AK17" s="202"/>
      <c r="AL17" s="202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</row>
    <row r="18" spans="1:48" ht="15">
      <c r="A18" s="185">
        <f ca="1">IFERROR(__xludf.DUMMYFUNCTION("""COMPUTED_VALUE"""),15)</f>
        <v>15</v>
      </c>
      <c r="B18" s="185">
        <f ca="1">IFERROR(__xludf.DUMMYFUNCTION("""COMPUTED_VALUE"""),105)</f>
        <v>105</v>
      </c>
      <c r="C18" s="185" t="str">
        <f ca="1">IFERROR(__xludf.DUMMYFUNCTION("""COMPUTED_VALUE"""),"Признание садового дома жилым домом и жилого дома садовым домом")</f>
        <v>Признание садового дома жилым домом и жилого дома садовым домом</v>
      </c>
      <c r="D18" s="185"/>
      <c r="E18" s="185"/>
      <c r="F18" s="185"/>
      <c r="G18" s="185"/>
      <c r="H18" s="204">
        <v>0</v>
      </c>
      <c r="I18" s="211">
        <v>0</v>
      </c>
      <c r="J18" s="208">
        <v>0</v>
      </c>
      <c r="K18" s="162"/>
      <c r="L18" s="162"/>
      <c r="M18" s="162"/>
      <c r="N18" s="162"/>
      <c r="O18" s="162"/>
      <c r="P18" s="162"/>
      <c r="Q18" s="162"/>
      <c r="R18" s="162"/>
      <c r="S18" s="162"/>
      <c r="T18" s="211">
        <v>0</v>
      </c>
      <c r="U18" s="211">
        <v>0</v>
      </c>
      <c r="V18" s="208">
        <v>0</v>
      </c>
      <c r="W18" s="162"/>
      <c r="X18" s="162"/>
      <c r="Y18" s="162"/>
      <c r="Z18" s="162"/>
      <c r="AA18" s="162"/>
      <c r="AB18" s="162"/>
      <c r="AC18" s="162"/>
      <c r="AD18" s="162"/>
      <c r="AE18" s="211">
        <v>0</v>
      </c>
      <c r="AF18" s="162"/>
      <c r="AG18" s="162"/>
      <c r="AH18" s="162"/>
      <c r="AI18" s="211">
        <v>0</v>
      </c>
      <c r="AJ18" s="43"/>
      <c r="AK18" s="202"/>
      <c r="AL18" s="202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</row>
    <row r="19" spans="1:48" ht="15">
      <c r="A19" s="185">
        <f ca="1">IFERROR(__xludf.DUMMYFUNCTION("""COMPUTED_VALUE"""),16)</f>
        <v>16</v>
      </c>
      <c r="B19" s="185">
        <f ca="1">IFERROR(__xludf.DUMMYFUNCTION("""COMPUTED_VALUE"""),12)</f>
        <v>12</v>
      </c>
      <c r="C19" s="185" t="str">
        <f ca="1">IFERROR(__xludf.DUMMYFUNCTION("""COMPUTED_VALUE"""),"Перевод жилого помещения в нежилое помещение и нежилого помещения в жилое помещение")</f>
        <v>Перевод жилого помещения в нежилое помещение и нежилого помещения в жилое помещение</v>
      </c>
      <c r="D19" s="185"/>
      <c r="E19" s="185"/>
      <c r="F19" s="185"/>
      <c r="G19" s="185"/>
      <c r="H19" s="204">
        <v>0</v>
      </c>
      <c r="I19" s="211">
        <v>0</v>
      </c>
      <c r="J19" s="208">
        <v>0</v>
      </c>
      <c r="K19" s="162"/>
      <c r="L19" s="162"/>
      <c r="M19" s="162"/>
      <c r="N19" s="162"/>
      <c r="O19" s="162"/>
      <c r="P19" s="162"/>
      <c r="Q19" s="162"/>
      <c r="R19" s="162"/>
      <c r="S19" s="162"/>
      <c r="T19" s="211">
        <v>0</v>
      </c>
      <c r="U19" s="211">
        <v>0</v>
      </c>
      <c r="V19" s="208">
        <v>0</v>
      </c>
      <c r="W19" s="162"/>
      <c r="X19" s="162"/>
      <c r="Y19" s="162"/>
      <c r="Z19" s="162"/>
      <c r="AA19" s="162"/>
      <c r="AB19" s="162"/>
      <c r="AC19" s="162"/>
      <c r="AD19" s="162"/>
      <c r="AE19" s="211">
        <v>0</v>
      </c>
      <c r="AF19" s="162"/>
      <c r="AG19" s="162"/>
      <c r="AH19" s="162"/>
      <c r="AI19" s="211">
        <v>0</v>
      </c>
      <c r="AJ19" s="43"/>
      <c r="AK19" s="202"/>
      <c r="AL19" s="202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</row>
    <row r="20" spans="1:48" ht="15">
      <c r="A20" s="185">
        <f ca="1">IFERROR(__xludf.DUMMYFUNCTION("""COMPUTED_VALUE"""),17)</f>
        <v>17</v>
      </c>
      <c r="B20" s="185">
        <f ca="1">IFERROR(__xludf.DUMMYFUNCTION("""COMPUTED_VALUE"""),96)</f>
        <v>96</v>
      </c>
      <c r="C20" s="185" t="str">
        <f ca="1">IFERROR(__xludf.DUMMYFUNCTION("""COMPUTED_VALUE"""),"Предоставление разрешения на отклонение от предельных параметров разрешенного строительства, реконструкции объекта капитального строительства")</f>
        <v>Предоставление разрешения на отклонение от предельных параметров разрешенного строительства, реконструкции объекта капитального строительства</v>
      </c>
      <c r="D20" s="185"/>
      <c r="E20" s="185"/>
      <c r="F20" s="185"/>
      <c r="G20" s="185"/>
      <c r="H20" s="204">
        <v>0</v>
      </c>
      <c r="I20" s="211">
        <v>0</v>
      </c>
      <c r="J20" s="208">
        <v>0</v>
      </c>
      <c r="K20" s="162"/>
      <c r="L20" s="162"/>
      <c r="M20" s="162"/>
      <c r="N20" s="162"/>
      <c r="O20" s="162"/>
      <c r="P20" s="162"/>
      <c r="Q20" s="162"/>
      <c r="R20" s="162"/>
      <c r="S20" s="162"/>
      <c r="T20" s="211">
        <v>0</v>
      </c>
      <c r="U20" s="211">
        <v>0</v>
      </c>
      <c r="V20" s="208">
        <v>0</v>
      </c>
      <c r="W20" s="162"/>
      <c r="X20" s="162"/>
      <c r="Y20" s="162"/>
      <c r="Z20" s="162"/>
      <c r="AA20" s="162"/>
      <c r="AB20" s="162"/>
      <c r="AC20" s="162"/>
      <c r="AD20" s="162"/>
      <c r="AE20" s="211">
        <v>0</v>
      </c>
      <c r="AF20" s="162"/>
      <c r="AG20" s="162"/>
      <c r="AH20" s="162"/>
      <c r="AI20" s="211">
        <v>0</v>
      </c>
      <c r="AJ20" s="43"/>
      <c r="AK20" s="202"/>
      <c r="AL20" s="202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</row>
    <row r="21" spans="1:48" ht="15">
      <c r="A21" s="185">
        <f ca="1">IFERROR(__xludf.DUMMYFUNCTION("""COMPUTED_VALUE"""),18)</f>
        <v>18</v>
      </c>
      <c r="B21" s="185">
        <f ca="1">IFERROR(__xludf.DUMMYFUNCTION("""COMPUTED_VALUE"""),9)</f>
        <v>9</v>
      </c>
      <c r="C21" s="185" t="str">
        <f ca="1">IFERROR(__xludf.DUMMYFUNCTION("""COMPUTED_VALUE"""),"Выдача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разрешений")</f>
        <v>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</v>
      </c>
      <c r="D21" s="185"/>
      <c r="E21" s="185"/>
      <c r="F21" s="185"/>
      <c r="G21" s="185"/>
      <c r="H21" s="204">
        <v>0</v>
      </c>
      <c r="I21" s="211">
        <v>0</v>
      </c>
      <c r="J21" s="208">
        <v>0</v>
      </c>
      <c r="K21" s="162"/>
      <c r="L21" s="162"/>
      <c r="M21" s="162"/>
      <c r="N21" s="162"/>
      <c r="O21" s="162"/>
      <c r="P21" s="162"/>
      <c r="Q21" s="162"/>
      <c r="R21" s="162"/>
      <c r="S21" s="162"/>
      <c r="T21" s="211">
        <v>0</v>
      </c>
      <c r="U21" s="211">
        <v>0</v>
      </c>
      <c r="V21" s="208">
        <v>0</v>
      </c>
      <c r="W21" s="162"/>
      <c r="X21" s="162"/>
      <c r="Y21" s="162"/>
      <c r="Z21" s="162"/>
      <c r="AA21" s="162"/>
      <c r="AB21" s="162"/>
      <c r="AC21" s="162"/>
      <c r="AD21" s="162"/>
      <c r="AE21" s="211">
        <v>0</v>
      </c>
      <c r="AF21" s="162"/>
      <c r="AG21" s="162"/>
      <c r="AH21" s="162"/>
      <c r="AI21" s="211">
        <v>0</v>
      </c>
      <c r="AJ21" s="43"/>
      <c r="AK21" s="202"/>
      <c r="AL21" s="202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</row>
    <row r="22" spans="1:48" ht="15">
      <c r="A22" s="185">
        <f ca="1">IFERROR(__xludf.DUMMYFUNCTION("""COMPUTED_VALUE"""),19)</f>
        <v>19</v>
      </c>
      <c r="B22" s="185">
        <f ca="1">IFERROR(__xludf.DUMMYFUNCTION("""COMPUTED_VALUE"""),73)</f>
        <v>73</v>
      </c>
      <c r="C22" s="185" t="str">
        <f ca="1">IFERROR(__xludf.DUMMYFUNCTION("""COMPUTED_VALUE"""),"Выдача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сервитута")</f>
        <v>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</v>
      </c>
      <c r="D22" s="185"/>
      <c r="E22" s="185"/>
      <c r="F22" s="185"/>
      <c r="G22" s="185"/>
      <c r="H22" s="204">
        <v>0</v>
      </c>
      <c r="I22" s="211">
        <v>0</v>
      </c>
      <c r="J22" s="208">
        <v>0</v>
      </c>
      <c r="K22" s="162"/>
      <c r="L22" s="162"/>
      <c r="M22" s="162"/>
      <c r="N22" s="162"/>
      <c r="O22" s="162"/>
      <c r="P22" s="162"/>
      <c r="Q22" s="162"/>
      <c r="R22" s="162"/>
      <c r="S22" s="162"/>
      <c r="T22" s="211">
        <v>2</v>
      </c>
      <c r="U22" s="211">
        <v>2</v>
      </c>
      <c r="V22" s="208">
        <v>2</v>
      </c>
      <c r="W22" s="162"/>
      <c r="X22" s="162"/>
      <c r="Y22" s="162"/>
      <c r="Z22" s="162"/>
      <c r="AA22" s="162"/>
      <c r="AB22" s="162"/>
      <c r="AC22" s="162"/>
      <c r="AD22" s="162"/>
      <c r="AE22" s="211">
        <v>0</v>
      </c>
      <c r="AF22" s="162"/>
      <c r="AG22" s="162"/>
      <c r="AH22" s="162"/>
      <c r="AI22" s="211">
        <v>0</v>
      </c>
      <c r="AJ22" s="43"/>
      <c r="AK22" s="202"/>
      <c r="AL22" s="202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</row>
    <row r="23" spans="1:48" ht="15">
      <c r="A23" s="185">
        <f ca="1">IFERROR(__xludf.DUMMYFUNCTION("""COMPUTED_VALUE"""),20)</f>
        <v>20</v>
      </c>
      <c r="B23" s="185">
        <f ca="1">IFERROR(__xludf.DUMMYFUNCTION("""COMPUTED_VALUE"""),56)</f>
        <v>56</v>
      </c>
      <c r="C23" s="185" t="str">
        <f ca="1">IFERROR(__xludf.DUMMYFUNCTION("""COMPUTED_VALUE"""),"Отнесение земель или земельных участков в составе таких земель к определенной категории")</f>
        <v>Отнесение земель или земельных участков в составе таких земель к определенной категории</v>
      </c>
      <c r="D23" s="185"/>
      <c r="E23" s="185"/>
      <c r="F23" s="185"/>
      <c r="G23" s="185"/>
      <c r="H23" s="204">
        <v>0</v>
      </c>
      <c r="I23" s="211">
        <v>0</v>
      </c>
      <c r="J23" s="208">
        <v>0</v>
      </c>
      <c r="K23" s="162"/>
      <c r="L23" s="162"/>
      <c r="M23" s="162"/>
      <c r="N23" s="162"/>
      <c r="O23" s="162"/>
      <c r="P23" s="162"/>
      <c r="Q23" s="162"/>
      <c r="R23" s="162"/>
      <c r="S23" s="162"/>
      <c r="T23" s="211">
        <v>0</v>
      </c>
      <c r="U23" s="211">
        <v>0</v>
      </c>
      <c r="V23" s="208">
        <v>0</v>
      </c>
      <c r="W23" s="162"/>
      <c r="X23" s="162"/>
      <c r="Y23" s="162"/>
      <c r="Z23" s="162"/>
      <c r="AA23" s="162"/>
      <c r="AB23" s="162"/>
      <c r="AC23" s="162"/>
      <c r="AD23" s="162"/>
      <c r="AE23" s="211">
        <v>0</v>
      </c>
      <c r="AF23" s="162"/>
      <c r="AG23" s="162"/>
      <c r="AH23" s="162"/>
      <c r="AI23" s="211">
        <v>0</v>
      </c>
      <c r="AJ23" s="43"/>
      <c r="AK23" s="202"/>
      <c r="AL23" s="202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</row>
    <row r="24" spans="1:48" ht="15">
      <c r="A24" s="185">
        <f ca="1">IFERROR(__xludf.DUMMYFUNCTION("""COMPUTED_VALUE"""),21)</f>
        <v>21</v>
      </c>
      <c r="B24" s="185">
        <f ca="1">IFERROR(__xludf.DUMMYFUNCTION("""COMPUTED_VALUE"""),50)</f>
        <v>50</v>
      </c>
      <c r="C24" s="185" t="str">
        <f ca="1">IFERROR(__xludf.DUMMYFUNCTION("""COMPUTED_VALUE"""),"Установление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&lt;1&gt;)")</f>
        <v>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</v>
      </c>
      <c r="D24" s="185"/>
      <c r="E24" s="185"/>
      <c r="F24" s="185"/>
      <c r="G24" s="185"/>
      <c r="H24" s="204">
        <v>0</v>
      </c>
      <c r="I24" s="211">
        <v>0</v>
      </c>
      <c r="J24" s="208">
        <v>0</v>
      </c>
      <c r="K24" s="162"/>
      <c r="L24" s="162"/>
      <c r="M24" s="162"/>
      <c r="N24" s="162"/>
      <c r="O24" s="162"/>
      <c r="P24" s="162"/>
      <c r="Q24" s="162"/>
      <c r="R24" s="162"/>
      <c r="S24" s="162"/>
      <c r="T24" s="211">
        <v>0</v>
      </c>
      <c r="U24" s="211">
        <v>0</v>
      </c>
      <c r="V24" s="208">
        <v>0</v>
      </c>
      <c r="W24" s="162"/>
      <c r="X24" s="162"/>
      <c r="Y24" s="162"/>
      <c r="Z24" s="162"/>
      <c r="AA24" s="162"/>
      <c r="AB24" s="162"/>
      <c r="AC24" s="162"/>
      <c r="AD24" s="162"/>
      <c r="AE24" s="211">
        <v>0</v>
      </c>
      <c r="AF24" s="162"/>
      <c r="AG24" s="162"/>
      <c r="AH24" s="162"/>
      <c r="AI24" s="211">
        <v>0</v>
      </c>
      <c r="AJ24" s="43"/>
      <c r="AK24" s="202"/>
      <c r="AL24" s="202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</row>
    <row r="25" spans="1:48" ht="15">
      <c r="A25" s="185">
        <f ca="1">IFERROR(__xludf.DUMMYFUNCTION("""COMPUTED_VALUE"""),22)</f>
        <v>22</v>
      </c>
      <c r="B25" s="185">
        <f ca="1">IFERROR(__xludf.DUMMYFUNCTION("""COMPUTED_VALUE"""),70)</f>
        <v>70</v>
      </c>
      <c r="C25" s="185" t="str">
        <f ca="1">IFERROR(__xludf.DUMMYFUNCTION("""COMPUTED_VALUE"""),"Выдача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капитала")</f>
        <v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v>
      </c>
      <c r="D25" s="185"/>
      <c r="E25" s="185"/>
      <c r="F25" s="185"/>
      <c r="G25" s="185"/>
      <c r="H25" s="204">
        <v>0</v>
      </c>
      <c r="I25" s="211">
        <v>0</v>
      </c>
      <c r="J25" s="208">
        <v>0</v>
      </c>
      <c r="K25" s="162"/>
      <c r="L25" s="162"/>
      <c r="M25" s="162"/>
      <c r="N25" s="162"/>
      <c r="O25" s="162"/>
      <c r="P25" s="162"/>
      <c r="Q25" s="162"/>
      <c r="R25" s="162"/>
      <c r="S25" s="162"/>
      <c r="T25" s="211">
        <v>0</v>
      </c>
      <c r="U25" s="211">
        <v>0</v>
      </c>
      <c r="V25" s="208">
        <v>0</v>
      </c>
      <c r="W25" s="162"/>
      <c r="X25" s="162"/>
      <c r="Y25" s="162"/>
      <c r="Z25" s="162"/>
      <c r="AA25" s="162"/>
      <c r="AB25" s="162"/>
      <c r="AC25" s="162"/>
      <c r="AD25" s="162"/>
      <c r="AE25" s="211">
        <v>0</v>
      </c>
      <c r="AF25" s="162"/>
      <c r="AG25" s="162"/>
      <c r="AH25" s="162"/>
      <c r="AI25" s="211">
        <v>0</v>
      </c>
      <c r="AJ25" s="43"/>
      <c r="AK25" s="202"/>
      <c r="AL25" s="202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</row>
    <row r="26" spans="1:48" ht="15">
      <c r="A26" s="185">
        <f ca="1">IFERROR(__xludf.DUMMYFUNCTION("""COMPUTED_VALUE"""),23)</f>
        <v>23</v>
      </c>
      <c r="B26" s="185">
        <f ca="1">IFERROR(__xludf.DUMMYFUNCTION("""COMPUTED_VALUE"""),97)</f>
        <v>97</v>
      </c>
      <c r="C26" s="185" t="str">
        <f ca="1">IFERROR(__xludf.DUMMYFUNCTION("""COMPUTED_VALUE"""),"Предоставление разрешения на условно разрешенный вид использования земельного участка или объекта капитального строительства")</f>
        <v>Предоставление разрешения на условно разрешенный вид использования земельного участка или объекта капитального строительства</v>
      </c>
      <c r="D26" s="185"/>
      <c r="E26" s="185"/>
      <c r="F26" s="185"/>
      <c r="G26" s="185"/>
      <c r="H26" s="204">
        <v>0</v>
      </c>
      <c r="I26" s="211">
        <v>0</v>
      </c>
      <c r="J26" s="208">
        <v>0</v>
      </c>
      <c r="K26" s="162"/>
      <c r="L26" s="162"/>
      <c r="M26" s="162"/>
      <c r="N26" s="162"/>
      <c r="O26" s="162"/>
      <c r="P26" s="162"/>
      <c r="Q26" s="162"/>
      <c r="R26" s="162"/>
      <c r="S26" s="162"/>
      <c r="T26" s="211">
        <v>0</v>
      </c>
      <c r="U26" s="211">
        <v>0</v>
      </c>
      <c r="V26" s="208">
        <v>0</v>
      </c>
      <c r="W26" s="162"/>
      <c r="X26" s="162"/>
      <c r="Y26" s="162"/>
      <c r="Z26" s="162"/>
      <c r="AA26" s="162"/>
      <c r="AB26" s="162"/>
      <c r="AC26" s="162"/>
      <c r="AD26" s="162"/>
      <c r="AE26" s="211">
        <v>0</v>
      </c>
      <c r="AF26" s="162"/>
      <c r="AG26" s="162"/>
      <c r="AH26" s="162"/>
      <c r="AI26" s="211">
        <v>0</v>
      </c>
      <c r="AJ26" s="43"/>
      <c r="AK26" s="202"/>
      <c r="AL26" s="202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</row>
    <row r="27" spans="1:48" ht="15">
      <c r="A27" s="185">
        <f ca="1">IFERROR(__xludf.DUMMYFUNCTION("""COMPUTED_VALUE"""),24)</f>
        <v>24</v>
      </c>
      <c r="B27" s="185">
        <f ca="1">IFERROR(__xludf.DUMMYFUNCTION("""COMPUTED_VALUE"""),103)</f>
        <v>103</v>
      </c>
      <c r="C27" s="185" t="str">
        <f ca="1">IFERROR(__xludf.DUMMYFUNCTION("""COMPUTED_VALUE"""),"Установка информационной вывески, согласование дизайн-проекта размещения вывески")</f>
        <v>Установка информационной вывески, согласование дизайн-проекта размещения вывески</v>
      </c>
      <c r="D27" s="185"/>
      <c r="E27" s="185"/>
      <c r="F27" s="185"/>
      <c r="G27" s="185"/>
      <c r="H27" s="204">
        <v>0</v>
      </c>
      <c r="I27" s="211">
        <v>0</v>
      </c>
      <c r="J27" s="208">
        <v>0</v>
      </c>
      <c r="K27" s="162"/>
      <c r="L27" s="162"/>
      <c r="M27" s="162"/>
      <c r="N27" s="162"/>
      <c r="O27" s="162"/>
      <c r="P27" s="162"/>
      <c r="Q27" s="162"/>
      <c r="R27" s="162"/>
      <c r="S27" s="162"/>
      <c r="T27" s="211">
        <v>0</v>
      </c>
      <c r="U27" s="211">
        <v>0</v>
      </c>
      <c r="V27" s="208">
        <v>0</v>
      </c>
      <c r="W27" s="162"/>
      <c r="X27" s="162"/>
      <c r="Y27" s="162"/>
      <c r="Z27" s="162"/>
      <c r="AA27" s="162"/>
      <c r="AB27" s="162"/>
      <c r="AC27" s="162"/>
      <c r="AD27" s="162"/>
      <c r="AE27" s="211">
        <v>0</v>
      </c>
      <c r="AF27" s="162"/>
      <c r="AG27" s="162"/>
      <c r="AH27" s="162"/>
      <c r="AI27" s="211">
        <v>0</v>
      </c>
      <c r="AJ27" s="43"/>
      <c r="AK27" s="202"/>
      <c r="AL27" s="202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</row>
    <row r="28" spans="1:48" ht="15">
      <c r="A28" s="185">
        <f ca="1">IFERROR(__xludf.DUMMYFUNCTION("""COMPUTED_VALUE"""),25)</f>
        <v>25</v>
      </c>
      <c r="B28" s="185">
        <f ca="1">IFERROR(__xludf.DUMMYFUNCTION("""COMPUTED_VALUE"""),95)</f>
        <v>95</v>
      </c>
      <c r="C28" s="185" t="str">
        <f ca="1">IFERROR(__xludf.DUMMYFUNCTION("""COMPUTED_VALUE"""),"Постановка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разгран"&amp;"ичена ), в собственность бесплатно")</f>
        <v>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разграничена ), в собственность бесплатно</v>
      </c>
      <c r="D28" s="185"/>
      <c r="E28" s="185"/>
      <c r="F28" s="185"/>
      <c r="G28" s="185"/>
      <c r="H28" s="204">
        <v>0</v>
      </c>
      <c r="I28" s="211">
        <v>0</v>
      </c>
      <c r="J28" s="208">
        <v>0</v>
      </c>
      <c r="K28" s="162"/>
      <c r="L28" s="162"/>
      <c r="M28" s="162"/>
      <c r="N28" s="162"/>
      <c r="O28" s="162"/>
      <c r="P28" s="162"/>
      <c r="Q28" s="162"/>
      <c r="R28" s="162"/>
      <c r="S28" s="162"/>
      <c r="T28" s="211">
        <v>0</v>
      </c>
      <c r="U28" s="211">
        <v>0</v>
      </c>
      <c r="V28" s="208">
        <v>0</v>
      </c>
      <c r="W28" s="162"/>
      <c r="X28" s="162"/>
      <c r="Y28" s="162"/>
      <c r="Z28" s="162"/>
      <c r="AA28" s="162"/>
      <c r="AB28" s="162"/>
      <c r="AC28" s="162"/>
      <c r="AD28" s="162"/>
      <c r="AE28" s="211">
        <v>0</v>
      </c>
      <c r="AF28" s="162"/>
      <c r="AG28" s="162"/>
      <c r="AH28" s="162"/>
      <c r="AI28" s="211">
        <v>0</v>
      </c>
      <c r="AJ28" s="43"/>
      <c r="AK28" s="202"/>
      <c r="AL28" s="202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</row>
    <row r="29" spans="1:48" ht="15">
      <c r="A29" s="185">
        <f ca="1">IFERROR(__xludf.DUMMYFUNCTION("""COMPUTED_VALUE"""),26)</f>
        <v>26</v>
      </c>
      <c r="B29" s="185">
        <f ca="1">IFERROR(__xludf.DUMMYFUNCTION("""COMPUTED_VALUE"""),58)</f>
        <v>58</v>
      </c>
      <c r="C29" s="185" t="str">
        <f ca="1">IFERROR(__xludf.DUMMYFUNCTION("""COMPUTED_VALUE"""),"Предварительное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&lt;1&gt;)")</f>
        <v>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</v>
      </c>
      <c r="D29" s="185"/>
      <c r="E29" s="185"/>
      <c r="F29" s="185"/>
      <c r="G29" s="185"/>
      <c r="H29" s="204">
        <v>0</v>
      </c>
      <c r="I29" s="211">
        <v>0</v>
      </c>
      <c r="J29" s="208">
        <v>0</v>
      </c>
      <c r="K29" s="162"/>
      <c r="L29" s="162"/>
      <c r="M29" s="162"/>
      <c r="N29" s="162"/>
      <c r="O29" s="162"/>
      <c r="P29" s="162"/>
      <c r="Q29" s="162"/>
      <c r="R29" s="162"/>
      <c r="S29" s="162"/>
      <c r="T29" s="211">
        <v>0</v>
      </c>
      <c r="U29" s="211">
        <v>0</v>
      </c>
      <c r="V29" s="208">
        <v>2</v>
      </c>
      <c r="W29" s="162"/>
      <c r="X29" s="162"/>
      <c r="Y29" s="162"/>
      <c r="Z29" s="162"/>
      <c r="AA29" s="162"/>
      <c r="AB29" s="162"/>
      <c r="AC29" s="162"/>
      <c r="AD29" s="162"/>
      <c r="AE29" s="211">
        <v>0</v>
      </c>
      <c r="AF29" s="162"/>
      <c r="AG29" s="162"/>
      <c r="AH29" s="162"/>
      <c r="AI29" s="211">
        <v>0</v>
      </c>
      <c r="AJ29" s="43"/>
      <c r="AK29" s="202"/>
      <c r="AL29" s="202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</row>
    <row r="30" spans="1:48" ht="15">
      <c r="A30" s="185">
        <f ca="1">IFERROR(__xludf.DUMMYFUNCTION("""COMPUTED_VALUE"""),27)</f>
        <v>27</v>
      </c>
      <c r="B30" s="185">
        <f ca="1">IFERROR(__xludf.DUMMYFUNCTION("""COMPUTED_VALUE"""),52)</f>
        <v>52</v>
      </c>
      <c r="C30" s="185" t="str">
        <f ca="1">IFERROR(__xludf.DUMMYFUNCTION("""COMPUTED_VALUE"""),"Предоставление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торгов")</f>
        <v>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</v>
      </c>
      <c r="D30" s="185"/>
      <c r="E30" s="185"/>
      <c r="F30" s="185"/>
      <c r="G30" s="185"/>
      <c r="H30" s="204">
        <v>0</v>
      </c>
      <c r="I30" s="211">
        <v>0</v>
      </c>
      <c r="J30" s="208">
        <v>0</v>
      </c>
      <c r="K30" s="162"/>
      <c r="L30" s="162"/>
      <c r="M30" s="162"/>
      <c r="N30" s="162"/>
      <c r="O30" s="162"/>
      <c r="P30" s="162"/>
      <c r="Q30" s="162"/>
      <c r="R30" s="162"/>
      <c r="S30" s="162"/>
      <c r="T30" s="211">
        <v>5</v>
      </c>
      <c r="U30" s="211">
        <v>1</v>
      </c>
      <c r="V30" s="208">
        <v>1</v>
      </c>
      <c r="W30" s="162"/>
      <c r="X30" s="162"/>
      <c r="Y30" s="162"/>
      <c r="Z30" s="162"/>
      <c r="AA30" s="162"/>
      <c r="AB30" s="162"/>
      <c r="AC30" s="162"/>
      <c r="AD30" s="162"/>
      <c r="AE30" s="211">
        <v>0</v>
      </c>
      <c r="AF30" s="162"/>
      <c r="AG30" s="162"/>
      <c r="AH30" s="162"/>
      <c r="AI30" s="211">
        <v>0</v>
      </c>
      <c r="AJ30" s="43"/>
      <c r="AK30" s="202"/>
      <c r="AL30" s="202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</row>
    <row r="31" spans="1:48" ht="15">
      <c r="A31" s="185">
        <f ca="1">IFERROR(__xludf.DUMMYFUNCTION("""COMPUTED_VALUE"""),28)</f>
        <v>28</v>
      </c>
      <c r="B31" s="185">
        <f ca="1">IFERROR(__xludf.DUMMYFUNCTION("""COMPUTED_VALUE"""),82)</f>
        <v>82</v>
      </c>
      <c r="C31" s="185" t="str">
        <f ca="1">IFERROR(__xludf.DUMMYFUNCTION("""COMPUTED_VALUE"""),"Предоставление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то"&amp;"ргов в собственность бесплатно, в общую долевую собственность бесплатно либо в аренду")</f>
        <v>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торгов в собственность бесплатно, в общую долевую собственность бесплатно либо в аренду</v>
      </c>
      <c r="D31" s="185"/>
      <c r="E31" s="185"/>
      <c r="F31" s="185"/>
      <c r="G31" s="185"/>
      <c r="H31" s="204">
        <v>0</v>
      </c>
      <c r="I31" s="211">
        <v>0</v>
      </c>
      <c r="J31" s="208">
        <v>0</v>
      </c>
      <c r="K31" s="162"/>
      <c r="L31" s="162"/>
      <c r="M31" s="162"/>
      <c r="N31" s="162"/>
      <c r="O31" s="162"/>
      <c r="P31" s="162"/>
      <c r="Q31" s="162"/>
      <c r="R31" s="162"/>
      <c r="S31" s="162"/>
      <c r="T31" s="211">
        <v>0</v>
      </c>
      <c r="U31" s="211">
        <v>1</v>
      </c>
      <c r="V31" s="208">
        <v>4</v>
      </c>
      <c r="W31" s="162"/>
      <c r="X31" s="162"/>
      <c r="Y31" s="162"/>
      <c r="Z31" s="162"/>
      <c r="AA31" s="162"/>
      <c r="AB31" s="162"/>
      <c r="AC31" s="162"/>
      <c r="AD31" s="162"/>
      <c r="AE31" s="211">
        <v>0</v>
      </c>
      <c r="AF31" s="162"/>
      <c r="AG31" s="162"/>
      <c r="AH31" s="162"/>
      <c r="AI31" s="211">
        <v>0</v>
      </c>
      <c r="AJ31" s="43"/>
      <c r="AK31" s="202"/>
      <c r="AL31" s="202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</row>
    <row r="32" spans="1:48" ht="15">
      <c r="A32" s="185">
        <f ca="1">IFERROR(__xludf.DUMMYFUNCTION("""COMPUTED_VALUE"""),29)</f>
        <v>29</v>
      </c>
      <c r="B32" s="185">
        <f ca="1">IFERROR(__xludf.DUMMYFUNCTION("""COMPUTED_VALUE"""),2)</f>
        <v>2</v>
      </c>
      <c r="C32" s="185" t="str">
        <f ca="1">IFERROR(__xludf.DUMMYFUNCTION("""COMPUTED_VALUE"""),"Принятие граждан на учет в качестве нуждающихся в жилых помещениях, предоставляемых по договорам социального найма")</f>
        <v>Принятие граждан на учет в качестве нуждающихся в жилых помещениях, предоставляемых по договорам социального найма</v>
      </c>
      <c r="D32" s="185"/>
      <c r="E32" s="185"/>
      <c r="F32" s="185"/>
      <c r="G32" s="185"/>
      <c r="H32" s="204">
        <v>0</v>
      </c>
      <c r="I32" s="211">
        <v>0</v>
      </c>
      <c r="J32" s="208">
        <v>0</v>
      </c>
      <c r="K32" s="162"/>
      <c r="L32" s="162"/>
      <c r="M32" s="162"/>
      <c r="N32" s="162"/>
      <c r="O32" s="162"/>
      <c r="P32" s="162"/>
      <c r="Q32" s="162"/>
      <c r="R32" s="162"/>
      <c r="S32" s="162"/>
      <c r="T32" s="211">
        <v>1</v>
      </c>
      <c r="U32" s="211">
        <v>0</v>
      </c>
      <c r="V32" s="208">
        <v>0</v>
      </c>
      <c r="W32" s="162"/>
      <c r="X32" s="162"/>
      <c r="Y32" s="162"/>
      <c r="Z32" s="162"/>
      <c r="AA32" s="162"/>
      <c r="AB32" s="162"/>
      <c r="AC32" s="162"/>
      <c r="AD32" s="162"/>
      <c r="AE32" s="211">
        <v>0</v>
      </c>
      <c r="AF32" s="162"/>
      <c r="AG32" s="162"/>
      <c r="AH32" s="162"/>
      <c r="AI32" s="211">
        <v>0</v>
      </c>
      <c r="AJ32" s="43"/>
      <c r="AK32" s="202"/>
      <c r="AL32" s="202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</row>
    <row r="33" spans="1:48" ht="15">
      <c r="A33" s="185">
        <f ca="1">IFERROR(__xludf.DUMMYFUNCTION("""COMPUTED_VALUE"""),30)</f>
        <v>30</v>
      </c>
      <c r="B33" s="185">
        <f ca="1">IFERROR(__xludf.DUMMYFUNCTION("""COMPUTED_VALUE"""),81)</f>
        <v>81</v>
      </c>
      <c r="C33" s="185" t="str">
        <f ca="1">IFERROR(__xludf.DUMMYFUNCTION("""COMPUTED_VALUE"""),"Заключение, изменение, выдача дубликата договора социального найма жилого помещения муниципального жилищного фонда")</f>
        <v>Заключение, изменение, выдача дубликата договора социального найма жилого помещения муниципального жилищного фонда</v>
      </c>
      <c r="D33" s="185"/>
      <c r="E33" s="185"/>
      <c r="F33" s="185"/>
      <c r="G33" s="185"/>
      <c r="H33" s="204">
        <v>0</v>
      </c>
      <c r="I33" s="211">
        <v>0</v>
      </c>
      <c r="J33" s="208">
        <v>0</v>
      </c>
      <c r="K33" s="162"/>
      <c r="L33" s="162"/>
      <c r="M33" s="162"/>
      <c r="N33" s="162"/>
      <c r="O33" s="162"/>
      <c r="P33" s="162"/>
      <c r="Q33" s="162"/>
      <c r="R33" s="162"/>
      <c r="S33" s="162"/>
      <c r="T33" s="211">
        <v>0</v>
      </c>
      <c r="U33" s="211">
        <v>1</v>
      </c>
      <c r="V33" s="208">
        <v>0</v>
      </c>
      <c r="W33" s="162"/>
      <c r="X33" s="162"/>
      <c r="Y33" s="162"/>
      <c r="Z33" s="162"/>
      <c r="AA33" s="162"/>
      <c r="AB33" s="162"/>
      <c r="AC33" s="162"/>
      <c r="AD33" s="162"/>
      <c r="AE33" s="211">
        <v>0</v>
      </c>
      <c r="AF33" s="162"/>
      <c r="AG33" s="162"/>
      <c r="AH33" s="162"/>
      <c r="AI33" s="211">
        <v>0</v>
      </c>
      <c r="AJ33" s="43"/>
      <c r="AK33" s="202"/>
      <c r="AL33" s="202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</row>
    <row r="34" spans="1:48" ht="15">
      <c r="A34" s="185">
        <f ca="1">IFERROR(__xludf.DUMMYFUNCTION("""COMPUTED_VALUE"""),31)</f>
        <v>31</v>
      </c>
      <c r="B34" s="185">
        <f ca="1">IFERROR(__xludf.DUMMYFUNCTION("""COMPUTED_VALUE"""),26)</f>
        <v>26</v>
      </c>
      <c r="C34" s="185" t="str">
        <f ca="1">IFERROR(__xludf.DUMMYFUNCTION("""COMPUTED_VALUE"""),"Прием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сады)")</f>
        <v>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</v>
      </c>
      <c r="D34" s="185"/>
      <c r="E34" s="185"/>
      <c r="F34" s="185"/>
      <c r="G34" s="185"/>
      <c r="H34" s="204">
        <v>0</v>
      </c>
      <c r="I34" s="211">
        <v>0</v>
      </c>
      <c r="J34" s="208">
        <v>0</v>
      </c>
      <c r="K34" s="162"/>
      <c r="L34" s="162"/>
      <c r="M34" s="162"/>
      <c r="N34" s="162"/>
      <c r="O34" s="162"/>
      <c r="P34" s="162"/>
      <c r="Q34" s="162"/>
      <c r="R34" s="162"/>
      <c r="S34" s="162"/>
      <c r="T34" s="211">
        <v>0</v>
      </c>
      <c r="U34" s="211">
        <v>0</v>
      </c>
      <c r="V34" s="208">
        <v>0</v>
      </c>
      <c r="W34" s="162"/>
      <c r="X34" s="162"/>
      <c r="Y34" s="162"/>
      <c r="Z34" s="162"/>
      <c r="AA34" s="162"/>
      <c r="AB34" s="162"/>
      <c r="AC34" s="162"/>
      <c r="AD34" s="162"/>
      <c r="AE34" s="211">
        <v>0</v>
      </c>
      <c r="AF34" s="162"/>
      <c r="AG34" s="162"/>
      <c r="AH34" s="162"/>
      <c r="AI34" s="211">
        <v>0</v>
      </c>
      <c r="AJ34" s="43"/>
      <c r="AK34" s="202"/>
      <c r="AL34" s="202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</row>
    <row r="35" spans="1:48" ht="15">
      <c r="A35" s="185">
        <f ca="1">IFERROR(__xludf.DUMMYFUNCTION("""COMPUTED_VALUE"""),32)</f>
        <v>32</v>
      </c>
      <c r="B35" s="185">
        <f ca="1">IFERROR(__xludf.DUMMYFUNCTION("""COMPUTED_VALUE"""),27)</f>
        <v>27</v>
      </c>
      <c r="C35" s="185" t="str">
        <f ca="1">IFERROR(__xludf.DUMMYFUNCTION("""COMPUTED_VALUE"""),"Зачисление детей в общеобразовательные организации")</f>
        <v>Зачисление детей в общеобразовательные организации</v>
      </c>
      <c r="D35" s="185"/>
      <c r="E35" s="185"/>
      <c r="F35" s="185"/>
      <c r="G35" s="185"/>
      <c r="H35" s="204">
        <v>0</v>
      </c>
      <c r="I35" s="211">
        <v>0</v>
      </c>
      <c r="J35" s="208">
        <v>0</v>
      </c>
      <c r="K35" s="162"/>
      <c r="L35" s="162"/>
      <c r="M35" s="162"/>
      <c r="N35" s="162"/>
      <c r="O35" s="162"/>
      <c r="P35" s="162"/>
      <c r="Q35" s="162"/>
      <c r="R35" s="162"/>
      <c r="S35" s="162"/>
      <c r="T35" s="211">
        <v>0</v>
      </c>
      <c r="U35" s="211">
        <v>0</v>
      </c>
      <c r="V35" s="208">
        <v>0</v>
      </c>
      <c r="W35" s="162"/>
      <c r="X35" s="162"/>
      <c r="Y35" s="162"/>
      <c r="Z35" s="162"/>
      <c r="AA35" s="162"/>
      <c r="AB35" s="162"/>
      <c r="AC35" s="162"/>
      <c r="AD35" s="162"/>
      <c r="AE35" s="211">
        <v>0</v>
      </c>
      <c r="AF35" s="162"/>
      <c r="AG35" s="162"/>
      <c r="AH35" s="162"/>
      <c r="AI35" s="211">
        <v>0</v>
      </c>
      <c r="AJ35" s="43"/>
      <c r="AK35" s="202"/>
      <c r="AL35" s="202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</row>
    <row r="36" spans="1:48" ht="15">
      <c r="A36" s="185">
        <f ca="1">IFERROR(__xludf.DUMMYFUNCTION("""COMPUTED_VALUE"""),33)</f>
        <v>33</v>
      </c>
      <c r="B36" s="185">
        <f ca="1">IFERROR(__xludf.DUMMYFUNCTION("""COMPUTED_VALUE"""),54)</f>
        <v>54</v>
      </c>
      <c r="C36" s="185" t="str">
        <f ca="1">IFERROR(__xludf.DUMMYFUNCTION("""COMPUTED_VALUE"""),"Предоставление сведений об объектах учета, содержащихся в реестре муниципального имущества")</f>
        <v>Предоставление сведений об объектах учета, содержащихся в реестре муниципального имущества</v>
      </c>
      <c r="D36" s="185"/>
      <c r="E36" s="185"/>
      <c r="F36" s="185"/>
      <c r="G36" s="185"/>
      <c r="H36" s="204">
        <v>0</v>
      </c>
      <c r="I36" s="211">
        <v>0</v>
      </c>
      <c r="J36" s="208">
        <v>0</v>
      </c>
      <c r="K36" s="162"/>
      <c r="L36" s="162"/>
      <c r="M36" s="162"/>
      <c r="N36" s="162"/>
      <c r="O36" s="162"/>
      <c r="P36" s="162"/>
      <c r="Q36" s="162"/>
      <c r="R36" s="162"/>
      <c r="S36" s="162"/>
      <c r="T36" s="211">
        <v>0</v>
      </c>
      <c r="U36" s="211">
        <v>1</v>
      </c>
      <c r="V36" s="208">
        <v>0</v>
      </c>
      <c r="W36" s="162"/>
      <c r="X36" s="162"/>
      <c r="Y36" s="162"/>
      <c r="Z36" s="162"/>
      <c r="AA36" s="162"/>
      <c r="AB36" s="162"/>
      <c r="AC36" s="162"/>
      <c r="AD36" s="162"/>
      <c r="AE36" s="211">
        <v>0</v>
      </c>
      <c r="AF36" s="162"/>
      <c r="AG36" s="162"/>
      <c r="AH36" s="162"/>
      <c r="AI36" s="211">
        <v>0</v>
      </c>
      <c r="AJ36" s="43"/>
      <c r="AK36" s="202"/>
      <c r="AL36" s="202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</row>
    <row r="37" spans="1:48" ht="15">
      <c r="A37" s="185">
        <f ca="1">IFERROR(__xludf.DUMMYFUNCTION("""COMPUTED_VALUE"""),34)</f>
        <v>34</v>
      </c>
      <c r="B37" s="185">
        <f ca="1">IFERROR(__xludf.DUMMYFUNCTION("""COMPUTED_VALUE"""),20)</f>
        <v>20</v>
      </c>
      <c r="C37" s="185" t="str">
        <f ca="1">IFERROR(__xludf.DUMMYFUNCTION("""COMPUTED_VALUE"""),"Решение вопроса о приватизации жилого помещения муниципального жилищного фонда")</f>
        <v>Решение вопроса о приватизации жилого помещения муниципального жилищного фонда</v>
      </c>
      <c r="D37" s="185"/>
      <c r="E37" s="185"/>
      <c r="F37" s="185"/>
      <c r="G37" s="185"/>
      <c r="H37" s="204">
        <v>0</v>
      </c>
      <c r="I37" s="211">
        <v>0</v>
      </c>
      <c r="J37" s="208">
        <v>0</v>
      </c>
      <c r="K37" s="162"/>
      <c r="L37" s="162"/>
      <c r="M37" s="162"/>
      <c r="N37" s="162"/>
      <c r="O37" s="162"/>
      <c r="P37" s="162"/>
      <c r="Q37" s="162"/>
      <c r="R37" s="162"/>
      <c r="S37" s="162"/>
      <c r="T37" s="211">
        <v>0</v>
      </c>
      <c r="U37" s="211">
        <v>3</v>
      </c>
      <c r="V37" s="208">
        <v>4</v>
      </c>
      <c r="W37" s="162"/>
      <c r="X37" s="162"/>
      <c r="Y37" s="162"/>
      <c r="Z37" s="162"/>
      <c r="AA37" s="162"/>
      <c r="AB37" s="162"/>
      <c r="AC37" s="162"/>
      <c r="AD37" s="162"/>
      <c r="AE37" s="211">
        <v>0</v>
      </c>
      <c r="AF37" s="162"/>
      <c r="AG37" s="162"/>
      <c r="AH37" s="162"/>
      <c r="AI37" s="211">
        <v>0</v>
      </c>
      <c r="AJ37" s="43"/>
      <c r="AK37" s="202"/>
      <c r="AL37" s="202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</row>
    <row r="38" spans="1:48" ht="15">
      <c r="A38" s="185">
        <f ca="1">IFERROR(__xludf.DUMMYFUNCTION("""COMPUTED_VALUE"""),35)</f>
        <v>35</v>
      </c>
      <c r="B38" s="185">
        <f ca="1">IFERROR(__xludf.DUMMYFUNCTION("""COMPUTED_VALUE"""),112)</f>
        <v>112</v>
      </c>
      <c r="C38" s="185" t="str">
        <f ca="1">IFERROR(__xludf.DUMMYFUNCTION("""COMPUTED_VALUE"""),"Присвоение спортивных разрядов ""второй спортивный разряд"", ""третий спортивный разряд""
")</f>
        <v xml:space="preserve">Присвоение спортивных разрядов "второй спортивный разряд", "третий спортивный разряд"
</v>
      </c>
      <c r="D38" s="185"/>
      <c r="E38" s="185"/>
      <c r="F38" s="185"/>
      <c r="G38" s="202">
        <f>SUM(G4:G37)</f>
        <v>0</v>
      </c>
      <c r="H38" s="218">
        <v>0</v>
      </c>
      <c r="I38" s="162">
        <v>0</v>
      </c>
      <c r="J38" s="208">
        <v>0</v>
      </c>
      <c r="K38" s="162"/>
      <c r="L38" s="162"/>
      <c r="M38" s="162"/>
      <c r="N38" s="162"/>
      <c r="O38" s="162"/>
      <c r="P38" s="162"/>
      <c r="Q38" s="162"/>
      <c r="R38" s="162"/>
      <c r="S38" s="162"/>
      <c r="T38" s="162">
        <v>0</v>
      </c>
      <c r="U38" s="162">
        <v>0</v>
      </c>
      <c r="V38" s="208">
        <v>0</v>
      </c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43"/>
      <c r="AK38" s="202">
        <f t="shared" ref="AK38:AL38" si="0">SUM(AK4:AK37)</f>
        <v>0</v>
      </c>
      <c r="AL38" s="202">
        <f t="shared" si="0"/>
        <v>0</v>
      </c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</row>
    <row r="39" spans="1:48" ht="15">
      <c r="A39" s="185">
        <f ca="1">IFERROR(__xludf.DUMMYFUNCTION("""COMPUTED_VALUE"""),36)</f>
        <v>36</v>
      </c>
      <c r="B39" s="185">
        <f ca="1">IFERROR(__xludf.DUMMYFUNCTION("""COMPUTED_VALUE"""),94)</f>
        <v>94</v>
      </c>
      <c r="C39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статьей 39.37 Земельного кодекса Российской Федерации
")</f>
        <v xml:space="preserve"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статьей 39.37 Земельного кодекса Российской Федерации
</v>
      </c>
      <c r="D39" s="185"/>
      <c r="E39" s="185"/>
      <c r="F39" s="185"/>
      <c r="G39" s="202"/>
      <c r="H39" s="204">
        <v>0</v>
      </c>
      <c r="I39" s="211">
        <v>0</v>
      </c>
      <c r="J39" s="208">
        <v>0</v>
      </c>
      <c r="K39" s="162"/>
      <c r="L39" s="162"/>
      <c r="M39" s="162"/>
      <c r="N39" s="162"/>
      <c r="O39" s="162"/>
      <c r="P39" s="162"/>
      <c r="Q39" s="162"/>
      <c r="R39" s="162"/>
      <c r="S39" s="162"/>
      <c r="T39" s="211">
        <v>0</v>
      </c>
      <c r="U39" s="211">
        <v>0</v>
      </c>
      <c r="V39" s="208">
        <v>0</v>
      </c>
      <c r="W39" s="162"/>
      <c r="X39" s="162"/>
      <c r="Y39" s="162"/>
      <c r="Z39" s="162"/>
      <c r="AA39" s="162"/>
      <c r="AB39" s="162"/>
      <c r="AC39" s="162"/>
      <c r="AD39" s="162"/>
      <c r="AE39" s="211">
        <v>0</v>
      </c>
      <c r="AF39" s="162"/>
      <c r="AG39" s="162"/>
      <c r="AH39" s="162"/>
      <c r="AI39" s="211">
        <v>0</v>
      </c>
      <c r="AJ39" s="43"/>
      <c r="AK39" s="202"/>
      <c r="AL39" s="202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</row>
    <row r="40" spans="1:48" ht="15">
      <c r="A40" s="185">
        <f ca="1">IFERROR(__xludf.DUMMYFUNCTION("""COMPUTED_VALUE"""),37)</f>
        <v>37</v>
      </c>
      <c r="B40" s="185">
        <f ca="1">IFERROR(__xludf.DUMMYFUNCTION("""COMPUTED_VALUE"""),106)</f>
        <v>106</v>
      </c>
      <c r="C40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Федерации")</f>
        <v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</v>
      </c>
      <c r="D40" s="185"/>
      <c r="E40" s="185"/>
      <c r="F40" s="185"/>
      <c r="G40" s="202"/>
      <c r="H40" s="218">
        <v>0</v>
      </c>
      <c r="I40" s="162">
        <v>0</v>
      </c>
      <c r="J40" s="208">
        <v>0</v>
      </c>
      <c r="K40" s="162"/>
      <c r="L40" s="162"/>
      <c r="M40" s="162"/>
      <c r="N40" s="162"/>
      <c r="O40" s="162"/>
      <c r="P40" s="162"/>
      <c r="Q40" s="162"/>
      <c r="R40" s="162"/>
      <c r="S40" s="162"/>
      <c r="T40" s="162">
        <v>0</v>
      </c>
      <c r="U40" s="162">
        <v>0</v>
      </c>
      <c r="V40" s="208">
        <v>0</v>
      </c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43"/>
      <c r="AK40" s="202"/>
      <c r="AL40" s="202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</row>
    <row r="41" spans="1:48" ht="15">
      <c r="A41" s="185">
        <f ca="1">IFERROR(__xludf.DUMMYFUNCTION("""COMPUTED_VALUE"""),38)</f>
        <v>38</v>
      </c>
      <c r="B41" s="185">
        <f ca="1">IFERROR(__xludf.DUMMYFUNCTION("""COMPUTED_VALUE"""),111)</f>
        <v>111</v>
      </c>
      <c r="C41" s="185" t="str">
        <f ca="1">IFERROR(__xludf.DUMMYFUNCTION("""COMPUTED_VALUE"""),"Присвоение квалификационных категорий спортивных судей ""спортивный судья третьей категории"", ""спортивный судья второй категории""")</f>
        <v>Присвоение квалификационных категорий спортивных судей "спортивный судья третьей категории", "спортивный судья второй категории"</v>
      </c>
      <c r="D41" s="185"/>
      <c r="E41" s="185"/>
      <c r="F41" s="185"/>
      <c r="G41" s="202"/>
      <c r="H41" s="218">
        <v>0</v>
      </c>
      <c r="I41" s="162">
        <v>0</v>
      </c>
      <c r="J41" s="208">
        <v>0</v>
      </c>
      <c r="K41" s="162"/>
      <c r="L41" s="162"/>
      <c r="M41" s="162"/>
      <c r="N41" s="162"/>
      <c r="O41" s="162"/>
      <c r="P41" s="162"/>
      <c r="Q41" s="162"/>
      <c r="R41" s="162"/>
      <c r="S41" s="162"/>
      <c r="T41" s="162">
        <v>0</v>
      </c>
      <c r="U41" s="162">
        <v>0</v>
      </c>
      <c r="V41" s="208">
        <v>0</v>
      </c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43"/>
      <c r="AK41" s="202"/>
      <c r="AL41" s="202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</row>
    <row r="42" spans="1:48" ht="15" hidden="1">
      <c r="A42" s="185">
        <f ca="1">IFERROR(__xludf.DUMMYFUNCTION("""COMPUTED_VALUE"""),39)</f>
        <v>39</v>
      </c>
      <c r="B42" s="185"/>
      <c r="C42" s="185"/>
      <c r="D42" s="185"/>
      <c r="E42" s="185"/>
      <c r="F42" s="185"/>
      <c r="G42" s="202"/>
      <c r="H42" s="202"/>
      <c r="I42" s="213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13"/>
      <c r="V42" s="202"/>
      <c r="W42" s="202"/>
      <c r="X42" s="202"/>
      <c r="Y42" s="202"/>
      <c r="Z42" s="202"/>
      <c r="AA42" s="202"/>
      <c r="AB42" s="202"/>
      <c r="AC42" s="202"/>
      <c r="AD42" s="202"/>
      <c r="AE42" s="213"/>
      <c r="AF42" s="202"/>
      <c r="AG42" s="202"/>
      <c r="AH42" s="202"/>
      <c r="AI42" s="213"/>
      <c r="AJ42" s="202"/>
      <c r="AK42" s="202"/>
      <c r="AL42" s="202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</row>
    <row r="43" spans="1:48" ht="15" hidden="1">
      <c r="A43" s="185">
        <f ca="1">IFERROR(__xludf.DUMMYFUNCTION("""COMPUTED_VALUE"""),40)</f>
        <v>40</v>
      </c>
      <c r="B43" s="185"/>
      <c r="C43" s="185"/>
      <c r="D43" s="185"/>
      <c r="E43" s="185"/>
      <c r="F43" s="185"/>
      <c r="G43" s="202"/>
      <c r="H43" s="202"/>
      <c r="I43" s="213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13"/>
      <c r="V43" s="202"/>
      <c r="W43" s="202"/>
      <c r="X43" s="202"/>
      <c r="Y43" s="202"/>
      <c r="Z43" s="202"/>
      <c r="AA43" s="202"/>
      <c r="AB43" s="202"/>
      <c r="AC43" s="202"/>
      <c r="AD43" s="202"/>
      <c r="AE43" s="213"/>
      <c r="AF43" s="202"/>
      <c r="AG43" s="202"/>
      <c r="AH43" s="202"/>
      <c r="AI43" s="213"/>
      <c r="AJ43" s="202"/>
      <c r="AK43" s="202"/>
      <c r="AL43" s="202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</row>
    <row r="44" spans="1:48" ht="15" hidden="1">
      <c r="A44" s="185">
        <f ca="1">IFERROR(__xludf.DUMMYFUNCTION("""COMPUTED_VALUE"""),41)</f>
        <v>41</v>
      </c>
      <c r="B44" s="185"/>
      <c r="C44" s="185"/>
      <c r="D44" s="185"/>
      <c r="E44" s="185"/>
      <c r="F44" s="185"/>
      <c r="G44" s="202"/>
      <c r="H44" s="202"/>
      <c r="I44" s="213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13"/>
      <c r="V44" s="202"/>
      <c r="W44" s="202"/>
      <c r="X44" s="202"/>
      <c r="Y44" s="202"/>
      <c r="Z44" s="202"/>
      <c r="AA44" s="202"/>
      <c r="AB44" s="202"/>
      <c r="AC44" s="202"/>
      <c r="AD44" s="202"/>
      <c r="AE44" s="213"/>
      <c r="AF44" s="202"/>
      <c r="AG44" s="202"/>
      <c r="AH44" s="202"/>
      <c r="AI44" s="213"/>
      <c r="AJ44" s="202"/>
      <c r="AK44" s="202"/>
      <c r="AL44" s="202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</row>
    <row r="45" spans="1:48" ht="15" hidden="1">
      <c r="A45" s="185">
        <f ca="1">IFERROR(__xludf.DUMMYFUNCTION("""COMPUTED_VALUE"""),42)</f>
        <v>42</v>
      </c>
      <c r="B45" s="185"/>
      <c r="C45" s="185"/>
      <c r="D45" s="185"/>
      <c r="E45" s="185"/>
      <c r="F45" s="185"/>
      <c r="G45" s="202"/>
      <c r="H45" s="202"/>
      <c r="I45" s="213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13"/>
      <c r="V45" s="202"/>
      <c r="W45" s="202"/>
      <c r="X45" s="202"/>
      <c r="Y45" s="202"/>
      <c r="Z45" s="202"/>
      <c r="AA45" s="202"/>
      <c r="AB45" s="202"/>
      <c r="AC45" s="202"/>
      <c r="AD45" s="202"/>
      <c r="AE45" s="213"/>
      <c r="AF45" s="202"/>
      <c r="AG45" s="202"/>
      <c r="AH45" s="202"/>
      <c r="AI45" s="213"/>
      <c r="AJ45" s="202"/>
      <c r="AK45" s="202"/>
      <c r="AL45" s="202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</row>
    <row r="46" spans="1:48" ht="15" hidden="1">
      <c r="A46" s="185">
        <f ca="1">IFERROR(__xludf.DUMMYFUNCTION("""COMPUTED_VALUE"""),43)</f>
        <v>43</v>
      </c>
      <c r="B46" s="185"/>
      <c r="C46" s="185"/>
      <c r="D46" s="185"/>
      <c r="E46" s="185"/>
      <c r="F46" s="185"/>
      <c r="G46" s="202"/>
      <c r="H46" s="202"/>
      <c r="I46" s="213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13"/>
      <c r="V46" s="202"/>
      <c r="W46" s="202"/>
      <c r="X46" s="202"/>
      <c r="Y46" s="202"/>
      <c r="Z46" s="202"/>
      <c r="AA46" s="202"/>
      <c r="AB46" s="202"/>
      <c r="AC46" s="202"/>
      <c r="AD46" s="202"/>
      <c r="AE46" s="213"/>
      <c r="AF46" s="202"/>
      <c r="AG46" s="202"/>
      <c r="AH46" s="202"/>
      <c r="AI46" s="213"/>
      <c r="AJ46" s="202"/>
      <c r="AK46" s="202"/>
      <c r="AL46" s="202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</row>
    <row r="47" spans="1:48" ht="15" hidden="1">
      <c r="A47" s="185">
        <f ca="1">IFERROR(__xludf.DUMMYFUNCTION("""COMPUTED_VALUE"""),44)</f>
        <v>44</v>
      </c>
      <c r="B47" s="185"/>
      <c r="C47" s="185"/>
      <c r="D47" s="185"/>
      <c r="E47" s="185"/>
      <c r="F47" s="185"/>
      <c r="G47" s="202"/>
      <c r="H47" s="202"/>
      <c r="I47" s="213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13"/>
      <c r="V47" s="202"/>
      <c r="W47" s="202"/>
      <c r="X47" s="202"/>
      <c r="Y47" s="202"/>
      <c r="Z47" s="202"/>
      <c r="AA47" s="202"/>
      <c r="AB47" s="202"/>
      <c r="AC47" s="202"/>
      <c r="AD47" s="202"/>
      <c r="AE47" s="213"/>
      <c r="AF47" s="202"/>
      <c r="AG47" s="202"/>
      <c r="AH47" s="202"/>
      <c r="AI47" s="213"/>
      <c r="AJ47" s="202"/>
      <c r="AK47" s="202"/>
      <c r="AL47" s="202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</row>
    <row r="48" spans="1:48" ht="15" hidden="1">
      <c r="A48" s="185">
        <f ca="1">IFERROR(__xludf.DUMMYFUNCTION("""COMPUTED_VALUE"""),45)</f>
        <v>45</v>
      </c>
      <c r="B48" s="185"/>
      <c r="C48" s="185"/>
      <c r="D48" s="185"/>
      <c r="E48" s="185"/>
      <c r="F48" s="185"/>
      <c r="G48" s="202"/>
      <c r="H48" s="202"/>
      <c r="I48" s="213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13"/>
      <c r="V48" s="202"/>
      <c r="W48" s="202"/>
      <c r="X48" s="202"/>
      <c r="Y48" s="202"/>
      <c r="Z48" s="202"/>
      <c r="AA48" s="202"/>
      <c r="AB48" s="202"/>
      <c r="AC48" s="202"/>
      <c r="AD48" s="202"/>
      <c r="AE48" s="213"/>
      <c r="AF48" s="202"/>
      <c r="AG48" s="202"/>
      <c r="AH48" s="202"/>
      <c r="AI48" s="213"/>
      <c r="AJ48" s="202"/>
      <c r="AK48" s="202"/>
      <c r="AL48" s="202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</row>
    <row r="49" spans="1:48" ht="15" hidden="1">
      <c r="A49" s="185">
        <f ca="1">IFERROR(__xludf.DUMMYFUNCTION("""COMPUTED_VALUE"""),46)</f>
        <v>46</v>
      </c>
      <c r="B49" s="185"/>
      <c r="C49" s="185"/>
      <c r="D49" s="185"/>
      <c r="E49" s="185"/>
      <c r="F49" s="185"/>
      <c r="G49" s="202"/>
      <c r="H49" s="202"/>
      <c r="I49" s="213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13"/>
      <c r="V49" s="202"/>
      <c r="W49" s="202"/>
      <c r="X49" s="202"/>
      <c r="Y49" s="202"/>
      <c r="Z49" s="202"/>
      <c r="AA49" s="202"/>
      <c r="AB49" s="202"/>
      <c r="AC49" s="202"/>
      <c r="AD49" s="202"/>
      <c r="AE49" s="213"/>
      <c r="AF49" s="202"/>
      <c r="AG49" s="202"/>
      <c r="AH49" s="202"/>
      <c r="AI49" s="213"/>
      <c r="AJ49" s="202"/>
      <c r="AK49" s="202"/>
      <c r="AL49" s="202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</row>
    <row r="50" spans="1:48" ht="15" hidden="1">
      <c r="A50" s="185">
        <f ca="1">IFERROR(__xludf.DUMMYFUNCTION("""COMPUTED_VALUE"""),47)</f>
        <v>47</v>
      </c>
      <c r="B50" s="185"/>
      <c r="C50" s="185"/>
      <c r="D50" s="185"/>
      <c r="E50" s="185"/>
      <c r="F50" s="185"/>
      <c r="G50" s="202"/>
      <c r="H50" s="202"/>
      <c r="I50" s="213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13"/>
      <c r="V50" s="202"/>
      <c r="W50" s="202"/>
      <c r="X50" s="202"/>
      <c r="Y50" s="202"/>
      <c r="Z50" s="202"/>
      <c r="AA50" s="202"/>
      <c r="AB50" s="202"/>
      <c r="AC50" s="202"/>
      <c r="AD50" s="202"/>
      <c r="AE50" s="213"/>
      <c r="AF50" s="202"/>
      <c r="AG50" s="202"/>
      <c r="AH50" s="202"/>
      <c r="AI50" s="213"/>
      <c r="AJ50" s="202"/>
      <c r="AK50" s="202"/>
      <c r="AL50" s="202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</row>
    <row r="51" spans="1:48" ht="15" hidden="1">
      <c r="A51" s="185">
        <f ca="1">IFERROR(__xludf.DUMMYFUNCTION("""COMPUTED_VALUE"""),48)</f>
        <v>48</v>
      </c>
      <c r="B51" s="185"/>
      <c r="C51" s="185"/>
      <c r="D51" s="185"/>
      <c r="E51" s="185"/>
      <c r="F51" s="185"/>
      <c r="G51" s="202"/>
      <c r="H51" s="202"/>
      <c r="I51" s="213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13"/>
      <c r="V51" s="202"/>
      <c r="W51" s="202"/>
      <c r="X51" s="202"/>
      <c r="Y51" s="202"/>
      <c r="Z51" s="202"/>
      <c r="AA51" s="202"/>
      <c r="AB51" s="202"/>
      <c r="AC51" s="202"/>
      <c r="AD51" s="202"/>
      <c r="AE51" s="213"/>
      <c r="AF51" s="202"/>
      <c r="AG51" s="202"/>
      <c r="AH51" s="202"/>
      <c r="AI51" s="213"/>
      <c r="AJ51" s="202"/>
      <c r="AK51" s="202"/>
      <c r="AL51" s="202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</row>
    <row r="52" spans="1:48" ht="15" hidden="1">
      <c r="A52" s="185">
        <f ca="1">IFERROR(__xludf.DUMMYFUNCTION("""COMPUTED_VALUE"""),49)</f>
        <v>49</v>
      </c>
      <c r="B52" s="185"/>
      <c r="C52" s="185"/>
      <c r="D52" s="185"/>
      <c r="E52" s="185"/>
      <c r="F52" s="185"/>
      <c r="G52" s="202"/>
      <c r="H52" s="202"/>
      <c r="I52" s="213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13"/>
      <c r="V52" s="202"/>
      <c r="W52" s="202"/>
      <c r="X52" s="202"/>
      <c r="Y52" s="202"/>
      <c r="Z52" s="202"/>
      <c r="AA52" s="202"/>
      <c r="AB52" s="202"/>
      <c r="AC52" s="202"/>
      <c r="AD52" s="202"/>
      <c r="AE52" s="213"/>
      <c r="AF52" s="202"/>
      <c r="AG52" s="202"/>
      <c r="AH52" s="202"/>
      <c r="AI52" s="213"/>
      <c r="AJ52" s="202"/>
      <c r="AK52" s="202"/>
      <c r="AL52" s="202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</row>
    <row r="53" spans="1:48" ht="15" hidden="1">
      <c r="A53" s="185">
        <f ca="1">IFERROR(__xludf.DUMMYFUNCTION("""COMPUTED_VALUE"""),50)</f>
        <v>50</v>
      </c>
      <c r="B53" s="185"/>
      <c r="C53" s="185"/>
      <c r="D53" s="185"/>
      <c r="E53" s="185"/>
      <c r="F53" s="185"/>
      <c r="G53" s="202"/>
      <c r="H53" s="202"/>
      <c r="I53" s="213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13"/>
      <c r="V53" s="202"/>
      <c r="W53" s="202"/>
      <c r="X53" s="202"/>
      <c r="Y53" s="202"/>
      <c r="Z53" s="202"/>
      <c r="AA53" s="202"/>
      <c r="AB53" s="202"/>
      <c r="AC53" s="202"/>
      <c r="AD53" s="202"/>
      <c r="AE53" s="213"/>
      <c r="AF53" s="202"/>
      <c r="AG53" s="202"/>
      <c r="AH53" s="202"/>
      <c r="AI53" s="213"/>
      <c r="AJ53" s="202"/>
      <c r="AK53" s="202"/>
      <c r="AL53" s="202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</row>
    <row r="54" spans="1:48" ht="15" hidden="1">
      <c r="A54" s="185">
        <f ca="1">IFERROR(__xludf.DUMMYFUNCTION("""COMPUTED_VALUE"""),51)</f>
        <v>51</v>
      </c>
      <c r="B54" s="185"/>
      <c r="C54" s="185"/>
      <c r="D54" s="185"/>
      <c r="E54" s="185"/>
      <c r="F54" s="185"/>
      <c r="G54" s="202"/>
      <c r="H54" s="202"/>
      <c r="I54" s="213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13"/>
      <c r="V54" s="202"/>
      <c r="W54" s="202"/>
      <c r="X54" s="202"/>
      <c r="Y54" s="202"/>
      <c r="Z54" s="202"/>
      <c r="AA54" s="202"/>
      <c r="AB54" s="202"/>
      <c r="AC54" s="202"/>
      <c r="AD54" s="202"/>
      <c r="AE54" s="213"/>
      <c r="AF54" s="202"/>
      <c r="AG54" s="202"/>
      <c r="AH54" s="202"/>
      <c r="AI54" s="213"/>
      <c r="AJ54" s="202"/>
      <c r="AK54" s="202"/>
      <c r="AL54" s="202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</row>
    <row r="55" spans="1:48" ht="15" hidden="1">
      <c r="A55" s="185">
        <f ca="1">IFERROR(__xludf.DUMMYFUNCTION("""COMPUTED_VALUE"""),52)</f>
        <v>52</v>
      </c>
      <c r="B55" s="185"/>
      <c r="C55" s="185"/>
      <c r="D55" s="185"/>
      <c r="E55" s="185"/>
      <c r="F55" s="185"/>
      <c r="G55" s="202"/>
      <c r="H55" s="202"/>
      <c r="I55" s="213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13"/>
      <c r="V55" s="202"/>
      <c r="W55" s="202"/>
      <c r="X55" s="202"/>
      <c r="Y55" s="202"/>
      <c r="Z55" s="202"/>
      <c r="AA55" s="202"/>
      <c r="AB55" s="202"/>
      <c r="AC55" s="202"/>
      <c r="AD55" s="202"/>
      <c r="AE55" s="213"/>
      <c r="AF55" s="202"/>
      <c r="AG55" s="202"/>
      <c r="AH55" s="202"/>
      <c r="AI55" s="213"/>
      <c r="AJ55" s="202"/>
      <c r="AK55" s="202"/>
      <c r="AL55" s="202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</row>
    <row r="56" spans="1:48" ht="15" hidden="1">
      <c r="A56" s="185">
        <f ca="1">IFERROR(__xludf.DUMMYFUNCTION("""COMPUTED_VALUE"""),53)</f>
        <v>53</v>
      </c>
      <c r="B56" s="185"/>
      <c r="C56" s="185"/>
      <c r="D56" s="185"/>
      <c r="E56" s="185"/>
      <c r="F56" s="185"/>
      <c r="G56" s="202"/>
      <c r="H56" s="202"/>
      <c r="I56" s="213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13"/>
      <c r="V56" s="202"/>
      <c r="W56" s="202"/>
      <c r="X56" s="202"/>
      <c r="Y56" s="202"/>
      <c r="Z56" s="202"/>
      <c r="AA56" s="202"/>
      <c r="AB56" s="202"/>
      <c r="AC56" s="202"/>
      <c r="AD56" s="202"/>
      <c r="AE56" s="213"/>
      <c r="AF56" s="202"/>
      <c r="AG56" s="202"/>
      <c r="AH56" s="202"/>
      <c r="AI56" s="213"/>
      <c r="AJ56" s="202"/>
      <c r="AK56" s="202"/>
      <c r="AL56" s="202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</row>
    <row r="57" spans="1:48" ht="15" hidden="1">
      <c r="A57" s="185">
        <f ca="1">IFERROR(__xludf.DUMMYFUNCTION("""COMPUTED_VALUE"""),54)</f>
        <v>54</v>
      </c>
      <c r="B57" s="185"/>
      <c r="C57" s="185"/>
      <c r="D57" s="185"/>
      <c r="E57" s="185"/>
      <c r="F57" s="185"/>
      <c r="G57" s="202"/>
      <c r="H57" s="202"/>
      <c r="I57" s="213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13"/>
      <c r="V57" s="202"/>
      <c r="W57" s="202"/>
      <c r="X57" s="202"/>
      <c r="Y57" s="202"/>
      <c r="Z57" s="202"/>
      <c r="AA57" s="202"/>
      <c r="AB57" s="202"/>
      <c r="AC57" s="202"/>
      <c r="AD57" s="202"/>
      <c r="AE57" s="213"/>
      <c r="AF57" s="202"/>
      <c r="AG57" s="202"/>
      <c r="AH57" s="202"/>
      <c r="AI57" s="213"/>
      <c r="AJ57" s="202"/>
      <c r="AK57" s="202"/>
      <c r="AL57" s="202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</row>
    <row r="58" spans="1:48" ht="15" hidden="1">
      <c r="A58" s="185">
        <f ca="1">IFERROR(__xludf.DUMMYFUNCTION("""COMPUTED_VALUE"""),55)</f>
        <v>55</v>
      </c>
      <c r="B58" s="185"/>
      <c r="C58" s="185"/>
      <c r="D58" s="185"/>
      <c r="E58" s="185"/>
      <c r="F58" s="185"/>
      <c r="G58" s="202"/>
      <c r="H58" s="202"/>
      <c r="I58" s="213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13"/>
      <c r="V58" s="202"/>
      <c r="W58" s="202"/>
      <c r="X58" s="202"/>
      <c r="Y58" s="202"/>
      <c r="Z58" s="202"/>
      <c r="AA58" s="202"/>
      <c r="AB58" s="202"/>
      <c r="AC58" s="202"/>
      <c r="AD58" s="202"/>
      <c r="AE58" s="213"/>
      <c r="AF58" s="202"/>
      <c r="AG58" s="202"/>
      <c r="AH58" s="202"/>
      <c r="AI58" s="213"/>
      <c r="AJ58" s="202"/>
      <c r="AK58" s="202"/>
      <c r="AL58" s="202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</row>
    <row r="59" spans="1:48" ht="15" hidden="1">
      <c r="A59" s="185">
        <f ca="1">IFERROR(__xludf.DUMMYFUNCTION("""COMPUTED_VALUE"""),56)</f>
        <v>56</v>
      </c>
      <c r="B59" s="185"/>
      <c r="C59" s="185"/>
      <c r="D59" s="185"/>
      <c r="E59" s="185"/>
      <c r="F59" s="185"/>
      <c r="G59" s="202"/>
      <c r="H59" s="202"/>
      <c r="I59" s="213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13"/>
      <c r="V59" s="202"/>
      <c r="W59" s="202"/>
      <c r="X59" s="202"/>
      <c r="Y59" s="202"/>
      <c r="Z59" s="202"/>
      <c r="AA59" s="202"/>
      <c r="AB59" s="202"/>
      <c r="AC59" s="202"/>
      <c r="AD59" s="202"/>
      <c r="AE59" s="213"/>
      <c r="AF59" s="202"/>
      <c r="AG59" s="202"/>
      <c r="AH59" s="202"/>
      <c r="AI59" s="213"/>
      <c r="AJ59" s="202"/>
      <c r="AK59" s="202"/>
      <c r="AL59" s="202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</row>
    <row r="60" spans="1:48" ht="15" hidden="1">
      <c r="A60" s="185">
        <f ca="1">IFERROR(__xludf.DUMMYFUNCTION("""COMPUTED_VALUE"""),57)</f>
        <v>57</v>
      </c>
      <c r="B60" s="185"/>
      <c r="C60" s="185"/>
      <c r="D60" s="185"/>
      <c r="E60" s="185"/>
      <c r="F60" s="185"/>
      <c r="G60" s="202"/>
      <c r="H60" s="202"/>
      <c r="I60" s="213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13"/>
      <c r="V60" s="202"/>
      <c r="W60" s="202"/>
      <c r="X60" s="202"/>
      <c r="Y60" s="202"/>
      <c r="Z60" s="202"/>
      <c r="AA60" s="202"/>
      <c r="AB60" s="202"/>
      <c r="AC60" s="202"/>
      <c r="AD60" s="202"/>
      <c r="AE60" s="213"/>
      <c r="AF60" s="202"/>
      <c r="AG60" s="202"/>
      <c r="AH60" s="202"/>
      <c r="AI60" s="213"/>
      <c r="AJ60" s="202"/>
      <c r="AK60" s="202"/>
      <c r="AL60" s="202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</row>
    <row r="61" spans="1:48" ht="15" hidden="1">
      <c r="A61" s="185">
        <f ca="1">IFERROR(__xludf.DUMMYFUNCTION("""COMPUTED_VALUE"""),58)</f>
        <v>58</v>
      </c>
      <c r="B61" s="185"/>
      <c r="C61" s="185"/>
      <c r="D61" s="185"/>
      <c r="E61" s="185"/>
      <c r="F61" s="185"/>
      <c r="G61" s="202"/>
      <c r="H61" s="202"/>
      <c r="I61" s="213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13"/>
      <c r="V61" s="202"/>
      <c r="W61" s="202"/>
      <c r="X61" s="202"/>
      <c r="Y61" s="202"/>
      <c r="Z61" s="202"/>
      <c r="AA61" s="202"/>
      <c r="AB61" s="202"/>
      <c r="AC61" s="202"/>
      <c r="AD61" s="202"/>
      <c r="AE61" s="213"/>
      <c r="AF61" s="202"/>
      <c r="AG61" s="202"/>
      <c r="AH61" s="202"/>
      <c r="AI61" s="213"/>
      <c r="AJ61" s="202"/>
      <c r="AK61" s="202"/>
      <c r="AL61" s="202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</row>
    <row r="62" spans="1:48" ht="15" hidden="1">
      <c r="A62" s="185">
        <f ca="1">IFERROR(__xludf.DUMMYFUNCTION("""COMPUTED_VALUE"""),59)</f>
        <v>59</v>
      </c>
      <c r="B62" s="185"/>
      <c r="C62" s="185"/>
      <c r="D62" s="185"/>
      <c r="E62" s="185"/>
      <c r="F62" s="185"/>
      <c r="G62" s="202"/>
      <c r="H62" s="202"/>
      <c r="I62" s="213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13"/>
      <c r="V62" s="202"/>
      <c r="W62" s="202"/>
      <c r="X62" s="202"/>
      <c r="Y62" s="202"/>
      <c r="Z62" s="202"/>
      <c r="AA62" s="202"/>
      <c r="AB62" s="202"/>
      <c r="AC62" s="202"/>
      <c r="AD62" s="202"/>
      <c r="AE62" s="213"/>
      <c r="AF62" s="202"/>
      <c r="AG62" s="202"/>
      <c r="AH62" s="202"/>
      <c r="AI62" s="213"/>
      <c r="AJ62" s="202"/>
      <c r="AK62" s="202"/>
      <c r="AL62" s="202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</row>
    <row r="63" spans="1:48" ht="15" hidden="1">
      <c r="A63" s="185">
        <f ca="1">IFERROR(__xludf.DUMMYFUNCTION("""COMPUTED_VALUE"""),60)</f>
        <v>60</v>
      </c>
      <c r="B63" s="185"/>
      <c r="C63" s="185"/>
      <c r="D63" s="185"/>
      <c r="E63" s="185"/>
      <c r="F63" s="185"/>
      <c r="G63" s="202"/>
      <c r="H63" s="202"/>
      <c r="I63" s="213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13"/>
      <c r="V63" s="202"/>
      <c r="W63" s="202"/>
      <c r="X63" s="202"/>
      <c r="Y63" s="202"/>
      <c r="Z63" s="202"/>
      <c r="AA63" s="202"/>
      <c r="AB63" s="202"/>
      <c r="AC63" s="202"/>
      <c r="AD63" s="202"/>
      <c r="AE63" s="213"/>
      <c r="AF63" s="202"/>
      <c r="AG63" s="202"/>
      <c r="AH63" s="202"/>
      <c r="AI63" s="213"/>
      <c r="AJ63" s="202"/>
      <c r="AK63" s="202"/>
      <c r="AL63" s="202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</row>
    <row r="64" spans="1:48" ht="15" hidden="1">
      <c r="A64" s="185">
        <f ca="1">IFERROR(__xludf.DUMMYFUNCTION("""COMPUTED_VALUE"""),61)</f>
        <v>61</v>
      </c>
      <c r="B64" s="185"/>
      <c r="C64" s="185"/>
      <c r="D64" s="185"/>
      <c r="E64" s="185"/>
      <c r="F64" s="185"/>
      <c r="G64" s="202"/>
      <c r="H64" s="202"/>
      <c r="I64" s="213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13"/>
      <c r="V64" s="202"/>
      <c r="W64" s="202"/>
      <c r="X64" s="202"/>
      <c r="Y64" s="202"/>
      <c r="Z64" s="202"/>
      <c r="AA64" s="202"/>
      <c r="AB64" s="202"/>
      <c r="AC64" s="202"/>
      <c r="AD64" s="202"/>
      <c r="AE64" s="213"/>
      <c r="AF64" s="202"/>
      <c r="AG64" s="202"/>
      <c r="AH64" s="202"/>
      <c r="AI64" s="213"/>
      <c r="AJ64" s="202"/>
      <c r="AK64" s="202"/>
      <c r="AL64" s="202"/>
      <c r="AM64" s="203"/>
      <c r="AN64" s="203"/>
      <c r="AO64" s="203"/>
      <c r="AP64" s="203"/>
      <c r="AQ64" s="203"/>
      <c r="AR64" s="203"/>
      <c r="AS64" s="203"/>
      <c r="AT64" s="203"/>
      <c r="AU64" s="203"/>
      <c r="AV64" s="203"/>
    </row>
    <row r="65" spans="1:48" ht="15" hidden="1">
      <c r="A65" s="185">
        <f ca="1">IFERROR(__xludf.DUMMYFUNCTION("""COMPUTED_VALUE"""),62)</f>
        <v>62</v>
      </c>
      <c r="B65" s="185"/>
      <c r="C65" s="185"/>
      <c r="D65" s="185"/>
      <c r="E65" s="185"/>
      <c r="F65" s="185"/>
      <c r="G65" s="202"/>
      <c r="H65" s="202"/>
      <c r="I65" s="213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13"/>
      <c r="V65" s="202"/>
      <c r="W65" s="202"/>
      <c r="X65" s="202"/>
      <c r="Y65" s="202"/>
      <c r="Z65" s="202"/>
      <c r="AA65" s="202"/>
      <c r="AB65" s="202"/>
      <c r="AC65" s="202"/>
      <c r="AD65" s="202"/>
      <c r="AE65" s="213"/>
      <c r="AF65" s="202"/>
      <c r="AG65" s="202"/>
      <c r="AH65" s="202"/>
      <c r="AI65" s="213"/>
      <c r="AJ65" s="202"/>
      <c r="AK65" s="202"/>
      <c r="AL65" s="202"/>
      <c r="AM65" s="203"/>
      <c r="AN65" s="203"/>
      <c r="AO65" s="203"/>
      <c r="AP65" s="203"/>
      <c r="AQ65" s="203"/>
      <c r="AR65" s="203"/>
      <c r="AS65" s="203"/>
      <c r="AT65" s="203"/>
      <c r="AU65" s="203"/>
      <c r="AV65" s="203"/>
    </row>
    <row r="66" spans="1:48" ht="15" hidden="1">
      <c r="A66" s="185">
        <f ca="1">IFERROR(__xludf.DUMMYFUNCTION("""COMPUTED_VALUE"""),63)</f>
        <v>63</v>
      </c>
      <c r="B66" s="185"/>
      <c r="C66" s="185"/>
      <c r="D66" s="185"/>
      <c r="E66" s="185"/>
      <c r="F66" s="185"/>
      <c r="G66" s="202"/>
      <c r="H66" s="202"/>
      <c r="I66" s="213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13"/>
      <c r="V66" s="202"/>
      <c r="W66" s="202"/>
      <c r="X66" s="202"/>
      <c r="Y66" s="202"/>
      <c r="Z66" s="202"/>
      <c r="AA66" s="202"/>
      <c r="AB66" s="202"/>
      <c r="AC66" s="202"/>
      <c r="AD66" s="202"/>
      <c r="AE66" s="213"/>
      <c r="AF66" s="202"/>
      <c r="AG66" s="202"/>
      <c r="AH66" s="202"/>
      <c r="AI66" s="213"/>
      <c r="AJ66" s="202"/>
      <c r="AK66" s="202"/>
      <c r="AL66" s="202"/>
      <c r="AM66" s="203"/>
      <c r="AN66" s="203"/>
      <c r="AO66" s="203"/>
      <c r="AP66" s="203"/>
      <c r="AQ66" s="203"/>
      <c r="AR66" s="203"/>
      <c r="AS66" s="203"/>
      <c r="AT66" s="203"/>
      <c r="AU66" s="203"/>
      <c r="AV66" s="203"/>
    </row>
    <row r="67" spans="1:48" ht="15" hidden="1">
      <c r="A67" s="185">
        <f ca="1">IFERROR(__xludf.DUMMYFUNCTION("""COMPUTED_VALUE"""),64)</f>
        <v>64</v>
      </c>
      <c r="B67" s="185"/>
      <c r="C67" s="185"/>
      <c r="D67" s="185"/>
      <c r="E67" s="185"/>
      <c r="F67" s="185"/>
      <c r="G67" s="202"/>
      <c r="H67" s="202"/>
      <c r="I67" s="213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13"/>
      <c r="V67" s="202"/>
      <c r="W67" s="202"/>
      <c r="X67" s="202"/>
      <c r="Y67" s="202"/>
      <c r="Z67" s="202"/>
      <c r="AA67" s="202"/>
      <c r="AB67" s="202"/>
      <c r="AC67" s="202"/>
      <c r="AD67" s="202"/>
      <c r="AE67" s="213"/>
      <c r="AF67" s="202"/>
      <c r="AG67" s="202"/>
      <c r="AH67" s="202"/>
      <c r="AI67" s="213"/>
      <c r="AJ67" s="202"/>
      <c r="AK67" s="202"/>
      <c r="AL67" s="202"/>
      <c r="AM67" s="203"/>
      <c r="AN67" s="203"/>
      <c r="AO67" s="203"/>
      <c r="AP67" s="203"/>
      <c r="AQ67" s="203"/>
      <c r="AR67" s="203"/>
      <c r="AS67" s="203"/>
      <c r="AT67" s="203"/>
      <c r="AU67" s="203"/>
      <c r="AV67" s="203"/>
    </row>
    <row r="68" spans="1:48" ht="15" hidden="1">
      <c r="A68" s="185">
        <f ca="1">IFERROR(__xludf.DUMMYFUNCTION("""COMPUTED_VALUE"""),65)</f>
        <v>65</v>
      </c>
      <c r="B68" s="185"/>
      <c r="C68" s="185"/>
      <c r="D68" s="185"/>
      <c r="E68" s="185"/>
      <c r="F68" s="185"/>
      <c r="G68" s="202"/>
      <c r="H68" s="202"/>
      <c r="I68" s="213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13"/>
      <c r="V68" s="202"/>
      <c r="W68" s="202"/>
      <c r="X68" s="202"/>
      <c r="Y68" s="202"/>
      <c r="Z68" s="202"/>
      <c r="AA68" s="202"/>
      <c r="AB68" s="202"/>
      <c r="AC68" s="202"/>
      <c r="AD68" s="202"/>
      <c r="AE68" s="213"/>
      <c r="AF68" s="202"/>
      <c r="AG68" s="202"/>
      <c r="AH68" s="202"/>
      <c r="AI68" s="213"/>
      <c r="AJ68" s="202"/>
      <c r="AK68" s="202"/>
      <c r="AL68" s="202"/>
      <c r="AM68" s="203"/>
      <c r="AN68" s="203"/>
      <c r="AO68" s="203"/>
      <c r="AP68" s="203"/>
      <c r="AQ68" s="203"/>
      <c r="AR68" s="203"/>
      <c r="AS68" s="203"/>
      <c r="AT68" s="203"/>
      <c r="AU68" s="203"/>
      <c r="AV68" s="203"/>
    </row>
    <row r="69" spans="1:48" ht="15" hidden="1">
      <c r="A69" s="185">
        <f ca="1">IFERROR(__xludf.DUMMYFUNCTION("""COMPUTED_VALUE"""),66)</f>
        <v>66</v>
      </c>
      <c r="B69" s="185"/>
      <c r="C69" s="185"/>
      <c r="D69" s="185"/>
      <c r="E69" s="185"/>
      <c r="F69" s="185"/>
      <c r="G69" s="202"/>
      <c r="H69" s="202"/>
      <c r="I69" s="213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13"/>
      <c r="V69" s="202"/>
      <c r="W69" s="202"/>
      <c r="X69" s="202"/>
      <c r="Y69" s="202"/>
      <c r="Z69" s="202"/>
      <c r="AA69" s="202"/>
      <c r="AB69" s="202"/>
      <c r="AC69" s="202"/>
      <c r="AD69" s="202"/>
      <c r="AE69" s="213"/>
      <c r="AF69" s="202"/>
      <c r="AG69" s="202"/>
      <c r="AH69" s="202"/>
      <c r="AI69" s="213"/>
      <c r="AJ69" s="202"/>
      <c r="AK69" s="202"/>
      <c r="AL69" s="202"/>
      <c r="AM69" s="203"/>
      <c r="AN69" s="203"/>
      <c r="AO69" s="203"/>
      <c r="AP69" s="203"/>
      <c r="AQ69" s="203"/>
      <c r="AR69" s="203"/>
      <c r="AS69" s="203"/>
      <c r="AT69" s="203"/>
      <c r="AU69" s="203"/>
      <c r="AV69" s="203"/>
    </row>
    <row r="70" spans="1:48" ht="15" hidden="1">
      <c r="A70" s="185">
        <f ca="1">IFERROR(__xludf.DUMMYFUNCTION("""COMPUTED_VALUE"""),67)</f>
        <v>67</v>
      </c>
      <c r="B70" s="185"/>
      <c r="C70" s="185"/>
      <c r="D70" s="185"/>
      <c r="E70" s="185"/>
      <c r="F70" s="185"/>
      <c r="G70" s="202"/>
      <c r="H70" s="202"/>
      <c r="I70" s="213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13"/>
      <c r="V70" s="202"/>
      <c r="W70" s="202"/>
      <c r="X70" s="202"/>
      <c r="Y70" s="202"/>
      <c r="Z70" s="202"/>
      <c r="AA70" s="202"/>
      <c r="AB70" s="202"/>
      <c r="AC70" s="202"/>
      <c r="AD70" s="202"/>
      <c r="AE70" s="213"/>
      <c r="AF70" s="202"/>
      <c r="AG70" s="202"/>
      <c r="AH70" s="202"/>
      <c r="AI70" s="213"/>
      <c r="AJ70" s="202"/>
      <c r="AK70" s="202"/>
      <c r="AL70" s="202"/>
      <c r="AM70" s="203"/>
      <c r="AN70" s="203"/>
      <c r="AO70" s="203"/>
      <c r="AP70" s="203"/>
      <c r="AQ70" s="203"/>
      <c r="AR70" s="203"/>
      <c r="AS70" s="203"/>
      <c r="AT70" s="203"/>
      <c r="AU70" s="203"/>
      <c r="AV70" s="203"/>
    </row>
    <row r="71" spans="1:48" ht="15" hidden="1">
      <c r="A71" s="185">
        <f ca="1">IFERROR(__xludf.DUMMYFUNCTION("""COMPUTED_VALUE"""),68)</f>
        <v>68</v>
      </c>
      <c r="B71" s="185"/>
      <c r="C71" s="185"/>
      <c r="D71" s="185"/>
      <c r="E71" s="185"/>
      <c r="F71" s="185"/>
      <c r="G71" s="202"/>
      <c r="H71" s="202"/>
      <c r="I71" s="213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13"/>
      <c r="V71" s="202"/>
      <c r="W71" s="202"/>
      <c r="X71" s="202"/>
      <c r="Y71" s="202"/>
      <c r="Z71" s="202"/>
      <c r="AA71" s="202"/>
      <c r="AB71" s="202"/>
      <c r="AC71" s="202"/>
      <c r="AD71" s="202"/>
      <c r="AE71" s="213"/>
      <c r="AF71" s="202"/>
      <c r="AG71" s="202"/>
      <c r="AH71" s="202"/>
      <c r="AI71" s="213"/>
      <c r="AJ71" s="202"/>
      <c r="AK71" s="202"/>
      <c r="AL71" s="202"/>
      <c r="AM71" s="203"/>
      <c r="AN71" s="203"/>
      <c r="AO71" s="203"/>
      <c r="AP71" s="203"/>
      <c r="AQ71" s="203"/>
      <c r="AR71" s="203"/>
      <c r="AS71" s="203"/>
      <c r="AT71" s="203"/>
      <c r="AU71" s="203"/>
      <c r="AV71" s="203"/>
    </row>
    <row r="72" spans="1:48" ht="15" hidden="1">
      <c r="A72" s="185">
        <f ca="1">IFERROR(__xludf.DUMMYFUNCTION("""COMPUTED_VALUE"""),69)</f>
        <v>69</v>
      </c>
      <c r="B72" s="185"/>
      <c r="C72" s="185"/>
      <c r="D72" s="185"/>
      <c r="E72" s="185"/>
      <c r="F72" s="185"/>
      <c r="G72" s="202"/>
      <c r="H72" s="202"/>
      <c r="I72" s="213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13"/>
      <c r="V72" s="202"/>
      <c r="W72" s="202"/>
      <c r="X72" s="202"/>
      <c r="Y72" s="202"/>
      <c r="Z72" s="202"/>
      <c r="AA72" s="202"/>
      <c r="AB72" s="202"/>
      <c r="AC72" s="202"/>
      <c r="AD72" s="202"/>
      <c r="AE72" s="213"/>
      <c r="AF72" s="202"/>
      <c r="AG72" s="202"/>
      <c r="AH72" s="202"/>
      <c r="AI72" s="213"/>
      <c r="AJ72" s="202"/>
      <c r="AK72" s="202"/>
      <c r="AL72" s="202"/>
      <c r="AM72" s="203"/>
      <c r="AN72" s="203"/>
      <c r="AO72" s="203"/>
      <c r="AP72" s="203"/>
      <c r="AQ72" s="203"/>
      <c r="AR72" s="203"/>
      <c r="AS72" s="203"/>
      <c r="AT72" s="203"/>
      <c r="AU72" s="203"/>
      <c r="AV72" s="203"/>
    </row>
    <row r="73" spans="1:48" ht="15" hidden="1">
      <c r="A73" s="185">
        <f ca="1">IFERROR(__xludf.DUMMYFUNCTION("""COMPUTED_VALUE"""),70)</f>
        <v>70</v>
      </c>
      <c r="B73" s="185"/>
      <c r="C73" s="185"/>
      <c r="D73" s="185"/>
      <c r="E73" s="185"/>
      <c r="F73" s="185"/>
      <c r="G73" s="202"/>
      <c r="H73" s="202"/>
      <c r="I73" s="213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13"/>
      <c r="V73" s="202"/>
      <c r="W73" s="202"/>
      <c r="X73" s="202"/>
      <c r="Y73" s="202"/>
      <c r="Z73" s="202"/>
      <c r="AA73" s="202"/>
      <c r="AB73" s="202"/>
      <c r="AC73" s="202"/>
      <c r="AD73" s="202"/>
      <c r="AE73" s="213"/>
      <c r="AF73" s="202"/>
      <c r="AG73" s="202"/>
      <c r="AH73" s="202"/>
      <c r="AI73" s="213"/>
      <c r="AJ73" s="202"/>
      <c r="AK73" s="202"/>
      <c r="AL73" s="202"/>
      <c r="AM73" s="203"/>
      <c r="AN73" s="203"/>
      <c r="AO73" s="203"/>
      <c r="AP73" s="203"/>
      <c r="AQ73" s="203"/>
      <c r="AR73" s="203"/>
      <c r="AS73" s="203"/>
      <c r="AT73" s="203"/>
      <c r="AU73" s="203"/>
      <c r="AV73" s="203"/>
    </row>
    <row r="74" spans="1:48" ht="15" hidden="1">
      <c r="A74" s="185">
        <f ca="1">IFERROR(__xludf.DUMMYFUNCTION("""COMPUTED_VALUE"""),71)</f>
        <v>71</v>
      </c>
      <c r="B74" s="185"/>
      <c r="C74" s="185"/>
      <c r="D74" s="185"/>
      <c r="E74" s="185"/>
      <c r="F74" s="185"/>
      <c r="G74" s="202"/>
      <c r="H74" s="202"/>
      <c r="I74" s="213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13"/>
      <c r="V74" s="202"/>
      <c r="W74" s="202"/>
      <c r="X74" s="202"/>
      <c r="Y74" s="202"/>
      <c r="Z74" s="202"/>
      <c r="AA74" s="202"/>
      <c r="AB74" s="202"/>
      <c r="AC74" s="202"/>
      <c r="AD74" s="202"/>
      <c r="AE74" s="213"/>
      <c r="AF74" s="202"/>
      <c r="AG74" s="202"/>
      <c r="AH74" s="202"/>
      <c r="AI74" s="213"/>
      <c r="AJ74" s="202"/>
      <c r="AK74" s="202"/>
      <c r="AL74" s="202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</row>
    <row r="75" spans="1:48" ht="15" hidden="1">
      <c r="A75" s="185">
        <f ca="1">IFERROR(__xludf.DUMMYFUNCTION("""COMPUTED_VALUE"""),72)</f>
        <v>72</v>
      </c>
      <c r="B75" s="185"/>
      <c r="C75" s="185"/>
      <c r="D75" s="185"/>
      <c r="E75" s="185"/>
      <c r="F75" s="185"/>
      <c r="G75" s="202"/>
      <c r="H75" s="202"/>
      <c r="I75" s="213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13"/>
      <c r="V75" s="202"/>
      <c r="W75" s="202"/>
      <c r="X75" s="202"/>
      <c r="Y75" s="202"/>
      <c r="Z75" s="202"/>
      <c r="AA75" s="202"/>
      <c r="AB75" s="202"/>
      <c r="AC75" s="202"/>
      <c r="AD75" s="202"/>
      <c r="AE75" s="213"/>
      <c r="AF75" s="202"/>
      <c r="AG75" s="202"/>
      <c r="AH75" s="202"/>
      <c r="AI75" s="213"/>
      <c r="AJ75" s="202"/>
      <c r="AK75" s="202"/>
      <c r="AL75" s="202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</row>
    <row r="76" spans="1:48" ht="15" hidden="1">
      <c r="A76" s="185">
        <f ca="1">IFERROR(__xludf.DUMMYFUNCTION("""COMPUTED_VALUE"""),73)</f>
        <v>73</v>
      </c>
      <c r="B76" s="185"/>
      <c r="C76" s="185"/>
      <c r="D76" s="185"/>
      <c r="E76" s="185"/>
      <c r="F76" s="185"/>
      <c r="G76" s="202"/>
      <c r="H76" s="202"/>
      <c r="I76" s="213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13"/>
      <c r="V76" s="202"/>
      <c r="W76" s="202"/>
      <c r="X76" s="202"/>
      <c r="Y76" s="202"/>
      <c r="Z76" s="202"/>
      <c r="AA76" s="202"/>
      <c r="AB76" s="202"/>
      <c r="AC76" s="202"/>
      <c r="AD76" s="202"/>
      <c r="AE76" s="213"/>
      <c r="AF76" s="202"/>
      <c r="AG76" s="202"/>
      <c r="AH76" s="202"/>
      <c r="AI76" s="213"/>
      <c r="AJ76" s="202"/>
      <c r="AK76" s="202"/>
      <c r="AL76" s="202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</row>
    <row r="77" spans="1:48" ht="15" hidden="1">
      <c r="A77" s="185">
        <f ca="1">IFERROR(__xludf.DUMMYFUNCTION("""COMPUTED_VALUE"""),74)</f>
        <v>74</v>
      </c>
      <c r="B77" s="185"/>
      <c r="C77" s="185"/>
      <c r="D77" s="185"/>
      <c r="E77" s="185"/>
      <c r="F77" s="185"/>
      <c r="G77" s="202"/>
      <c r="H77" s="202"/>
      <c r="I77" s="213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13"/>
      <c r="V77" s="202"/>
      <c r="W77" s="202"/>
      <c r="X77" s="202"/>
      <c r="Y77" s="202"/>
      <c r="Z77" s="202"/>
      <c r="AA77" s="202"/>
      <c r="AB77" s="202"/>
      <c r="AC77" s="202"/>
      <c r="AD77" s="202"/>
      <c r="AE77" s="213"/>
      <c r="AF77" s="202"/>
      <c r="AG77" s="202"/>
      <c r="AH77" s="202"/>
      <c r="AI77" s="213"/>
      <c r="AJ77" s="202"/>
      <c r="AK77" s="202"/>
      <c r="AL77" s="202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</row>
    <row r="78" spans="1:48" ht="15" hidden="1">
      <c r="A78" s="185">
        <f ca="1">IFERROR(__xludf.DUMMYFUNCTION("""COMPUTED_VALUE"""),75)</f>
        <v>75</v>
      </c>
      <c r="B78" s="185"/>
      <c r="C78" s="185"/>
      <c r="D78" s="185"/>
      <c r="E78" s="185"/>
      <c r="F78" s="185"/>
      <c r="G78" s="202"/>
      <c r="H78" s="202"/>
      <c r="I78" s="213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13"/>
      <c r="V78" s="202"/>
      <c r="W78" s="202"/>
      <c r="X78" s="202"/>
      <c r="Y78" s="202"/>
      <c r="Z78" s="202"/>
      <c r="AA78" s="202"/>
      <c r="AB78" s="202"/>
      <c r="AC78" s="202"/>
      <c r="AD78" s="202"/>
      <c r="AE78" s="213"/>
      <c r="AF78" s="202"/>
      <c r="AG78" s="202"/>
      <c r="AH78" s="202"/>
      <c r="AI78" s="213"/>
      <c r="AJ78" s="202"/>
      <c r="AK78" s="202"/>
      <c r="AL78" s="202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</row>
    <row r="79" spans="1:48" ht="15" hidden="1">
      <c r="A79" s="185">
        <f ca="1">IFERROR(__xludf.DUMMYFUNCTION("""COMPUTED_VALUE"""),76)</f>
        <v>76</v>
      </c>
      <c r="B79" s="185"/>
      <c r="C79" s="185"/>
      <c r="D79" s="185"/>
      <c r="E79" s="185"/>
      <c r="F79" s="185"/>
      <c r="G79" s="202"/>
      <c r="H79" s="202"/>
      <c r="I79" s="213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13"/>
      <c r="V79" s="202"/>
      <c r="W79" s="202"/>
      <c r="X79" s="202"/>
      <c r="Y79" s="202"/>
      <c r="Z79" s="202"/>
      <c r="AA79" s="202"/>
      <c r="AB79" s="202"/>
      <c r="AC79" s="202"/>
      <c r="AD79" s="202"/>
      <c r="AE79" s="213"/>
      <c r="AF79" s="202"/>
      <c r="AG79" s="202"/>
      <c r="AH79" s="202"/>
      <c r="AI79" s="213"/>
      <c r="AJ79" s="202"/>
      <c r="AK79" s="202"/>
      <c r="AL79" s="202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</row>
    <row r="80" spans="1:48" ht="15" hidden="1">
      <c r="A80" s="185">
        <f ca="1">IFERROR(__xludf.DUMMYFUNCTION("""COMPUTED_VALUE"""),77)</f>
        <v>77</v>
      </c>
      <c r="B80" s="185"/>
      <c r="C80" s="185"/>
      <c r="D80" s="185"/>
      <c r="E80" s="185"/>
      <c r="F80" s="185"/>
      <c r="G80" s="202"/>
      <c r="H80" s="202"/>
      <c r="I80" s="213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13"/>
      <c r="V80" s="202"/>
      <c r="W80" s="202"/>
      <c r="X80" s="202"/>
      <c r="Y80" s="202"/>
      <c r="Z80" s="202"/>
      <c r="AA80" s="202"/>
      <c r="AB80" s="202"/>
      <c r="AC80" s="202"/>
      <c r="AD80" s="202"/>
      <c r="AE80" s="213"/>
      <c r="AF80" s="202"/>
      <c r="AG80" s="202"/>
      <c r="AH80" s="202"/>
      <c r="AI80" s="213"/>
      <c r="AJ80" s="202"/>
      <c r="AK80" s="202"/>
      <c r="AL80" s="202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</row>
    <row r="81" spans="1:48" ht="15" hidden="1">
      <c r="A81" s="185">
        <f ca="1">IFERROR(__xludf.DUMMYFUNCTION("""COMPUTED_VALUE"""),78)</f>
        <v>78</v>
      </c>
      <c r="B81" s="185"/>
      <c r="C81" s="185"/>
      <c r="D81" s="185"/>
      <c r="E81" s="185"/>
      <c r="F81" s="185"/>
      <c r="G81" s="202"/>
      <c r="H81" s="202"/>
      <c r="I81" s="213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13"/>
      <c r="V81" s="202"/>
      <c r="W81" s="202"/>
      <c r="X81" s="202"/>
      <c r="Y81" s="202"/>
      <c r="Z81" s="202"/>
      <c r="AA81" s="202"/>
      <c r="AB81" s="202"/>
      <c r="AC81" s="202"/>
      <c r="AD81" s="202"/>
      <c r="AE81" s="213"/>
      <c r="AF81" s="202"/>
      <c r="AG81" s="202"/>
      <c r="AH81" s="202"/>
      <c r="AI81" s="213"/>
      <c r="AJ81" s="202"/>
      <c r="AK81" s="202"/>
      <c r="AL81" s="202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</row>
    <row r="82" spans="1:48" ht="15" hidden="1">
      <c r="A82" s="185">
        <f ca="1">IFERROR(__xludf.DUMMYFUNCTION("""COMPUTED_VALUE"""),79)</f>
        <v>79</v>
      </c>
      <c r="B82" s="185"/>
      <c r="C82" s="185"/>
      <c r="D82" s="185"/>
      <c r="E82" s="185"/>
      <c r="F82" s="185"/>
      <c r="G82" s="202"/>
      <c r="H82" s="202"/>
      <c r="I82" s="213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13"/>
      <c r="V82" s="202"/>
      <c r="W82" s="202"/>
      <c r="X82" s="202"/>
      <c r="Y82" s="202"/>
      <c r="Z82" s="202"/>
      <c r="AA82" s="202"/>
      <c r="AB82" s="202"/>
      <c r="AC82" s="202"/>
      <c r="AD82" s="202"/>
      <c r="AE82" s="213"/>
      <c r="AF82" s="202"/>
      <c r="AG82" s="202"/>
      <c r="AH82" s="202"/>
      <c r="AI82" s="213"/>
      <c r="AJ82" s="202"/>
      <c r="AK82" s="202"/>
      <c r="AL82" s="202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</row>
    <row r="83" spans="1:48" ht="15" hidden="1">
      <c r="A83" s="185">
        <f ca="1">IFERROR(__xludf.DUMMYFUNCTION("""COMPUTED_VALUE"""),80)</f>
        <v>80</v>
      </c>
      <c r="B83" s="185"/>
      <c r="C83" s="185"/>
      <c r="D83" s="185"/>
      <c r="E83" s="185"/>
      <c r="F83" s="185"/>
      <c r="G83" s="202"/>
      <c r="H83" s="202"/>
      <c r="I83" s="213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13"/>
      <c r="V83" s="202"/>
      <c r="W83" s="202"/>
      <c r="X83" s="202"/>
      <c r="Y83" s="202"/>
      <c r="Z83" s="202"/>
      <c r="AA83" s="202"/>
      <c r="AB83" s="202"/>
      <c r="AC83" s="202"/>
      <c r="AD83" s="202"/>
      <c r="AE83" s="213"/>
      <c r="AF83" s="202"/>
      <c r="AG83" s="202"/>
      <c r="AH83" s="202"/>
      <c r="AI83" s="213"/>
      <c r="AJ83" s="202"/>
      <c r="AK83" s="202"/>
      <c r="AL83" s="202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</row>
    <row r="84" spans="1:48" ht="15" hidden="1">
      <c r="A84" s="185">
        <f ca="1">IFERROR(__xludf.DUMMYFUNCTION("""COMPUTED_VALUE"""),81)</f>
        <v>81</v>
      </c>
      <c r="B84" s="185"/>
      <c r="C84" s="185"/>
      <c r="D84" s="185"/>
      <c r="E84" s="185"/>
      <c r="F84" s="185"/>
      <c r="G84" s="202"/>
      <c r="H84" s="202"/>
      <c r="I84" s="213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13"/>
      <c r="V84" s="202"/>
      <c r="W84" s="202"/>
      <c r="X84" s="202"/>
      <c r="Y84" s="202"/>
      <c r="Z84" s="202"/>
      <c r="AA84" s="202"/>
      <c r="AB84" s="202"/>
      <c r="AC84" s="202"/>
      <c r="AD84" s="202"/>
      <c r="AE84" s="213"/>
      <c r="AF84" s="202"/>
      <c r="AG84" s="202"/>
      <c r="AH84" s="202"/>
      <c r="AI84" s="213"/>
      <c r="AJ84" s="202"/>
      <c r="AK84" s="202"/>
      <c r="AL84" s="202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</row>
    <row r="85" spans="1:48" ht="15" hidden="1">
      <c r="A85" s="185">
        <f ca="1">IFERROR(__xludf.DUMMYFUNCTION("""COMPUTED_VALUE"""),82)</f>
        <v>82</v>
      </c>
      <c r="B85" s="185"/>
      <c r="C85" s="185"/>
      <c r="D85" s="185"/>
      <c r="E85" s="185"/>
      <c r="F85" s="185"/>
      <c r="G85" s="202"/>
      <c r="H85" s="202"/>
      <c r="I85" s="213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13"/>
      <c r="V85" s="202"/>
      <c r="W85" s="202"/>
      <c r="X85" s="202"/>
      <c r="Y85" s="202"/>
      <c r="Z85" s="202"/>
      <c r="AA85" s="202"/>
      <c r="AB85" s="202"/>
      <c r="AC85" s="202"/>
      <c r="AD85" s="202"/>
      <c r="AE85" s="213"/>
      <c r="AF85" s="202"/>
      <c r="AG85" s="202"/>
      <c r="AH85" s="202"/>
      <c r="AI85" s="213"/>
      <c r="AJ85" s="202"/>
      <c r="AK85" s="202"/>
      <c r="AL85" s="202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</row>
    <row r="86" spans="1:48" ht="15" hidden="1">
      <c r="A86" s="185">
        <f ca="1">IFERROR(__xludf.DUMMYFUNCTION("""COMPUTED_VALUE"""),83)</f>
        <v>83</v>
      </c>
      <c r="B86" s="185"/>
      <c r="C86" s="185"/>
      <c r="D86" s="185"/>
      <c r="E86" s="185"/>
      <c r="F86" s="185"/>
      <c r="G86" s="202"/>
      <c r="H86" s="202"/>
      <c r="I86" s="21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13"/>
      <c r="V86" s="202"/>
      <c r="W86" s="202"/>
      <c r="X86" s="202"/>
      <c r="Y86" s="202"/>
      <c r="Z86" s="202"/>
      <c r="AA86" s="202"/>
      <c r="AB86" s="202"/>
      <c r="AC86" s="202"/>
      <c r="AD86" s="202"/>
      <c r="AE86" s="213"/>
      <c r="AF86" s="202"/>
      <c r="AG86" s="202"/>
      <c r="AH86" s="202"/>
      <c r="AI86" s="213"/>
      <c r="AJ86" s="202"/>
      <c r="AK86" s="202"/>
      <c r="AL86" s="202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</row>
    <row r="87" spans="1:48" ht="15" hidden="1">
      <c r="A87" s="185">
        <f ca="1">IFERROR(__xludf.DUMMYFUNCTION("""COMPUTED_VALUE"""),84)</f>
        <v>84</v>
      </c>
      <c r="B87" s="185"/>
      <c r="C87" s="185"/>
      <c r="D87" s="185"/>
      <c r="E87" s="185"/>
      <c r="F87" s="185"/>
      <c r="G87" s="202"/>
      <c r="H87" s="202"/>
      <c r="I87" s="213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13"/>
      <c r="V87" s="202"/>
      <c r="W87" s="202"/>
      <c r="X87" s="202"/>
      <c r="Y87" s="202"/>
      <c r="Z87" s="202"/>
      <c r="AA87" s="202"/>
      <c r="AB87" s="202"/>
      <c r="AC87" s="202"/>
      <c r="AD87" s="202"/>
      <c r="AE87" s="213"/>
      <c r="AF87" s="202"/>
      <c r="AG87" s="202"/>
      <c r="AH87" s="202"/>
      <c r="AI87" s="213"/>
      <c r="AJ87" s="202"/>
      <c r="AK87" s="202"/>
      <c r="AL87" s="202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</row>
    <row r="88" spans="1:48" ht="15" hidden="1">
      <c r="A88" s="185">
        <f ca="1">IFERROR(__xludf.DUMMYFUNCTION("""COMPUTED_VALUE"""),85)</f>
        <v>85</v>
      </c>
      <c r="B88" s="185"/>
      <c r="C88" s="185"/>
      <c r="D88" s="185"/>
      <c r="E88" s="185"/>
      <c r="F88" s="185"/>
      <c r="G88" s="202"/>
      <c r="H88" s="202"/>
      <c r="I88" s="213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13"/>
      <c r="V88" s="202"/>
      <c r="W88" s="202"/>
      <c r="X88" s="202"/>
      <c r="Y88" s="202"/>
      <c r="Z88" s="202"/>
      <c r="AA88" s="202"/>
      <c r="AB88" s="202"/>
      <c r="AC88" s="202"/>
      <c r="AD88" s="202"/>
      <c r="AE88" s="213"/>
      <c r="AF88" s="202"/>
      <c r="AG88" s="202"/>
      <c r="AH88" s="202"/>
      <c r="AI88" s="213"/>
      <c r="AJ88" s="202"/>
      <c r="AK88" s="202"/>
      <c r="AL88" s="202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</row>
    <row r="89" spans="1:48" ht="15" hidden="1">
      <c r="A89" s="185">
        <f ca="1">IFERROR(__xludf.DUMMYFUNCTION("""COMPUTED_VALUE"""),86)</f>
        <v>86</v>
      </c>
      <c r="B89" s="185"/>
      <c r="C89" s="185"/>
      <c r="D89" s="185"/>
      <c r="E89" s="185"/>
      <c r="F89" s="185"/>
      <c r="G89" s="202"/>
      <c r="H89" s="202"/>
      <c r="I89" s="213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13"/>
      <c r="V89" s="202"/>
      <c r="W89" s="202"/>
      <c r="X89" s="202"/>
      <c r="Y89" s="202"/>
      <c r="Z89" s="202"/>
      <c r="AA89" s="202"/>
      <c r="AB89" s="202"/>
      <c r="AC89" s="202"/>
      <c r="AD89" s="202"/>
      <c r="AE89" s="213"/>
      <c r="AF89" s="202"/>
      <c r="AG89" s="202"/>
      <c r="AH89" s="202"/>
      <c r="AI89" s="213"/>
      <c r="AJ89" s="202"/>
      <c r="AK89" s="202"/>
      <c r="AL89" s="202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</row>
    <row r="90" spans="1:48" ht="15" hidden="1">
      <c r="A90" s="185">
        <f ca="1">IFERROR(__xludf.DUMMYFUNCTION("""COMPUTED_VALUE"""),87)</f>
        <v>87</v>
      </c>
      <c r="B90" s="185"/>
      <c r="C90" s="185"/>
      <c r="D90" s="185"/>
      <c r="E90" s="185"/>
      <c r="F90" s="185"/>
      <c r="G90" s="202"/>
      <c r="H90" s="202"/>
      <c r="I90" s="213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13"/>
      <c r="V90" s="202"/>
      <c r="W90" s="202"/>
      <c r="X90" s="202"/>
      <c r="Y90" s="202"/>
      <c r="Z90" s="202"/>
      <c r="AA90" s="202"/>
      <c r="AB90" s="202"/>
      <c r="AC90" s="202"/>
      <c r="AD90" s="202"/>
      <c r="AE90" s="213"/>
      <c r="AF90" s="202"/>
      <c r="AG90" s="202"/>
      <c r="AH90" s="202"/>
      <c r="AI90" s="213"/>
      <c r="AJ90" s="202"/>
      <c r="AK90" s="202"/>
      <c r="AL90" s="202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</row>
    <row r="91" spans="1:48" ht="15" hidden="1">
      <c r="A91" s="185">
        <f ca="1">IFERROR(__xludf.DUMMYFUNCTION("""COMPUTED_VALUE"""),88)</f>
        <v>88</v>
      </c>
      <c r="B91" s="185"/>
      <c r="C91" s="185"/>
      <c r="D91" s="185"/>
      <c r="E91" s="185"/>
      <c r="F91" s="185"/>
      <c r="G91" s="202"/>
      <c r="H91" s="202"/>
      <c r="I91" s="213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13"/>
      <c r="V91" s="202"/>
      <c r="W91" s="202"/>
      <c r="X91" s="202"/>
      <c r="Y91" s="202"/>
      <c r="Z91" s="202"/>
      <c r="AA91" s="202"/>
      <c r="AB91" s="202"/>
      <c r="AC91" s="202"/>
      <c r="AD91" s="202"/>
      <c r="AE91" s="213"/>
      <c r="AF91" s="202"/>
      <c r="AG91" s="202"/>
      <c r="AH91" s="202"/>
      <c r="AI91" s="213"/>
      <c r="AJ91" s="202"/>
      <c r="AK91" s="202"/>
      <c r="AL91" s="202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</row>
    <row r="92" spans="1:48" ht="15" hidden="1">
      <c r="A92" s="185">
        <f ca="1">IFERROR(__xludf.DUMMYFUNCTION("""COMPUTED_VALUE"""),89)</f>
        <v>89</v>
      </c>
      <c r="B92" s="185"/>
      <c r="C92" s="185"/>
      <c r="D92" s="185"/>
      <c r="E92" s="185"/>
      <c r="F92" s="185"/>
      <c r="G92" s="202"/>
      <c r="H92" s="202"/>
      <c r="I92" s="213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13"/>
      <c r="V92" s="202"/>
      <c r="W92" s="202"/>
      <c r="X92" s="202"/>
      <c r="Y92" s="202"/>
      <c r="Z92" s="202"/>
      <c r="AA92" s="202"/>
      <c r="AB92" s="202"/>
      <c r="AC92" s="202"/>
      <c r="AD92" s="202"/>
      <c r="AE92" s="213"/>
      <c r="AF92" s="202"/>
      <c r="AG92" s="202"/>
      <c r="AH92" s="202"/>
      <c r="AI92" s="213"/>
      <c r="AJ92" s="202"/>
      <c r="AK92" s="202"/>
      <c r="AL92" s="202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</row>
    <row r="93" spans="1:48" ht="15" hidden="1">
      <c r="A93" s="185">
        <f ca="1">IFERROR(__xludf.DUMMYFUNCTION("""COMPUTED_VALUE"""),90)</f>
        <v>90</v>
      </c>
      <c r="B93" s="185"/>
      <c r="C93" s="185"/>
      <c r="D93" s="185"/>
      <c r="E93" s="185"/>
      <c r="F93" s="185"/>
      <c r="G93" s="202"/>
      <c r="H93" s="202"/>
      <c r="I93" s="213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13"/>
      <c r="V93" s="202"/>
      <c r="W93" s="202"/>
      <c r="X93" s="202"/>
      <c r="Y93" s="202"/>
      <c r="Z93" s="202"/>
      <c r="AA93" s="202"/>
      <c r="AB93" s="202"/>
      <c r="AC93" s="202"/>
      <c r="AD93" s="202"/>
      <c r="AE93" s="213"/>
      <c r="AF93" s="202"/>
      <c r="AG93" s="202"/>
      <c r="AH93" s="202"/>
      <c r="AI93" s="213"/>
      <c r="AJ93" s="202"/>
      <c r="AK93" s="202"/>
      <c r="AL93" s="202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</row>
    <row r="94" spans="1:48" ht="15" hidden="1">
      <c r="A94" s="185">
        <f ca="1">IFERROR(__xludf.DUMMYFUNCTION("""COMPUTED_VALUE"""),91)</f>
        <v>91</v>
      </c>
      <c r="B94" s="185"/>
      <c r="C94" s="185"/>
      <c r="D94" s="185"/>
      <c r="E94" s="185"/>
      <c r="F94" s="185"/>
      <c r="G94" s="202"/>
      <c r="H94" s="202"/>
      <c r="I94" s="213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13"/>
      <c r="V94" s="202"/>
      <c r="W94" s="202"/>
      <c r="X94" s="202"/>
      <c r="Y94" s="202"/>
      <c r="Z94" s="202"/>
      <c r="AA94" s="202"/>
      <c r="AB94" s="202"/>
      <c r="AC94" s="202"/>
      <c r="AD94" s="202"/>
      <c r="AE94" s="213"/>
      <c r="AF94" s="202"/>
      <c r="AG94" s="202"/>
      <c r="AH94" s="202"/>
      <c r="AI94" s="213"/>
      <c r="AJ94" s="202"/>
      <c r="AK94" s="202"/>
      <c r="AL94" s="202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</row>
    <row r="95" spans="1:48" ht="15" hidden="1">
      <c r="A95" s="185">
        <f ca="1">IFERROR(__xludf.DUMMYFUNCTION("""COMPUTED_VALUE"""),92)</f>
        <v>92</v>
      </c>
      <c r="B95" s="185"/>
      <c r="C95" s="185"/>
      <c r="D95" s="185"/>
      <c r="E95" s="185"/>
      <c r="F95" s="185"/>
      <c r="G95" s="202"/>
      <c r="H95" s="202"/>
      <c r="I95" s="213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13"/>
      <c r="V95" s="202"/>
      <c r="W95" s="202"/>
      <c r="X95" s="202"/>
      <c r="Y95" s="202"/>
      <c r="Z95" s="202"/>
      <c r="AA95" s="202"/>
      <c r="AB95" s="202"/>
      <c r="AC95" s="202"/>
      <c r="AD95" s="202"/>
      <c r="AE95" s="213"/>
      <c r="AF95" s="202"/>
      <c r="AG95" s="202"/>
      <c r="AH95" s="202"/>
      <c r="AI95" s="213"/>
      <c r="AJ95" s="202"/>
      <c r="AK95" s="202"/>
      <c r="AL95" s="202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</row>
    <row r="96" spans="1:48" ht="15" hidden="1">
      <c r="A96" s="185">
        <f ca="1">IFERROR(__xludf.DUMMYFUNCTION("""COMPUTED_VALUE"""),93)</f>
        <v>93</v>
      </c>
      <c r="B96" s="185"/>
      <c r="C96" s="185"/>
      <c r="D96" s="185"/>
      <c r="E96" s="185"/>
      <c r="F96" s="185"/>
      <c r="G96" s="202"/>
      <c r="H96" s="202"/>
      <c r="I96" s="213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13"/>
      <c r="V96" s="202"/>
      <c r="W96" s="202"/>
      <c r="X96" s="202"/>
      <c r="Y96" s="202"/>
      <c r="Z96" s="202"/>
      <c r="AA96" s="202"/>
      <c r="AB96" s="202"/>
      <c r="AC96" s="202"/>
      <c r="AD96" s="202"/>
      <c r="AE96" s="213"/>
      <c r="AF96" s="202"/>
      <c r="AG96" s="202"/>
      <c r="AH96" s="202"/>
      <c r="AI96" s="213"/>
      <c r="AJ96" s="202"/>
      <c r="AK96" s="202"/>
      <c r="AL96" s="202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</row>
    <row r="97" spans="1:48" ht="15" hidden="1">
      <c r="A97" s="185">
        <f ca="1">IFERROR(__xludf.DUMMYFUNCTION("""COMPUTED_VALUE"""),94)</f>
        <v>94</v>
      </c>
      <c r="B97" s="185"/>
      <c r="C97" s="185"/>
      <c r="D97" s="185"/>
      <c r="E97" s="185"/>
      <c r="F97" s="185"/>
      <c r="G97" s="202"/>
      <c r="H97" s="202"/>
      <c r="I97" s="213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13"/>
      <c r="V97" s="202"/>
      <c r="W97" s="202"/>
      <c r="X97" s="202"/>
      <c r="Y97" s="202"/>
      <c r="Z97" s="202"/>
      <c r="AA97" s="202"/>
      <c r="AB97" s="202"/>
      <c r="AC97" s="202"/>
      <c r="AD97" s="202"/>
      <c r="AE97" s="213"/>
      <c r="AF97" s="202"/>
      <c r="AG97" s="202"/>
      <c r="AH97" s="202"/>
      <c r="AI97" s="213"/>
      <c r="AJ97" s="202"/>
      <c r="AK97" s="202"/>
      <c r="AL97" s="202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</row>
    <row r="98" spans="1:48" ht="15" hidden="1">
      <c r="A98" s="185">
        <f ca="1">IFERROR(__xludf.DUMMYFUNCTION("""COMPUTED_VALUE"""),95)</f>
        <v>95</v>
      </c>
      <c r="B98" s="185"/>
      <c r="C98" s="185"/>
      <c r="D98" s="185"/>
      <c r="E98" s="185"/>
      <c r="F98" s="185"/>
      <c r="G98" s="202"/>
      <c r="H98" s="202"/>
      <c r="I98" s="213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13"/>
      <c r="V98" s="202"/>
      <c r="W98" s="202"/>
      <c r="X98" s="202"/>
      <c r="Y98" s="202"/>
      <c r="Z98" s="202"/>
      <c r="AA98" s="202"/>
      <c r="AB98" s="202"/>
      <c r="AC98" s="202"/>
      <c r="AD98" s="202"/>
      <c r="AE98" s="213"/>
      <c r="AF98" s="202"/>
      <c r="AG98" s="202"/>
      <c r="AH98" s="202"/>
      <c r="AI98" s="213"/>
      <c r="AJ98" s="202"/>
      <c r="AK98" s="202"/>
      <c r="AL98" s="202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</row>
    <row r="99" spans="1:48" ht="15">
      <c r="A99" s="219" t="str">
        <f ca="1">IFERROR(__xludf.DUMMYFUNCTION("""COMPUTED_VALUE"""),"Итого:")</f>
        <v>Итого:</v>
      </c>
      <c r="B99" s="219"/>
      <c r="C99" s="219"/>
      <c r="D99" s="219"/>
      <c r="E99" s="219"/>
      <c r="F99" s="219"/>
      <c r="G99" s="219"/>
      <c r="H99" s="215">
        <f t="shared" ref="H99:AJ99" si="1">SUM(H4:H98)</f>
        <v>0</v>
      </c>
      <c r="I99" s="215">
        <f t="shared" si="1"/>
        <v>0</v>
      </c>
      <c r="J99" s="215">
        <f t="shared" si="1"/>
        <v>0</v>
      </c>
      <c r="K99" s="215">
        <f t="shared" si="1"/>
        <v>0</v>
      </c>
      <c r="L99" s="215">
        <f t="shared" si="1"/>
        <v>0</v>
      </c>
      <c r="M99" s="215">
        <f t="shared" si="1"/>
        <v>0</v>
      </c>
      <c r="N99" s="215">
        <f t="shared" si="1"/>
        <v>0</v>
      </c>
      <c r="O99" s="215">
        <f t="shared" si="1"/>
        <v>0</v>
      </c>
      <c r="P99" s="215">
        <f t="shared" si="1"/>
        <v>0</v>
      </c>
      <c r="Q99" s="215">
        <f t="shared" si="1"/>
        <v>0</v>
      </c>
      <c r="R99" s="215">
        <f t="shared" si="1"/>
        <v>0</v>
      </c>
      <c r="S99" s="215">
        <f t="shared" si="1"/>
        <v>0</v>
      </c>
      <c r="T99" s="215">
        <f t="shared" si="1"/>
        <v>40</v>
      </c>
      <c r="U99" s="215">
        <f t="shared" si="1"/>
        <v>38</v>
      </c>
      <c r="V99" s="215">
        <f t="shared" si="1"/>
        <v>48</v>
      </c>
      <c r="W99" s="215">
        <f t="shared" si="1"/>
        <v>0</v>
      </c>
      <c r="X99" s="215">
        <f t="shared" si="1"/>
        <v>0</v>
      </c>
      <c r="Y99" s="215">
        <f t="shared" si="1"/>
        <v>0</v>
      </c>
      <c r="Z99" s="215">
        <f t="shared" si="1"/>
        <v>0</v>
      </c>
      <c r="AA99" s="215">
        <f t="shared" si="1"/>
        <v>0</v>
      </c>
      <c r="AB99" s="215">
        <f t="shared" si="1"/>
        <v>0</v>
      </c>
      <c r="AC99" s="215">
        <f t="shared" si="1"/>
        <v>0</v>
      </c>
      <c r="AD99" s="215">
        <f t="shared" si="1"/>
        <v>0</v>
      </c>
      <c r="AE99" s="215">
        <f t="shared" si="1"/>
        <v>0</v>
      </c>
      <c r="AF99" s="215">
        <f t="shared" si="1"/>
        <v>0</v>
      </c>
      <c r="AG99" s="215">
        <f t="shared" si="1"/>
        <v>0</v>
      </c>
      <c r="AH99" s="215">
        <f t="shared" si="1"/>
        <v>0</v>
      </c>
      <c r="AI99" s="215">
        <f t="shared" si="1"/>
        <v>0</v>
      </c>
      <c r="AJ99" s="215">
        <f t="shared" si="1"/>
        <v>0</v>
      </c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</row>
    <row r="100" spans="1:48" ht="15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</row>
    <row r="101" spans="1:48" ht="15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</row>
    <row r="102" spans="1:48" ht="15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</row>
    <row r="103" spans="1:48" ht="15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</row>
    <row r="104" spans="1:48" ht="15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</row>
    <row r="105" spans="1:48" ht="15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</row>
    <row r="106" spans="1:48" ht="15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</row>
    <row r="107" spans="1:48" ht="15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</row>
    <row r="108" spans="1:48" ht="15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</row>
    <row r="109" spans="1:48" ht="15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</row>
    <row r="110" spans="1:48" ht="15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</row>
    <row r="111" spans="1:48" ht="15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</row>
    <row r="112" spans="1:48" ht="15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</row>
    <row r="113" spans="1:48" ht="15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</row>
    <row r="114" spans="1:48" ht="15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</row>
    <row r="115" spans="1:48" ht="15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</row>
    <row r="116" spans="1:48" ht="15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</row>
    <row r="117" spans="1:48" ht="15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</row>
    <row r="118" spans="1:48" ht="15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</row>
    <row r="119" spans="1:48" ht="15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</row>
    <row r="120" spans="1:48" ht="15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</row>
    <row r="121" spans="1:48" ht="15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</row>
    <row r="122" spans="1:48" ht="15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</row>
    <row r="123" spans="1:48" ht="15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</row>
    <row r="124" spans="1:48" ht="15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</row>
    <row r="125" spans="1:48" ht="15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</row>
    <row r="126" spans="1:48" ht="15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</row>
    <row r="127" spans="1:48" ht="15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</row>
    <row r="128" spans="1:48" ht="15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</row>
    <row r="129" spans="1:48" ht="15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</row>
    <row r="130" spans="1:48" ht="15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</row>
    <row r="131" spans="1:48" ht="15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</row>
    <row r="132" spans="1:48" ht="15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</row>
    <row r="133" spans="1:48" ht="15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</row>
    <row r="134" spans="1:48" ht="15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</row>
    <row r="135" spans="1:48" ht="15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</row>
    <row r="136" spans="1:48" ht="15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</row>
    <row r="137" spans="1:48" ht="15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</row>
    <row r="138" spans="1:48" ht="15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</row>
    <row r="139" spans="1:48" ht="15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</row>
    <row r="140" spans="1:48" ht="1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</row>
    <row r="141" spans="1:48" ht="1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</row>
    <row r="142" spans="1:48" ht="1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</row>
    <row r="143" spans="1:48" ht="1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</row>
    <row r="144" spans="1:48" ht="1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</row>
    <row r="145" spans="1:48" ht="15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</row>
    <row r="146" spans="1:48" ht="15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</row>
    <row r="147" spans="1:48" ht="1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</row>
    <row r="148" spans="1:48" ht="15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</row>
    <row r="149" spans="1:48" ht="15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</row>
    <row r="150" spans="1:48" ht="15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</row>
    <row r="151" spans="1:48" ht="15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</row>
    <row r="152" spans="1:48" ht="15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</row>
    <row r="153" spans="1:48" ht="15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</row>
    <row r="154" spans="1:48" ht="15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</row>
    <row r="155" spans="1:48" ht="15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</row>
    <row r="156" spans="1:48" ht="15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</row>
    <row r="157" spans="1:48" ht="1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</row>
    <row r="158" spans="1:48" ht="15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</row>
    <row r="159" spans="1:48" ht="15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</row>
    <row r="160" spans="1:48" ht="1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</row>
    <row r="161" spans="1:48" ht="15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</row>
    <row r="162" spans="1:48" ht="1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</row>
    <row r="163" spans="1:48" ht="1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</row>
    <row r="164" spans="1:48" ht="15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</row>
    <row r="165" spans="1:48" ht="15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</row>
    <row r="166" spans="1:48" ht="15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</row>
    <row r="167" spans="1:48" ht="15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</row>
    <row r="168" spans="1:48" ht="15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</row>
    <row r="169" spans="1:48" ht="15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</row>
    <row r="170" spans="1:48" ht="15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</row>
    <row r="171" spans="1:48" ht="15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</row>
    <row r="172" spans="1:48" ht="15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</row>
    <row r="173" spans="1:48" ht="15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</row>
    <row r="174" spans="1:48" ht="15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</row>
    <row r="175" spans="1:48" ht="15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</row>
    <row r="176" spans="1:48" ht="15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</row>
    <row r="177" spans="1:48" ht="15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</row>
    <row r="178" spans="1:48" ht="15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</row>
    <row r="179" spans="1:48" ht="15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</row>
    <row r="180" spans="1:48" ht="15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</row>
    <row r="181" spans="1:48" ht="15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</row>
    <row r="182" spans="1:48" ht="15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</row>
    <row r="183" spans="1:48" ht="15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</row>
    <row r="184" spans="1:48" ht="15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</row>
    <row r="185" spans="1:48" ht="15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</row>
    <row r="186" spans="1:48" ht="15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</row>
    <row r="187" spans="1:48" ht="15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</row>
    <row r="188" spans="1:48" ht="15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</row>
    <row r="189" spans="1:48" ht="15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</row>
    <row r="190" spans="1:48" ht="15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</row>
    <row r="191" spans="1:48" ht="1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</row>
    <row r="192" spans="1:48" ht="15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</row>
    <row r="193" spans="1:48" ht="15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</row>
    <row r="194" spans="1:48" ht="15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</row>
    <row r="195" spans="1:48" ht="15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</row>
    <row r="196" spans="1:48" ht="15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</row>
    <row r="197" spans="1:48" ht="15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</row>
    <row r="198" spans="1:48" ht="15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</row>
    <row r="199" spans="1:48" ht="15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</row>
    <row r="200" spans="1:48" ht="15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</row>
    <row r="201" spans="1:48" ht="15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</row>
    <row r="202" spans="1:48" ht="15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3"/>
      <c r="AO202" s="193"/>
      <c r="AP202" s="193"/>
      <c r="AQ202" s="193"/>
      <c r="AR202" s="193"/>
      <c r="AS202" s="193"/>
      <c r="AT202" s="193"/>
      <c r="AU202" s="193"/>
      <c r="AV202" s="193"/>
    </row>
    <row r="203" spans="1:48" ht="15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</row>
    <row r="204" spans="1:48" ht="15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</row>
    <row r="205" spans="1:48" ht="15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</row>
    <row r="206" spans="1:48" ht="15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</row>
    <row r="207" spans="1:48" ht="15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</row>
    <row r="208" spans="1:48" ht="15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  <c r="AH208" s="193"/>
      <c r="AI208" s="193"/>
      <c r="AJ208" s="193"/>
      <c r="AK208" s="193"/>
      <c r="AL208" s="193"/>
      <c r="AM208" s="193"/>
      <c r="AN208" s="193"/>
      <c r="AO208" s="193"/>
      <c r="AP208" s="193"/>
      <c r="AQ208" s="193"/>
      <c r="AR208" s="193"/>
      <c r="AS208" s="193"/>
      <c r="AT208" s="193"/>
      <c r="AU208" s="193"/>
      <c r="AV208" s="193"/>
    </row>
    <row r="209" spans="1:48" ht="15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</row>
    <row r="210" spans="1:48" ht="15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</row>
    <row r="211" spans="1:48" ht="15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</row>
    <row r="212" spans="1:48" ht="15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</row>
    <row r="213" spans="1:48" ht="15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</row>
    <row r="214" spans="1:48" ht="15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</row>
    <row r="215" spans="1:48" ht="15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</row>
    <row r="216" spans="1:48" ht="15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</row>
    <row r="217" spans="1:48" ht="15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</row>
    <row r="218" spans="1:48" ht="15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</row>
    <row r="219" spans="1:48" ht="15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</row>
    <row r="220" spans="1:48" ht="15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</row>
    <row r="221" spans="1:48" ht="15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</row>
    <row r="222" spans="1:48" ht="15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</row>
    <row r="223" spans="1:48" ht="15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</row>
    <row r="224" spans="1:48" ht="15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</row>
    <row r="225" spans="1:48" ht="15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</row>
    <row r="226" spans="1:48" ht="15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</row>
    <row r="227" spans="1:48" ht="15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</row>
    <row r="228" spans="1:48" ht="15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</row>
    <row r="229" spans="1:48" ht="15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</row>
    <row r="230" spans="1:48" ht="15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</row>
    <row r="231" spans="1:48" ht="15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  <c r="AM231" s="193"/>
      <c r="AN231" s="193"/>
      <c r="AO231" s="193"/>
      <c r="AP231" s="193"/>
      <c r="AQ231" s="193"/>
      <c r="AR231" s="193"/>
      <c r="AS231" s="193"/>
      <c r="AT231" s="193"/>
      <c r="AU231" s="193"/>
      <c r="AV231" s="193"/>
    </row>
    <row r="232" spans="1:48" ht="15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</row>
    <row r="233" spans="1:48" ht="15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</row>
    <row r="234" spans="1:48" ht="15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</row>
    <row r="235" spans="1:48" ht="15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</row>
    <row r="236" spans="1:48" ht="15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3"/>
      <c r="AT236" s="193"/>
      <c r="AU236" s="193"/>
      <c r="AV236" s="193"/>
    </row>
    <row r="237" spans="1:48" ht="15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</row>
    <row r="238" spans="1:48" ht="15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</row>
    <row r="239" spans="1:48" ht="15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</row>
    <row r="240" spans="1:48" ht="15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</row>
    <row r="241" spans="1:48" ht="15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</row>
    <row r="242" spans="1:48" ht="15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</row>
    <row r="243" spans="1:48" ht="15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</row>
    <row r="244" spans="1:48" ht="15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</row>
    <row r="245" spans="1:48" ht="15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</row>
    <row r="246" spans="1:48" ht="15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</row>
    <row r="247" spans="1:48" ht="15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</row>
    <row r="248" spans="1:48" ht="15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</row>
    <row r="249" spans="1:48" ht="15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</row>
    <row r="250" spans="1:48" ht="15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3"/>
      <c r="AF250" s="193"/>
      <c r="AG250" s="193"/>
      <c r="AH250" s="193"/>
      <c r="AI250" s="193"/>
      <c r="AJ250" s="193"/>
      <c r="AK250" s="193"/>
      <c r="AL250" s="193"/>
      <c r="AM250" s="193"/>
      <c r="AN250" s="193"/>
      <c r="AO250" s="193"/>
      <c r="AP250" s="193"/>
      <c r="AQ250" s="193"/>
      <c r="AR250" s="193"/>
      <c r="AS250" s="193"/>
      <c r="AT250" s="193"/>
      <c r="AU250" s="193"/>
      <c r="AV250" s="193"/>
    </row>
    <row r="251" spans="1:48" ht="15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</row>
    <row r="252" spans="1:48" ht="15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</row>
    <row r="253" spans="1:48" ht="15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</row>
    <row r="254" spans="1:48" ht="15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</row>
    <row r="255" spans="1:48" ht="15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</row>
    <row r="256" spans="1:48" ht="15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</row>
    <row r="257" spans="1:48" ht="15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</row>
    <row r="258" spans="1:48" ht="15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</row>
    <row r="259" spans="1:48" ht="15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</row>
    <row r="260" spans="1:48" ht="15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</row>
    <row r="261" spans="1:48" ht="15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</row>
    <row r="262" spans="1:48" ht="15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</row>
    <row r="263" spans="1:48" ht="15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</row>
    <row r="264" spans="1:48" ht="15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</row>
    <row r="265" spans="1:48" ht="15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</row>
    <row r="266" spans="1:48" ht="15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</row>
    <row r="267" spans="1:48" ht="15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</row>
    <row r="268" spans="1:48" ht="15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</row>
    <row r="269" spans="1:48" ht="15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</row>
    <row r="270" spans="1:48" ht="15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</row>
    <row r="271" spans="1:48" ht="15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</row>
    <row r="272" spans="1:48" ht="15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</row>
    <row r="273" spans="1:48" ht="15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  <c r="AE273" s="193"/>
      <c r="AF273" s="193"/>
      <c r="AG273" s="193"/>
      <c r="AH273" s="193"/>
      <c r="AI273" s="193"/>
      <c r="AJ273" s="193"/>
      <c r="AK273" s="193"/>
      <c r="AL273" s="193"/>
      <c r="AM273" s="193"/>
      <c r="AN273" s="193"/>
      <c r="AO273" s="193"/>
      <c r="AP273" s="193"/>
      <c r="AQ273" s="193"/>
      <c r="AR273" s="193"/>
      <c r="AS273" s="193"/>
      <c r="AT273" s="193"/>
      <c r="AU273" s="193"/>
      <c r="AV273" s="193"/>
    </row>
    <row r="274" spans="1:48" ht="15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</row>
    <row r="275" spans="1:48" ht="15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</row>
    <row r="276" spans="1:48" ht="15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</row>
    <row r="277" spans="1:48" ht="15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</row>
    <row r="278" spans="1:48" ht="15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193"/>
      <c r="AI278" s="193"/>
      <c r="AJ278" s="193"/>
      <c r="AK278" s="193"/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193"/>
      <c r="AV278" s="193"/>
    </row>
    <row r="279" spans="1:48" ht="15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</row>
    <row r="280" spans="1:48" ht="15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</row>
    <row r="281" spans="1:48" ht="15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</row>
    <row r="282" spans="1:48" ht="15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</row>
    <row r="283" spans="1:48" ht="15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</row>
    <row r="284" spans="1:48" ht="15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</row>
    <row r="285" spans="1:48" ht="15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</row>
    <row r="286" spans="1:48" ht="15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  <c r="AH286" s="193"/>
      <c r="AI286" s="193"/>
      <c r="AJ286" s="193"/>
      <c r="AK286" s="193"/>
      <c r="AL286" s="193"/>
      <c r="AM286" s="193"/>
      <c r="AN286" s="193"/>
      <c r="AO286" s="193"/>
      <c r="AP286" s="193"/>
      <c r="AQ286" s="193"/>
      <c r="AR286" s="193"/>
      <c r="AS286" s="193"/>
      <c r="AT286" s="193"/>
      <c r="AU286" s="193"/>
      <c r="AV286" s="193"/>
    </row>
    <row r="287" spans="1:48" ht="15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</row>
    <row r="288" spans="1:48" ht="15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</row>
    <row r="289" spans="1:48" ht="15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</row>
    <row r="290" spans="1:48" ht="15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</row>
    <row r="291" spans="1:48" ht="15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</row>
    <row r="292" spans="1:48" ht="15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  <c r="AE292" s="193"/>
      <c r="AF292" s="193"/>
      <c r="AG292" s="193"/>
      <c r="AH292" s="193"/>
      <c r="AI292" s="193"/>
      <c r="AJ292" s="193"/>
      <c r="AK292" s="193"/>
      <c r="AL292" s="193"/>
      <c r="AM292" s="193"/>
      <c r="AN292" s="193"/>
      <c r="AO292" s="193"/>
      <c r="AP292" s="193"/>
      <c r="AQ292" s="193"/>
      <c r="AR292" s="193"/>
      <c r="AS292" s="193"/>
      <c r="AT292" s="193"/>
      <c r="AU292" s="193"/>
      <c r="AV292" s="193"/>
    </row>
    <row r="293" spans="1:48" ht="15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</row>
    <row r="294" spans="1:48" ht="15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</row>
    <row r="295" spans="1:48" ht="15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</row>
    <row r="296" spans="1:48" ht="15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</row>
    <row r="297" spans="1:48" ht="15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</row>
    <row r="298" spans="1:48" ht="15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</row>
    <row r="299" spans="1:48" ht="15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</row>
    <row r="300" spans="1:48" ht="15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</row>
    <row r="301" spans="1:48" ht="15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</row>
    <row r="302" spans="1:48" ht="15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</row>
    <row r="303" spans="1:48" ht="15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</row>
    <row r="304" spans="1:48" ht="15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</row>
    <row r="305" spans="1:48" ht="15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</row>
    <row r="306" spans="1:48" ht="15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</row>
    <row r="307" spans="1:48" ht="15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</row>
    <row r="308" spans="1:48" ht="15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</row>
    <row r="309" spans="1:48" ht="15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</row>
    <row r="310" spans="1:48" ht="15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</row>
    <row r="311" spans="1:48" ht="15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</row>
    <row r="312" spans="1:48" ht="15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</row>
    <row r="313" spans="1:48" ht="15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</row>
    <row r="314" spans="1:48" ht="15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</row>
    <row r="315" spans="1:48" ht="15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  <c r="AE315" s="193"/>
      <c r="AF315" s="193"/>
      <c r="AG315" s="193"/>
      <c r="AH315" s="193"/>
      <c r="AI315" s="193"/>
      <c r="AJ315" s="193"/>
      <c r="AK315" s="193"/>
      <c r="AL315" s="193"/>
      <c r="AM315" s="193"/>
      <c r="AN315" s="193"/>
      <c r="AO315" s="193"/>
      <c r="AP315" s="193"/>
      <c r="AQ315" s="193"/>
      <c r="AR315" s="193"/>
      <c r="AS315" s="193"/>
      <c r="AT315" s="193"/>
      <c r="AU315" s="193"/>
      <c r="AV315" s="193"/>
    </row>
    <row r="316" spans="1:48" ht="15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</row>
    <row r="317" spans="1:48" ht="15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</row>
    <row r="318" spans="1:48" ht="15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</row>
    <row r="319" spans="1:48" ht="15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</row>
    <row r="320" spans="1:48" ht="15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3"/>
      <c r="AK320" s="193"/>
      <c r="AL320" s="193"/>
      <c r="AM320" s="193"/>
      <c r="AN320" s="193"/>
      <c r="AO320" s="193"/>
      <c r="AP320" s="193"/>
      <c r="AQ320" s="193"/>
      <c r="AR320" s="193"/>
      <c r="AS320" s="193"/>
      <c r="AT320" s="193"/>
      <c r="AU320" s="193"/>
      <c r="AV320" s="193"/>
    </row>
    <row r="321" spans="1:48" ht="15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</row>
    <row r="322" spans="1:48" ht="15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</row>
    <row r="323" spans="1:48" ht="15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3"/>
      <c r="AF323" s="193"/>
      <c r="AG323" s="193"/>
      <c r="AH323" s="193"/>
      <c r="AI323" s="193"/>
      <c r="AJ323" s="193"/>
      <c r="AK323" s="193"/>
      <c r="AL323" s="193"/>
      <c r="AM323" s="193"/>
      <c r="AN323" s="193"/>
      <c r="AO323" s="193"/>
      <c r="AP323" s="193"/>
      <c r="AQ323" s="193"/>
      <c r="AR323" s="193"/>
      <c r="AS323" s="193"/>
      <c r="AT323" s="193"/>
      <c r="AU323" s="193"/>
      <c r="AV323" s="193"/>
    </row>
    <row r="324" spans="1:48" ht="15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</row>
    <row r="325" spans="1:48" ht="15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</row>
    <row r="326" spans="1:48" ht="15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</row>
    <row r="327" spans="1:48" ht="15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</row>
    <row r="328" spans="1:48" ht="15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</row>
    <row r="329" spans="1:48" ht="15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</row>
    <row r="330" spans="1:48" ht="15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</row>
    <row r="331" spans="1:48" ht="15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</row>
    <row r="332" spans="1:48" ht="15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</row>
    <row r="333" spans="1:48" ht="15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</row>
    <row r="334" spans="1:48" ht="15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</row>
    <row r="335" spans="1:48" ht="15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</row>
    <row r="336" spans="1:48" ht="15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</row>
    <row r="337" spans="1:48" ht="15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</row>
    <row r="338" spans="1:48" ht="15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</row>
    <row r="339" spans="1:48" ht="15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</row>
    <row r="340" spans="1:48" ht="15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</row>
    <row r="341" spans="1:48" ht="15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</row>
    <row r="342" spans="1:48" ht="15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</row>
    <row r="343" spans="1:48" ht="15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</row>
    <row r="344" spans="1:48" ht="15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</row>
    <row r="345" spans="1:48" ht="15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</row>
    <row r="346" spans="1:48" ht="15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  <c r="AE346" s="193"/>
      <c r="AF346" s="193"/>
      <c r="AG346" s="193"/>
      <c r="AH346" s="193"/>
      <c r="AI346" s="193"/>
      <c r="AJ346" s="193"/>
      <c r="AK346" s="193"/>
      <c r="AL346" s="193"/>
      <c r="AM346" s="193"/>
      <c r="AN346" s="193"/>
      <c r="AO346" s="193"/>
      <c r="AP346" s="193"/>
      <c r="AQ346" s="193"/>
      <c r="AR346" s="193"/>
      <c r="AS346" s="193"/>
      <c r="AT346" s="193"/>
      <c r="AU346" s="193"/>
      <c r="AV346" s="193"/>
    </row>
    <row r="347" spans="1:48" ht="15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</row>
    <row r="348" spans="1:48" ht="15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</row>
    <row r="349" spans="1:48" ht="15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</row>
    <row r="350" spans="1:48" ht="15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</row>
    <row r="351" spans="1:48" ht="15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/>
      <c r="AF351" s="193"/>
      <c r="AG351" s="193"/>
      <c r="AH351" s="193"/>
      <c r="AI351" s="193"/>
      <c r="AJ351" s="193"/>
      <c r="AK351" s="193"/>
      <c r="AL351" s="193"/>
      <c r="AM351" s="193"/>
      <c r="AN351" s="193"/>
      <c r="AO351" s="193"/>
      <c r="AP351" s="193"/>
      <c r="AQ351" s="193"/>
      <c r="AR351" s="193"/>
      <c r="AS351" s="193"/>
      <c r="AT351" s="193"/>
      <c r="AU351" s="193"/>
      <c r="AV351" s="193"/>
    </row>
    <row r="352" spans="1:48" ht="15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</row>
    <row r="353" spans="1:48" ht="15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</row>
    <row r="354" spans="1:48" ht="15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</row>
    <row r="355" spans="1:48" ht="15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</row>
    <row r="356" spans="1:48" ht="15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</row>
    <row r="357" spans="1:48" ht="15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</row>
    <row r="358" spans="1:48" ht="15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</row>
    <row r="359" spans="1:48" ht="15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3"/>
      <c r="AF359" s="193"/>
      <c r="AG359" s="193"/>
      <c r="AH359" s="193"/>
      <c r="AI359" s="193"/>
      <c r="AJ359" s="193"/>
      <c r="AK359" s="193"/>
      <c r="AL359" s="193"/>
      <c r="AM359" s="193"/>
      <c r="AN359" s="193"/>
      <c r="AO359" s="193"/>
      <c r="AP359" s="193"/>
      <c r="AQ359" s="193"/>
      <c r="AR359" s="193"/>
      <c r="AS359" s="193"/>
      <c r="AT359" s="193"/>
      <c r="AU359" s="193"/>
      <c r="AV359" s="193"/>
    </row>
    <row r="360" spans="1:48" ht="15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</row>
    <row r="361" spans="1:48" ht="15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</row>
    <row r="362" spans="1:48" ht="15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</row>
    <row r="363" spans="1:48" ht="15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</row>
    <row r="364" spans="1:48" ht="15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</row>
    <row r="365" spans="1:48" ht="15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  <c r="AE365" s="193"/>
      <c r="AF365" s="193"/>
      <c r="AG365" s="193"/>
      <c r="AH365" s="193"/>
      <c r="AI365" s="193"/>
      <c r="AJ365" s="193"/>
      <c r="AK365" s="193"/>
      <c r="AL365" s="193"/>
      <c r="AM365" s="193"/>
      <c r="AN365" s="193"/>
      <c r="AO365" s="193"/>
      <c r="AP365" s="193"/>
      <c r="AQ365" s="193"/>
      <c r="AR365" s="193"/>
      <c r="AS365" s="193"/>
      <c r="AT365" s="193"/>
      <c r="AU365" s="193"/>
      <c r="AV365" s="193"/>
    </row>
    <row r="366" spans="1:48" ht="15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</row>
    <row r="367" spans="1:48" ht="15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</row>
    <row r="368" spans="1:48" ht="15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</row>
    <row r="369" spans="1:48" ht="15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</row>
    <row r="370" spans="1:48" ht="15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</row>
    <row r="371" spans="1:48" ht="15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</row>
    <row r="372" spans="1:48" ht="15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3"/>
      <c r="AK372" s="193"/>
      <c r="AL372" s="193"/>
      <c r="AM372" s="193"/>
      <c r="AN372" s="193"/>
      <c r="AO372" s="193"/>
      <c r="AP372" s="193"/>
      <c r="AQ372" s="193"/>
      <c r="AR372" s="193"/>
      <c r="AS372" s="193"/>
      <c r="AT372" s="193"/>
      <c r="AU372" s="193"/>
      <c r="AV372" s="193"/>
    </row>
    <row r="373" spans="1:48" ht="15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3"/>
      <c r="AK373" s="193"/>
      <c r="AL373" s="193"/>
      <c r="AM373" s="193"/>
      <c r="AN373" s="193"/>
      <c r="AO373" s="193"/>
      <c r="AP373" s="193"/>
      <c r="AQ373" s="193"/>
      <c r="AR373" s="193"/>
      <c r="AS373" s="193"/>
      <c r="AT373" s="193"/>
      <c r="AU373" s="193"/>
      <c r="AV373" s="193"/>
    </row>
    <row r="374" spans="1:48" ht="15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  <c r="AE374" s="193"/>
      <c r="AF374" s="193"/>
      <c r="AG374" s="193"/>
      <c r="AH374" s="193"/>
      <c r="AI374" s="193"/>
      <c r="AJ374" s="193"/>
      <c r="AK374" s="193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</row>
    <row r="375" spans="1:48" ht="15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  <c r="AH375" s="193"/>
      <c r="AI375" s="193"/>
      <c r="AJ375" s="193"/>
      <c r="AK375" s="193"/>
      <c r="AL375" s="193"/>
      <c r="AM375" s="193"/>
      <c r="AN375" s="193"/>
      <c r="AO375" s="193"/>
      <c r="AP375" s="193"/>
      <c r="AQ375" s="193"/>
      <c r="AR375" s="193"/>
      <c r="AS375" s="193"/>
      <c r="AT375" s="193"/>
      <c r="AU375" s="193"/>
      <c r="AV375" s="193"/>
    </row>
    <row r="376" spans="1:48" ht="15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  <c r="AH376" s="193"/>
      <c r="AI376" s="193"/>
      <c r="AJ376" s="193"/>
      <c r="AK376" s="193"/>
      <c r="AL376" s="193"/>
      <c r="AM376" s="193"/>
      <c r="AN376" s="193"/>
      <c r="AO376" s="193"/>
      <c r="AP376" s="193"/>
      <c r="AQ376" s="193"/>
      <c r="AR376" s="193"/>
      <c r="AS376" s="193"/>
      <c r="AT376" s="193"/>
      <c r="AU376" s="193"/>
      <c r="AV376" s="193"/>
    </row>
    <row r="377" spans="1:48" ht="15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  <c r="AH377" s="193"/>
      <c r="AI377" s="193"/>
      <c r="AJ377" s="193"/>
      <c r="AK377" s="193"/>
      <c r="AL377" s="193"/>
      <c r="AM377" s="193"/>
      <c r="AN377" s="193"/>
      <c r="AO377" s="193"/>
      <c r="AP377" s="193"/>
      <c r="AQ377" s="193"/>
      <c r="AR377" s="193"/>
      <c r="AS377" s="193"/>
      <c r="AT377" s="193"/>
      <c r="AU377" s="193"/>
      <c r="AV377" s="193"/>
    </row>
    <row r="378" spans="1:48" ht="15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  <c r="AH378" s="193"/>
      <c r="AI378" s="193"/>
      <c r="AJ378" s="193"/>
      <c r="AK378" s="193"/>
      <c r="AL378" s="193"/>
      <c r="AM378" s="193"/>
      <c r="AN378" s="193"/>
      <c r="AO378" s="193"/>
      <c r="AP378" s="193"/>
      <c r="AQ378" s="193"/>
      <c r="AR378" s="193"/>
      <c r="AS378" s="193"/>
      <c r="AT378" s="193"/>
      <c r="AU378" s="193"/>
      <c r="AV378" s="193"/>
    </row>
    <row r="379" spans="1:48" ht="15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  <c r="AH379" s="193"/>
      <c r="AI379" s="193"/>
      <c r="AJ379" s="193"/>
      <c r="AK379" s="193"/>
      <c r="AL379" s="193"/>
      <c r="AM379" s="193"/>
      <c r="AN379" s="193"/>
      <c r="AO379" s="193"/>
      <c r="AP379" s="193"/>
      <c r="AQ379" s="193"/>
      <c r="AR379" s="193"/>
      <c r="AS379" s="193"/>
      <c r="AT379" s="193"/>
      <c r="AU379" s="193"/>
      <c r="AV379" s="193"/>
    </row>
    <row r="380" spans="1:48" ht="15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  <c r="AE380" s="193"/>
      <c r="AF380" s="193"/>
      <c r="AG380" s="193"/>
      <c r="AH380" s="193"/>
      <c r="AI380" s="193"/>
      <c r="AJ380" s="193"/>
      <c r="AK380" s="193"/>
      <c r="AL380" s="193"/>
      <c r="AM380" s="193"/>
      <c r="AN380" s="193"/>
      <c r="AO380" s="193"/>
      <c r="AP380" s="193"/>
      <c r="AQ380" s="193"/>
      <c r="AR380" s="193"/>
      <c r="AS380" s="193"/>
      <c r="AT380" s="193"/>
      <c r="AU380" s="193"/>
      <c r="AV380" s="193"/>
    </row>
    <row r="381" spans="1:48" ht="15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  <c r="AE381" s="193"/>
      <c r="AF381" s="193"/>
      <c r="AG381" s="193"/>
      <c r="AH381" s="193"/>
      <c r="AI381" s="193"/>
      <c r="AJ381" s="193"/>
      <c r="AK381" s="193"/>
      <c r="AL381" s="193"/>
      <c r="AM381" s="193"/>
      <c r="AN381" s="193"/>
      <c r="AO381" s="193"/>
      <c r="AP381" s="193"/>
      <c r="AQ381" s="193"/>
      <c r="AR381" s="193"/>
      <c r="AS381" s="193"/>
      <c r="AT381" s="193"/>
      <c r="AU381" s="193"/>
      <c r="AV381" s="193"/>
    </row>
    <row r="382" spans="1:48" ht="15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  <c r="AE382" s="193"/>
      <c r="AF382" s="193"/>
      <c r="AG382" s="193"/>
      <c r="AH382" s="193"/>
      <c r="AI382" s="193"/>
      <c r="AJ382" s="193"/>
      <c r="AK382" s="193"/>
      <c r="AL382" s="193"/>
      <c r="AM382" s="193"/>
      <c r="AN382" s="193"/>
      <c r="AO382" s="193"/>
      <c r="AP382" s="193"/>
      <c r="AQ382" s="193"/>
      <c r="AR382" s="193"/>
      <c r="AS382" s="193"/>
      <c r="AT382" s="193"/>
      <c r="AU382" s="193"/>
      <c r="AV382" s="193"/>
    </row>
    <row r="383" spans="1:48" ht="15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  <c r="AE383" s="193"/>
      <c r="AF383" s="193"/>
      <c r="AG383" s="193"/>
      <c r="AH383" s="193"/>
      <c r="AI383" s="193"/>
      <c r="AJ383" s="193"/>
      <c r="AK383" s="193"/>
      <c r="AL383" s="193"/>
      <c r="AM383" s="193"/>
      <c r="AN383" s="193"/>
      <c r="AO383" s="193"/>
      <c r="AP383" s="193"/>
      <c r="AQ383" s="193"/>
      <c r="AR383" s="193"/>
      <c r="AS383" s="193"/>
      <c r="AT383" s="193"/>
      <c r="AU383" s="193"/>
      <c r="AV383" s="193"/>
    </row>
    <row r="384" spans="1:48" ht="15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  <c r="AE384" s="193"/>
      <c r="AF384" s="193"/>
      <c r="AG384" s="193"/>
      <c r="AH384" s="193"/>
      <c r="AI384" s="193"/>
      <c r="AJ384" s="193"/>
      <c r="AK384" s="193"/>
      <c r="AL384" s="193"/>
      <c r="AM384" s="193"/>
      <c r="AN384" s="193"/>
      <c r="AO384" s="193"/>
      <c r="AP384" s="193"/>
      <c r="AQ384" s="193"/>
      <c r="AR384" s="193"/>
      <c r="AS384" s="193"/>
      <c r="AT384" s="193"/>
      <c r="AU384" s="193"/>
      <c r="AV384" s="193"/>
    </row>
    <row r="385" spans="1:48" ht="15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  <c r="AE385" s="193"/>
      <c r="AF385" s="193"/>
      <c r="AG385" s="193"/>
      <c r="AH385" s="193"/>
      <c r="AI385" s="193"/>
      <c r="AJ385" s="193"/>
      <c r="AK385" s="193"/>
      <c r="AL385" s="193"/>
      <c r="AM385" s="193"/>
      <c r="AN385" s="193"/>
      <c r="AO385" s="193"/>
      <c r="AP385" s="193"/>
      <c r="AQ385" s="193"/>
      <c r="AR385" s="193"/>
      <c r="AS385" s="193"/>
      <c r="AT385" s="193"/>
      <c r="AU385" s="193"/>
      <c r="AV385" s="193"/>
    </row>
    <row r="386" spans="1:48" ht="15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  <c r="AE386" s="193"/>
      <c r="AF386" s="193"/>
      <c r="AG386" s="193"/>
      <c r="AH386" s="193"/>
      <c r="AI386" s="193"/>
      <c r="AJ386" s="193"/>
      <c r="AK386" s="193"/>
      <c r="AL386" s="193"/>
      <c r="AM386" s="193"/>
      <c r="AN386" s="193"/>
      <c r="AO386" s="193"/>
      <c r="AP386" s="193"/>
      <c r="AQ386" s="193"/>
      <c r="AR386" s="193"/>
      <c r="AS386" s="193"/>
      <c r="AT386" s="193"/>
      <c r="AU386" s="193"/>
      <c r="AV386" s="193"/>
    </row>
    <row r="387" spans="1:48" ht="15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  <c r="AE387" s="193"/>
      <c r="AF387" s="193"/>
      <c r="AG387" s="193"/>
      <c r="AH387" s="193"/>
      <c r="AI387" s="193"/>
      <c r="AJ387" s="193"/>
      <c r="AK387" s="193"/>
      <c r="AL387" s="193"/>
      <c r="AM387" s="193"/>
      <c r="AN387" s="193"/>
      <c r="AO387" s="193"/>
      <c r="AP387" s="193"/>
      <c r="AQ387" s="193"/>
      <c r="AR387" s="193"/>
      <c r="AS387" s="193"/>
      <c r="AT387" s="193"/>
      <c r="AU387" s="193"/>
      <c r="AV387" s="193"/>
    </row>
    <row r="388" spans="1:48" ht="15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/>
      <c r="AE388" s="193"/>
      <c r="AF388" s="193"/>
      <c r="AG388" s="193"/>
      <c r="AH388" s="193"/>
      <c r="AI388" s="193"/>
      <c r="AJ388" s="193"/>
      <c r="AK388" s="193"/>
      <c r="AL388" s="193"/>
      <c r="AM388" s="193"/>
      <c r="AN388" s="193"/>
      <c r="AO388" s="193"/>
      <c r="AP388" s="193"/>
      <c r="AQ388" s="193"/>
      <c r="AR388" s="193"/>
      <c r="AS388" s="193"/>
      <c r="AT388" s="193"/>
      <c r="AU388" s="193"/>
      <c r="AV388" s="193"/>
    </row>
    <row r="389" spans="1:48" ht="15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  <c r="AE389" s="193"/>
      <c r="AF389" s="193"/>
      <c r="AG389" s="193"/>
      <c r="AH389" s="193"/>
      <c r="AI389" s="193"/>
      <c r="AJ389" s="193"/>
      <c r="AK389" s="193"/>
      <c r="AL389" s="193"/>
      <c r="AM389" s="193"/>
      <c r="AN389" s="193"/>
      <c r="AO389" s="193"/>
      <c r="AP389" s="193"/>
      <c r="AQ389" s="193"/>
      <c r="AR389" s="193"/>
      <c r="AS389" s="193"/>
      <c r="AT389" s="193"/>
      <c r="AU389" s="193"/>
      <c r="AV389" s="193"/>
    </row>
    <row r="390" spans="1:48" ht="15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3"/>
      <c r="AF390" s="193"/>
      <c r="AG390" s="193"/>
      <c r="AH390" s="193"/>
      <c r="AI390" s="193"/>
      <c r="AJ390" s="193"/>
      <c r="AK390" s="193"/>
      <c r="AL390" s="193"/>
      <c r="AM390" s="193"/>
      <c r="AN390" s="193"/>
      <c r="AO390" s="193"/>
      <c r="AP390" s="193"/>
      <c r="AQ390" s="193"/>
      <c r="AR390" s="193"/>
      <c r="AS390" s="193"/>
      <c r="AT390" s="193"/>
      <c r="AU390" s="193"/>
      <c r="AV390" s="193"/>
    </row>
    <row r="391" spans="1:48" ht="15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  <c r="AE391" s="193"/>
      <c r="AF391" s="193"/>
      <c r="AG391" s="193"/>
      <c r="AH391" s="193"/>
      <c r="AI391" s="193"/>
      <c r="AJ391" s="193"/>
      <c r="AK391" s="193"/>
      <c r="AL391" s="193"/>
      <c r="AM391" s="193"/>
      <c r="AN391" s="193"/>
      <c r="AO391" s="193"/>
      <c r="AP391" s="193"/>
      <c r="AQ391" s="193"/>
      <c r="AR391" s="193"/>
      <c r="AS391" s="193"/>
      <c r="AT391" s="193"/>
      <c r="AU391" s="193"/>
      <c r="AV391" s="193"/>
    </row>
    <row r="392" spans="1:48" ht="15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  <c r="AE392" s="193"/>
      <c r="AF392" s="193"/>
      <c r="AG392" s="193"/>
      <c r="AH392" s="193"/>
      <c r="AI392" s="193"/>
      <c r="AJ392" s="193"/>
      <c r="AK392" s="193"/>
      <c r="AL392" s="193"/>
      <c r="AM392" s="193"/>
      <c r="AN392" s="193"/>
      <c r="AO392" s="193"/>
      <c r="AP392" s="193"/>
      <c r="AQ392" s="193"/>
      <c r="AR392" s="193"/>
      <c r="AS392" s="193"/>
      <c r="AT392" s="193"/>
      <c r="AU392" s="193"/>
      <c r="AV392" s="193"/>
    </row>
    <row r="393" spans="1:48" ht="15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  <c r="AA393" s="193"/>
      <c r="AB393" s="193"/>
      <c r="AC393" s="193"/>
      <c r="AD393" s="193"/>
      <c r="AE393" s="193"/>
      <c r="AF393" s="193"/>
      <c r="AG393" s="193"/>
      <c r="AH393" s="193"/>
      <c r="AI393" s="193"/>
      <c r="AJ393" s="193"/>
      <c r="AK393" s="193"/>
      <c r="AL393" s="193"/>
      <c r="AM393" s="193"/>
      <c r="AN393" s="193"/>
      <c r="AO393" s="193"/>
      <c r="AP393" s="193"/>
      <c r="AQ393" s="193"/>
      <c r="AR393" s="193"/>
      <c r="AS393" s="193"/>
      <c r="AT393" s="193"/>
      <c r="AU393" s="193"/>
      <c r="AV393" s="193"/>
    </row>
    <row r="394" spans="1:48" ht="15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  <c r="AE394" s="193"/>
      <c r="AF394" s="193"/>
      <c r="AG394" s="193"/>
      <c r="AH394" s="193"/>
      <c r="AI394" s="193"/>
      <c r="AJ394" s="193"/>
      <c r="AK394" s="193"/>
      <c r="AL394" s="193"/>
      <c r="AM394" s="193"/>
      <c r="AN394" s="193"/>
      <c r="AO394" s="193"/>
      <c r="AP394" s="193"/>
      <c r="AQ394" s="193"/>
      <c r="AR394" s="193"/>
      <c r="AS394" s="193"/>
      <c r="AT394" s="193"/>
      <c r="AU394" s="193"/>
      <c r="AV394" s="193"/>
    </row>
    <row r="395" spans="1:48" ht="15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  <c r="AE395" s="193"/>
      <c r="AF395" s="193"/>
      <c r="AG395" s="193"/>
      <c r="AH395" s="193"/>
      <c r="AI395" s="193"/>
      <c r="AJ395" s="193"/>
      <c r="AK395" s="193"/>
      <c r="AL395" s="193"/>
      <c r="AM395" s="193"/>
      <c r="AN395" s="193"/>
      <c r="AO395" s="193"/>
      <c r="AP395" s="193"/>
      <c r="AQ395" s="193"/>
      <c r="AR395" s="193"/>
      <c r="AS395" s="193"/>
      <c r="AT395" s="193"/>
      <c r="AU395" s="193"/>
      <c r="AV395" s="193"/>
    </row>
    <row r="396" spans="1:48" ht="15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3"/>
      <c r="AF396" s="193"/>
      <c r="AG396" s="193"/>
      <c r="AH396" s="193"/>
      <c r="AI396" s="193"/>
      <c r="AJ396" s="193"/>
      <c r="AK396" s="193"/>
      <c r="AL396" s="193"/>
      <c r="AM396" s="193"/>
      <c r="AN396" s="193"/>
      <c r="AO396" s="193"/>
      <c r="AP396" s="193"/>
      <c r="AQ396" s="193"/>
      <c r="AR396" s="193"/>
      <c r="AS396" s="193"/>
      <c r="AT396" s="193"/>
      <c r="AU396" s="193"/>
      <c r="AV396" s="193"/>
    </row>
    <row r="397" spans="1:48" ht="15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  <c r="AE397" s="193"/>
      <c r="AF397" s="193"/>
      <c r="AG397" s="193"/>
      <c r="AH397" s="193"/>
      <c r="AI397" s="193"/>
      <c r="AJ397" s="193"/>
      <c r="AK397" s="193"/>
      <c r="AL397" s="193"/>
      <c r="AM397" s="193"/>
      <c r="AN397" s="193"/>
      <c r="AO397" s="193"/>
      <c r="AP397" s="193"/>
      <c r="AQ397" s="193"/>
      <c r="AR397" s="193"/>
      <c r="AS397" s="193"/>
      <c r="AT397" s="193"/>
      <c r="AU397" s="193"/>
      <c r="AV397" s="193"/>
    </row>
    <row r="398" spans="1:48" ht="15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  <c r="AE398" s="193"/>
      <c r="AF398" s="193"/>
      <c r="AG398" s="193"/>
      <c r="AH398" s="193"/>
      <c r="AI398" s="193"/>
      <c r="AJ398" s="193"/>
      <c r="AK398" s="193"/>
      <c r="AL398" s="193"/>
      <c r="AM398" s="193"/>
      <c r="AN398" s="193"/>
      <c r="AO398" s="193"/>
      <c r="AP398" s="193"/>
      <c r="AQ398" s="193"/>
      <c r="AR398" s="193"/>
      <c r="AS398" s="193"/>
      <c r="AT398" s="193"/>
      <c r="AU398" s="193"/>
      <c r="AV398" s="193"/>
    </row>
    <row r="399" spans="1:48" ht="15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  <c r="AE399" s="193"/>
      <c r="AF399" s="193"/>
      <c r="AG399" s="193"/>
      <c r="AH399" s="193"/>
      <c r="AI399" s="193"/>
      <c r="AJ399" s="193"/>
      <c r="AK399" s="193"/>
      <c r="AL399" s="193"/>
      <c r="AM399" s="193"/>
      <c r="AN399" s="193"/>
      <c r="AO399" s="193"/>
      <c r="AP399" s="193"/>
      <c r="AQ399" s="193"/>
      <c r="AR399" s="193"/>
      <c r="AS399" s="193"/>
      <c r="AT399" s="193"/>
      <c r="AU399" s="193"/>
      <c r="AV399" s="193"/>
    </row>
    <row r="400" spans="1:48" ht="15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  <c r="AE400" s="193"/>
      <c r="AF400" s="193"/>
      <c r="AG400" s="193"/>
      <c r="AH400" s="193"/>
      <c r="AI400" s="193"/>
      <c r="AJ400" s="193"/>
      <c r="AK400" s="193"/>
      <c r="AL400" s="193"/>
      <c r="AM400" s="193"/>
      <c r="AN400" s="193"/>
      <c r="AO400" s="193"/>
      <c r="AP400" s="193"/>
      <c r="AQ400" s="193"/>
      <c r="AR400" s="193"/>
      <c r="AS400" s="193"/>
      <c r="AT400" s="193"/>
      <c r="AU400" s="193"/>
      <c r="AV400" s="193"/>
    </row>
    <row r="401" spans="1:48" ht="15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  <c r="AE401" s="193"/>
      <c r="AF401" s="193"/>
      <c r="AG401" s="193"/>
      <c r="AH401" s="193"/>
      <c r="AI401" s="193"/>
      <c r="AJ401" s="193"/>
      <c r="AK401" s="193"/>
      <c r="AL401" s="193"/>
      <c r="AM401" s="193"/>
      <c r="AN401" s="193"/>
      <c r="AO401" s="193"/>
      <c r="AP401" s="193"/>
      <c r="AQ401" s="193"/>
      <c r="AR401" s="193"/>
      <c r="AS401" s="193"/>
      <c r="AT401" s="193"/>
      <c r="AU401" s="193"/>
      <c r="AV401" s="193"/>
    </row>
    <row r="402" spans="1:48" ht="15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  <c r="AH402" s="193"/>
      <c r="AI402" s="193"/>
      <c r="AJ402" s="193"/>
      <c r="AK402" s="193"/>
      <c r="AL402" s="193"/>
      <c r="AM402" s="193"/>
      <c r="AN402" s="193"/>
      <c r="AO402" s="193"/>
      <c r="AP402" s="193"/>
      <c r="AQ402" s="193"/>
      <c r="AR402" s="193"/>
      <c r="AS402" s="193"/>
      <c r="AT402" s="193"/>
      <c r="AU402" s="193"/>
      <c r="AV402" s="193"/>
    </row>
    <row r="403" spans="1:48" ht="15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  <c r="AE403" s="193"/>
      <c r="AF403" s="193"/>
      <c r="AG403" s="193"/>
      <c r="AH403" s="193"/>
      <c r="AI403" s="193"/>
      <c r="AJ403" s="193"/>
      <c r="AK403" s="193"/>
      <c r="AL403" s="193"/>
      <c r="AM403" s="193"/>
      <c r="AN403" s="193"/>
      <c r="AO403" s="193"/>
      <c r="AP403" s="193"/>
      <c r="AQ403" s="193"/>
      <c r="AR403" s="193"/>
      <c r="AS403" s="193"/>
      <c r="AT403" s="193"/>
      <c r="AU403" s="193"/>
      <c r="AV403" s="193"/>
    </row>
    <row r="404" spans="1:48" ht="15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  <c r="AE404" s="193"/>
      <c r="AF404" s="193"/>
      <c r="AG404" s="193"/>
      <c r="AH404" s="193"/>
      <c r="AI404" s="193"/>
      <c r="AJ404" s="193"/>
      <c r="AK404" s="193"/>
      <c r="AL404" s="193"/>
      <c r="AM404" s="193"/>
      <c r="AN404" s="193"/>
      <c r="AO404" s="193"/>
      <c r="AP404" s="193"/>
      <c r="AQ404" s="193"/>
      <c r="AR404" s="193"/>
      <c r="AS404" s="193"/>
      <c r="AT404" s="193"/>
      <c r="AU404" s="193"/>
      <c r="AV404" s="193"/>
    </row>
    <row r="405" spans="1:48" ht="15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  <c r="AE405" s="193"/>
      <c r="AF405" s="193"/>
      <c r="AG405" s="193"/>
      <c r="AH405" s="193"/>
      <c r="AI405" s="193"/>
      <c r="AJ405" s="193"/>
      <c r="AK405" s="193"/>
      <c r="AL405" s="193"/>
      <c r="AM405" s="193"/>
      <c r="AN405" s="193"/>
      <c r="AO405" s="193"/>
      <c r="AP405" s="193"/>
      <c r="AQ405" s="193"/>
      <c r="AR405" s="193"/>
      <c r="AS405" s="193"/>
      <c r="AT405" s="193"/>
      <c r="AU405" s="193"/>
      <c r="AV405" s="193"/>
    </row>
    <row r="406" spans="1:48" ht="15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3"/>
      <c r="AF406" s="193"/>
      <c r="AG406" s="193"/>
      <c r="AH406" s="193"/>
      <c r="AI406" s="193"/>
      <c r="AJ406" s="193"/>
      <c r="AK406" s="193"/>
      <c r="AL406" s="193"/>
      <c r="AM406" s="193"/>
      <c r="AN406" s="193"/>
      <c r="AO406" s="193"/>
      <c r="AP406" s="193"/>
      <c r="AQ406" s="193"/>
      <c r="AR406" s="193"/>
      <c r="AS406" s="193"/>
      <c r="AT406" s="193"/>
      <c r="AU406" s="193"/>
      <c r="AV406" s="193"/>
    </row>
    <row r="407" spans="1:48" ht="15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  <c r="AA407" s="193"/>
      <c r="AB407" s="193"/>
      <c r="AC407" s="193"/>
      <c r="AD407" s="193"/>
      <c r="AE407" s="193"/>
      <c r="AF407" s="193"/>
      <c r="AG407" s="193"/>
      <c r="AH407" s="193"/>
      <c r="AI407" s="193"/>
      <c r="AJ407" s="193"/>
      <c r="AK407" s="193"/>
      <c r="AL407" s="193"/>
      <c r="AM407" s="193"/>
      <c r="AN407" s="193"/>
      <c r="AO407" s="193"/>
      <c r="AP407" s="193"/>
      <c r="AQ407" s="193"/>
      <c r="AR407" s="193"/>
      <c r="AS407" s="193"/>
      <c r="AT407" s="193"/>
      <c r="AU407" s="193"/>
      <c r="AV407" s="193"/>
    </row>
    <row r="408" spans="1:48" ht="15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  <c r="AE408" s="193"/>
      <c r="AF408" s="193"/>
      <c r="AG408" s="193"/>
      <c r="AH408" s="193"/>
      <c r="AI408" s="193"/>
      <c r="AJ408" s="193"/>
      <c r="AK408" s="193"/>
      <c r="AL408" s="193"/>
      <c r="AM408" s="193"/>
      <c r="AN408" s="193"/>
      <c r="AO408" s="193"/>
      <c r="AP408" s="193"/>
      <c r="AQ408" s="193"/>
      <c r="AR408" s="193"/>
      <c r="AS408" s="193"/>
      <c r="AT408" s="193"/>
      <c r="AU408" s="193"/>
      <c r="AV408" s="193"/>
    </row>
    <row r="409" spans="1:48" ht="15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  <c r="AE409" s="193"/>
      <c r="AF409" s="193"/>
      <c r="AG409" s="193"/>
      <c r="AH409" s="193"/>
      <c r="AI409" s="193"/>
      <c r="AJ409" s="193"/>
      <c r="AK409" s="193"/>
      <c r="AL409" s="193"/>
      <c r="AM409" s="193"/>
      <c r="AN409" s="193"/>
      <c r="AO409" s="193"/>
      <c r="AP409" s="193"/>
      <c r="AQ409" s="193"/>
      <c r="AR409" s="193"/>
      <c r="AS409" s="193"/>
      <c r="AT409" s="193"/>
      <c r="AU409" s="193"/>
      <c r="AV409" s="193"/>
    </row>
    <row r="410" spans="1:48" ht="15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  <c r="AE410" s="193"/>
      <c r="AF410" s="193"/>
      <c r="AG410" s="193"/>
      <c r="AH410" s="193"/>
      <c r="AI410" s="193"/>
      <c r="AJ410" s="193"/>
      <c r="AK410" s="193"/>
      <c r="AL410" s="193"/>
      <c r="AM410" s="193"/>
      <c r="AN410" s="193"/>
      <c r="AO410" s="193"/>
      <c r="AP410" s="193"/>
      <c r="AQ410" s="193"/>
      <c r="AR410" s="193"/>
      <c r="AS410" s="193"/>
      <c r="AT410" s="193"/>
      <c r="AU410" s="193"/>
      <c r="AV410" s="193"/>
    </row>
    <row r="411" spans="1:48" ht="15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  <c r="AE411" s="193"/>
      <c r="AF411" s="193"/>
      <c r="AG411" s="193"/>
      <c r="AH411" s="193"/>
      <c r="AI411" s="193"/>
      <c r="AJ411" s="193"/>
      <c r="AK411" s="193"/>
      <c r="AL411" s="193"/>
      <c r="AM411" s="193"/>
      <c r="AN411" s="193"/>
      <c r="AO411" s="193"/>
      <c r="AP411" s="193"/>
      <c r="AQ411" s="193"/>
      <c r="AR411" s="193"/>
      <c r="AS411" s="193"/>
      <c r="AT411" s="193"/>
      <c r="AU411" s="193"/>
      <c r="AV411" s="193"/>
    </row>
    <row r="412" spans="1:48" ht="15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3"/>
      <c r="AG412" s="193"/>
      <c r="AH412" s="193"/>
      <c r="AI412" s="193"/>
      <c r="AJ412" s="193"/>
      <c r="AK412" s="193"/>
      <c r="AL412" s="193"/>
      <c r="AM412" s="193"/>
      <c r="AN412" s="193"/>
      <c r="AO412" s="193"/>
      <c r="AP412" s="193"/>
      <c r="AQ412" s="193"/>
      <c r="AR412" s="193"/>
      <c r="AS412" s="193"/>
      <c r="AT412" s="193"/>
      <c r="AU412" s="193"/>
      <c r="AV412" s="193"/>
    </row>
    <row r="413" spans="1:48" ht="15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  <c r="AE413" s="193"/>
      <c r="AF413" s="193"/>
      <c r="AG413" s="193"/>
      <c r="AH413" s="193"/>
      <c r="AI413" s="193"/>
      <c r="AJ413" s="193"/>
      <c r="AK413" s="193"/>
      <c r="AL413" s="193"/>
      <c r="AM413" s="193"/>
      <c r="AN413" s="193"/>
      <c r="AO413" s="193"/>
      <c r="AP413" s="193"/>
      <c r="AQ413" s="193"/>
      <c r="AR413" s="193"/>
      <c r="AS413" s="193"/>
      <c r="AT413" s="193"/>
      <c r="AU413" s="193"/>
      <c r="AV413" s="193"/>
    </row>
    <row r="414" spans="1:48" ht="15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193"/>
      <c r="AI414" s="193"/>
      <c r="AJ414" s="193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193"/>
      <c r="AV414" s="193"/>
    </row>
    <row r="415" spans="1:48" ht="15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  <c r="AH415" s="193"/>
      <c r="AI415" s="193"/>
      <c r="AJ415" s="193"/>
      <c r="AK415" s="193"/>
      <c r="AL415" s="193"/>
      <c r="AM415" s="193"/>
      <c r="AN415" s="193"/>
      <c r="AO415" s="193"/>
      <c r="AP415" s="193"/>
      <c r="AQ415" s="193"/>
      <c r="AR415" s="193"/>
      <c r="AS415" s="193"/>
      <c r="AT415" s="193"/>
      <c r="AU415" s="193"/>
      <c r="AV415" s="193"/>
    </row>
    <row r="416" spans="1:48" ht="15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  <c r="AH416" s="193"/>
      <c r="AI416" s="193"/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193"/>
    </row>
    <row r="417" spans="1:48" ht="15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  <c r="AH417" s="193"/>
      <c r="AI417" s="193"/>
      <c r="AJ417" s="193"/>
      <c r="AK417" s="193"/>
      <c r="AL417" s="193"/>
      <c r="AM417" s="193"/>
      <c r="AN417" s="193"/>
      <c r="AO417" s="193"/>
      <c r="AP417" s="193"/>
      <c r="AQ417" s="193"/>
      <c r="AR417" s="193"/>
      <c r="AS417" s="193"/>
      <c r="AT417" s="193"/>
      <c r="AU417" s="193"/>
      <c r="AV417" s="193"/>
    </row>
    <row r="418" spans="1:48" ht="15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  <c r="AH418" s="193"/>
      <c r="AI418" s="193"/>
      <c r="AJ418" s="193"/>
      <c r="AK418" s="193"/>
      <c r="AL418" s="193"/>
      <c r="AM418" s="193"/>
      <c r="AN418" s="193"/>
      <c r="AO418" s="193"/>
      <c r="AP418" s="193"/>
      <c r="AQ418" s="193"/>
      <c r="AR418" s="193"/>
      <c r="AS418" s="193"/>
      <c r="AT418" s="193"/>
      <c r="AU418" s="193"/>
      <c r="AV418" s="193"/>
    </row>
    <row r="419" spans="1:48" ht="15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  <c r="AH419" s="193"/>
      <c r="AI419" s="193"/>
      <c r="AJ419" s="193"/>
      <c r="AK419" s="193"/>
      <c r="AL419" s="193"/>
      <c r="AM419" s="193"/>
      <c r="AN419" s="193"/>
      <c r="AO419" s="193"/>
      <c r="AP419" s="193"/>
      <c r="AQ419" s="193"/>
      <c r="AR419" s="193"/>
      <c r="AS419" s="193"/>
      <c r="AT419" s="193"/>
      <c r="AU419" s="193"/>
      <c r="AV419" s="193"/>
    </row>
    <row r="420" spans="1:48" ht="15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  <c r="AH420" s="193"/>
      <c r="AI420" s="193"/>
      <c r="AJ420" s="193"/>
      <c r="AK420" s="193"/>
      <c r="AL420" s="193"/>
      <c r="AM420" s="193"/>
      <c r="AN420" s="193"/>
      <c r="AO420" s="193"/>
      <c r="AP420" s="193"/>
      <c r="AQ420" s="193"/>
      <c r="AR420" s="193"/>
      <c r="AS420" s="193"/>
      <c r="AT420" s="193"/>
      <c r="AU420" s="193"/>
      <c r="AV420" s="193"/>
    </row>
    <row r="421" spans="1:48" ht="15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  <c r="AH421" s="193"/>
      <c r="AI421" s="193"/>
      <c r="AJ421" s="193"/>
      <c r="AK421" s="193"/>
      <c r="AL421" s="193"/>
      <c r="AM421" s="193"/>
      <c r="AN421" s="193"/>
      <c r="AO421" s="193"/>
      <c r="AP421" s="193"/>
      <c r="AQ421" s="193"/>
      <c r="AR421" s="193"/>
      <c r="AS421" s="193"/>
      <c r="AT421" s="193"/>
      <c r="AU421" s="193"/>
      <c r="AV421" s="193"/>
    </row>
    <row r="422" spans="1:48" ht="15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  <c r="AH422" s="193"/>
      <c r="AI422" s="193"/>
      <c r="AJ422" s="193"/>
      <c r="AK422" s="193"/>
      <c r="AL422" s="193"/>
      <c r="AM422" s="193"/>
      <c r="AN422" s="193"/>
      <c r="AO422" s="193"/>
      <c r="AP422" s="193"/>
      <c r="AQ422" s="193"/>
      <c r="AR422" s="193"/>
      <c r="AS422" s="193"/>
      <c r="AT422" s="193"/>
      <c r="AU422" s="193"/>
      <c r="AV422" s="193"/>
    </row>
    <row r="423" spans="1:48" ht="15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  <c r="AE423" s="193"/>
      <c r="AF423" s="193"/>
      <c r="AG423" s="193"/>
      <c r="AH423" s="193"/>
      <c r="AI423" s="193"/>
      <c r="AJ423" s="193"/>
      <c r="AK423" s="193"/>
      <c r="AL423" s="193"/>
      <c r="AM423" s="193"/>
      <c r="AN423" s="193"/>
      <c r="AO423" s="193"/>
      <c r="AP423" s="193"/>
      <c r="AQ423" s="193"/>
      <c r="AR423" s="193"/>
      <c r="AS423" s="193"/>
      <c r="AT423" s="193"/>
      <c r="AU423" s="193"/>
      <c r="AV423" s="193"/>
    </row>
    <row r="424" spans="1:48" ht="15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  <c r="AE424" s="193"/>
      <c r="AF424" s="193"/>
      <c r="AG424" s="193"/>
      <c r="AH424" s="193"/>
      <c r="AI424" s="193"/>
      <c r="AJ424" s="193"/>
      <c r="AK424" s="193"/>
      <c r="AL424" s="193"/>
      <c r="AM424" s="193"/>
      <c r="AN424" s="193"/>
      <c r="AO424" s="193"/>
      <c r="AP424" s="193"/>
      <c r="AQ424" s="193"/>
      <c r="AR424" s="193"/>
      <c r="AS424" s="193"/>
      <c r="AT424" s="193"/>
      <c r="AU424" s="193"/>
      <c r="AV424" s="193"/>
    </row>
    <row r="425" spans="1:48" ht="15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3"/>
      <c r="AF425" s="193"/>
      <c r="AG425" s="193"/>
      <c r="AH425" s="193"/>
      <c r="AI425" s="193"/>
      <c r="AJ425" s="193"/>
      <c r="AK425" s="193"/>
      <c r="AL425" s="193"/>
      <c r="AM425" s="193"/>
      <c r="AN425" s="193"/>
      <c r="AO425" s="193"/>
      <c r="AP425" s="193"/>
      <c r="AQ425" s="193"/>
      <c r="AR425" s="193"/>
      <c r="AS425" s="193"/>
      <c r="AT425" s="193"/>
      <c r="AU425" s="193"/>
      <c r="AV425" s="193"/>
    </row>
    <row r="426" spans="1:48" ht="15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  <c r="AE426" s="193"/>
      <c r="AF426" s="193"/>
      <c r="AG426" s="193"/>
      <c r="AH426" s="193"/>
      <c r="AI426" s="193"/>
      <c r="AJ426" s="193"/>
      <c r="AK426" s="193"/>
      <c r="AL426" s="193"/>
      <c r="AM426" s="193"/>
      <c r="AN426" s="193"/>
      <c r="AO426" s="193"/>
      <c r="AP426" s="193"/>
      <c r="AQ426" s="193"/>
      <c r="AR426" s="193"/>
      <c r="AS426" s="193"/>
      <c r="AT426" s="193"/>
      <c r="AU426" s="193"/>
      <c r="AV426" s="193"/>
    </row>
    <row r="427" spans="1:48" ht="15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  <c r="AH427" s="193"/>
      <c r="AI427" s="193"/>
      <c r="AJ427" s="193"/>
      <c r="AK427" s="193"/>
      <c r="AL427" s="193"/>
      <c r="AM427" s="193"/>
      <c r="AN427" s="193"/>
      <c r="AO427" s="193"/>
      <c r="AP427" s="193"/>
      <c r="AQ427" s="193"/>
      <c r="AR427" s="193"/>
      <c r="AS427" s="193"/>
      <c r="AT427" s="193"/>
      <c r="AU427" s="193"/>
      <c r="AV427" s="193"/>
    </row>
    <row r="428" spans="1:48" ht="15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  <c r="AH428" s="193"/>
      <c r="AI428" s="193"/>
      <c r="AJ428" s="193"/>
      <c r="AK428" s="193"/>
      <c r="AL428" s="193"/>
      <c r="AM428" s="193"/>
      <c r="AN428" s="193"/>
      <c r="AO428" s="193"/>
      <c r="AP428" s="193"/>
      <c r="AQ428" s="193"/>
      <c r="AR428" s="193"/>
      <c r="AS428" s="193"/>
      <c r="AT428" s="193"/>
      <c r="AU428" s="193"/>
      <c r="AV428" s="193"/>
    </row>
    <row r="429" spans="1:48" ht="15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  <c r="AE429" s="193"/>
      <c r="AF429" s="193"/>
      <c r="AG429" s="193"/>
      <c r="AH429" s="193"/>
      <c r="AI429" s="193"/>
      <c r="AJ429" s="193"/>
      <c r="AK429" s="193"/>
      <c r="AL429" s="193"/>
      <c r="AM429" s="193"/>
      <c r="AN429" s="193"/>
      <c r="AO429" s="193"/>
      <c r="AP429" s="193"/>
      <c r="AQ429" s="193"/>
      <c r="AR429" s="193"/>
      <c r="AS429" s="193"/>
      <c r="AT429" s="193"/>
      <c r="AU429" s="193"/>
      <c r="AV429" s="193"/>
    </row>
    <row r="430" spans="1:48" ht="15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  <c r="AE430" s="193"/>
      <c r="AF430" s="193"/>
      <c r="AG430" s="193"/>
      <c r="AH430" s="193"/>
      <c r="AI430" s="193"/>
      <c r="AJ430" s="193"/>
      <c r="AK430" s="193"/>
      <c r="AL430" s="193"/>
      <c r="AM430" s="193"/>
      <c r="AN430" s="193"/>
      <c r="AO430" s="193"/>
      <c r="AP430" s="193"/>
      <c r="AQ430" s="193"/>
      <c r="AR430" s="193"/>
      <c r="AS430" s="193"/>
      <c r="AT430" s="193"/>
      <c r="AU430" s="193"/>
      <c r="AV430" s="193"/>
    </row>
    <row r="431" spans="1:48" ht="15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  <c r="AH431" s="193"/>
      <c r="AI431" s="193"/>
      <c r="AJ431" s="193"/>
      <c r="AK431" s="193"/>
      <c r="AL431" s="193"/>
      <c r="AM431" s="193"/>
      <c r="AN431" s="193"/>
      <c r="AO431" s="193"/>
      <c r="AP431" s="193"/>
      <c r="AQ431" s="193"/>
      <c r="AR431" s="193"/>
      <c r="AS431" s="193"/>
      <c r="AT431" s="193"/>
      <c r="AU431" s="193"/>
      <c r="AV431" s="193"/>
    </row>
    <row r="432" spans="1:48" ht="15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  <c r="AH432" s="193"/>
      <c r="AI432" s="193"/>
      <c r="AJ432" s="193"/>
      <c r="AK432" s="193"/>
      <c r="AL432" s="193"/>
      <c r="AM432" s="193"/>
      <c r="AN432" s="193"/>
      <c r="AO432" s="193"/>
      <c r="AP432" s="193"/>
      <c r="AQ432" s="193"/>
      <c r="AR432" s="193"/>
      <c r="AS432" s="193"/>
      <c r="AT432" s="193"/>
      <c r="AU432" s="193"/>
      <c r="AV432" s="193"/>
    </row>
    <row r="433" spans="1:48" ht="15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  <c r="AE433" s="193"/>
      <c r="AF433" s="193"/>
      <c r="AG433" s="193"/>
      <c r="AH433" s="193"/>
      <c r="AI433" s="193"/>
      <c r="AJ433" s="193"/>
      <c r="AK433" s="193"/>
      <c r="AL433" s="193"/>
      <c r="AM433" s="193"/>
      <c r="AN433" s="193"/>
      <c r="AO433" s="193"/>
      <c r="AP433" s="193"/>
      <c r="AQ433" s="193"/>
      <c r="AR433" s="193"/>
      <c r="AS433" s="193"/>
      <c r="AT433" s="193"/>
      <c r="AU433" s="193"/>
      <c r="AV433" s="193"/>
    </row>
    <row r="434" spans="1:48" ht="15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  <c r="AE434" s="193"/>
      <c r="AF434" s="193"/>
      <c r="AG434" s="193"/>
      <c r="AH434" s="193"/>
      <c r="AI434" s="193"/>
      <c r="AJ434" s="193"/>
      <c r="AK434" s="193"/>
      <c r="AL434" s="193"/>
      <c r="AM434" s="193"/>
      <c r="AN434" s="193"/>
      <c r="AO434" s="193"/>
      <c r="AP434" s="193"/>
      <c r="AQ434" s="193"/>
      <c r="AR434" s="193"/>
      <c r="AS434" s="193"/>
      <c r="AT434" s="193"/>
      <c r="AU434" s="193"/>
      <c r="AV434" s="193"/>
    </row>
    <row r="435" spans="1:48" ht="15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  <c r="AE435" s="193"/>
      <c r="AF435" s="193"/>
      <c r="AG435" s="193"/>
      <c r="AH435" s="193"/>
      <c r="AI435" s="193"/>
      <c r="AJ435" s="193"/>
      <c r="AK435" s="193"/>
      <c r="AL435" s="193"/>
      <c r="AM435" s="193"/>
      <c r="AN435" s="193"/>
      <c r="AO435" s="193"/>
      <c r="AP435" s="193"/>
      <c r="AQ435" s="193"/>
      <c r="AR435" s="193"/>
      <c r="AS435" s="193"/>
      <c r="AT435" s="193"/>
      <c r="AU435" s="193"/>
      <c r="AV435" s="193"/>
    </row>
    <row r="436" spans="1:48" ht="15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  <c r="AH436" s="193"/>
      <c r="AI436" s="193"/>
      <c r="AJ436" s="193"/>
      <c r="AK436" s="193"/>
      <c r="AL436" s="193"/>
      <c r="AM436" s="193"/>
      <c r="AN436" s="193"/>
      <c r="AO436" s="193"/>
      <c r="AP436" s="193"/>
      <c r="AQ436" s="193"/>
      <c r="AR436" s="193"/>
      <c r="AS436" s="193"/>
      <c r="AT436" s="193"/>
      <c r="AU436" s="193"/>
      <c r="AV436" s="193"/>
    </row>
    <row r="437" spans="1:48" ht="15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193"/>
      <c r="AI437" s="193"/>
      <c r="AJ437" s="193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193"/>
      <c r="AV437" s="193"/>
    </row>
    <row r="438" spans="1:48" ht="15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  <c r="AH438" s="193"/>
      <c r="AI438" s="193"/>
      <c r="AJ438" s="193"/>
      <c r="AK438" s="193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</row>
    <row r="439" spans="1:48" ht="15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  <c r="AE439" s="193"/>
      <c r="AF439" s="193"/>
      <c r="AG439" s="193"/>
      <c r="AH439" s="193"/>
      <c r="AI439" s="193"/>
      <c r="AJ439" s="193"/>
      <c r="AK439" s="193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</row>
    <row r="440" spans="1:48" ht="15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  <c r="AE440" s="193"/>
      <c r="AF440" s="193"/>
      <c r="AG440" s="193"/>
      <c r="AH440" s="193"/>
      <c r="AI440" s="193"/>
      <c r="AJ440" s="193"/>
      <c r="AK440" s="193"/>
      <c r="AL440" s="193"/>
      <c r="AM440" s="193"/>
      <c r="AN440" s="193"/>
      <c r="AO440" s="193"/>
      <c r="AP440" s="193"/>
      <c r="AQ440" s="193"/>
      <c r="AR440" s="193"/>
      <c r="AS440" s="193"/>
      <c r="AT440" s="193"/>
      <c r="AU440" s="193"/>
      <c r="AV440" s="193"/>
    </row>
    <row r="441" spans="1:48" ht="15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  <c r="AH441" s="193"/>
      <c r="AI441" s="193"/>
      <c r="AJ441" s="193"/>
      <c r="AK441" s="193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</row>
    <row r="442" spans="1:48" ht="15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  <c r="AH442" s="193"/>
      <c r="AI442" s="193"/>
      <c r="AJ442" s="193"/>
      <c r="AK442" s="193"/>
      <c r="AL442" s="193"/>
      <c r="AM442" s="193"/>
      <c r="AN442" s="193"/>
      <c r="AO442" s="193"/>
      <c r="AP442" s="193"/>
      <c r="AQ442" s="193"/>
      <c r="AR442" s="193"/>
      <c r="AS442" s="193"/>
      <c r="AT442" s="193"/>
      <c r="AU442" s="193"/>
      <c r="AV442" s="193"/>
    </row>
    <row r="443" spans="1:48" ht="15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  <c r="AE443" s="193"/>
      <c r="AF443" s="193"/>
      <c r="AG443" s="193"/>
      <c r="AH443" s="193"/>
      <c r="AI443" s="193"/>
      <c r="AJ443" s="193"/>
      <c r="AK443" s="193"/>
      <c r="AL443" s="193"/>
      <c r="AM443" s="193"/>
      <c r="AN443" s="193"/>
      <c r="AO443" s="193"/>
      <c r="AP443" s="193"/>
      <c r="AQ443" s="193"/>
      <c r="AR443" s="193"/>
      <c r="AS443" s="193"/>
      <c r="AT443" s="193"/>
      <c r="AU443" s="193"/>
      <c r="AV443" s="193"/>
    </row>
    <row r="444" spans="1:48" ht="15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  <c r="AH444" s="193"/>
      <c r="AI444" s="193"/>
      <c r="AJ444" s="193"/>
      <c r="AK444" s="193"/>
      <c r="AL444" s="193"/>
      <c r="AM444" s="193"/>
      <c r="AN444" s="193"/>
      <c r="AO444" s="193"/>
      <c r="AP444" s="193"/>
      <c r="AQ444" s="193"/>
      <c r="AR444" s="193"/>
      <c r="AS444" s="193"/>
      <c r="AT444" s="193"/>
      <c r="AU444" s="193"/>
      <c r="AV444" s="193"/>
    </row>
    <row r="445" spans="1:48" ht="15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  <c r="AH445" s="193"/>
      <c r="AI445" s="193"/>
      <c r="AJ445" s="193"/>
      <c r="AK445" s="193"/>
      <c r="AL445" s="193"/>
      <c r="AM445" s="193"/>
      <c r="AN445" s="193"/>
      <c r="AO445" s="193"/>
      <c r="AP445" s="193"/>
      <c r="AQ445" s="193"/>
      <c r="AR445" s="193"/>
      <c r="AS445" s="193"/>
      <c r="AT445" s="193"/>
      <c r="AU445" s="193"/>
      <c r="AV445" s="193"/>
    </row>
    <row r="446" spans="1:48" ht="15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  <c r="AH446" s="193"/>
      <c r="AI446" s="193"/>
      <c r="AJ446" s="193"/>
      <c r="AK446" s="193"/>
      <c r="AL446" s="193"/>
      <c r="AM446" s="193"/>
      <c r="AN446" s="193"/>
      <c r="AO446" s="193"/>
      <c r="AP446" s="193"/>
      <c r="AQ446" s="193"/>
      <c r="AR446" s="193"/>
      <c r="AS446" s="193"/>
      <c r="AT446" s="193"/>
      <c r="AU446" s="193"/>
      <c r="AV446" s="193"/>
    </row>
    <row r="447" spans="1:48" ht="15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  <c r="AH447" s="193"/>
      <c r="AI447" s="193"/>
      <c r="AJ447" s="193"/>
      <c r="AK447" s="193"/>
      <c r="AL447" s="193"/>
      <c r="AM447" s="193"/>
      <c r="AN447" s="193"/>
      <c r="AO447" s="193"/>
      <c r="AP447" s="193"/>
      <c r="AQ447" s="193"/>
      <c r="AR447" s="193"/>
      <c r="AS447" s="193"/>
      <c r="AT447" s="193"/>
      <c r="AU447" s="193"/>
      <c r="AV447" s="193"/>
    </row>
    <row r="448" spans="1:48" ht="15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  <c r="AH448" s="193"/>
      <c r="AI448" s="193"/>
      <c r="AJ448" s="193"/>
      <c r="AK448" s="193"/>
      <c r="AL448" s="193"/>
      <c r="AM448" s="193"/>
      <c r="AN448" s="193"/>
      <c r="AO448" s="193"/>
      <c r="AP448" s="193"/>
      <c r="AQ448" s="193"/>
      <c r="AR448" s="193"/>
      <c r="AS448" s="193"/>
      <c r="AT448" s="193"/>
      <c r="AU448" s="193"/>
      <c r="AV448" s="193"/>
    </row>
    <row r="449" spans="1:48" ht="15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  <c r="AE449" s="193"/>
      <c r="AF449" s="193"/>
      <c r="AG449" s="193"/>
      <c r="AH449" s="193"/>
      <c r="AI449" s="193"/>
      <c r="AJ449" s="193"/>
      <c r="AK449" s="193"/>
      <c r="AL449" s="193"/>
      <c r="AM449" s="193"/>
      <c r="AN449" s="193"/>
      <c r="AO449" s="193"/>
      <c r="AP449" s="193"/>
      <c r="AQ449" s="193"/>
      <c r="AR449" s="193"/>
      <c r="AS449" s="193"/>
      <c r="AT449" s="193"/>
      <c r="AU449" s="193"/>
      <c r="AV449" s="193"/>
    </row>
    <row r="450" spans="1:48" ht="15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  <c r="AH450" s="193"/>
      <c r="AI450" s="193"/>
      <c r="AJ450" s="193"/>
      <c r="AK450" s="193"/>
      <c r="AL450" s="193"/>
      <c r="AM450" s="193"/>
      <c r="AN450" s="193"/>
      <c r="AO450" s="193"/>
      <c r="AP450" s="193"/>
      <c r="AQ450" s="193"/>
      <c r="AR450" s="193"/>
      <c r="AS450" s="193"/>
      <c r="AT450" s="193"/>
      <c r="AU450" s="193"/>
      <c r="AV450" s="193"/>
    </row>
    <row r="451" spans="1:48" ht="15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3"/>
      <c r="AK451" s="193"/>
      <c r="AL451" s="193"/>
      <c r="AM451" s="193"/>
      <c r="AN451" s="193"/>
      <c r="AO451" s="193"/>
      <c r="AP451" s="193"/>
      <c r="AQ451" s="193"/>
      <c r="AR451" s="193"/>
      <c r="AS451" s="193"/>
      <c r="AT451" s="193"/>
      <c r="AU451" s="193"/>
      <c r="AV451" s="193"/>
    </row>
    <row r="452" spans="1:48" ht="15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  <c r="AH452" s="193"/>
      <c r="AI452" s="193"/>
      <c r="AJ452" s="193"/>
      <c r="AK452" s="193"/>
      <c r="AL452" s="193"/>
      <c r="AM452" s="193"/>
      <c r="AN452" s="193"/>
      <c r="AO452" s="193"/>
      <c r="AP452" s="193"/>
      <c r="AQ452" s="193"/>
      <c r="AR452" s="193"/>
      <c r="AS452" s="193"/>
      <c r="AT452" s="193"/>
      <c r="AU452" s="193"/>
      <c r="AV452" s="193"/>
    </row>
    <row r="453" spans="1:48" ht="15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  <c r="AE453" s="193"/>
      <c r="AF453" s="193"/>
      <c r="AG453" s="193"/>
      <c r="AH453" s="193"/>
      <c r="AI453" s="193"/>
      <c r="AJ453" s="193"/>
      <c r="AK453" s="193"/>
      <c r="AL453" s="193"/>
      <c r="AM453" s="193"/>
      <c r="AN453" s="193"/>
      <c r="AO453" s="193"/>
      <c r="AP453" s="193"/>
      <c r="AQ453" s="193"/>
      <c r="AR453" s="193"/>
      <c r="AS453" s="193"/>
      <c r="AT453" s="193"/>
      <c r="AU453" s="193"/>
      <c r="AV453" s="193"/>
    </row>
    <row r="454" spans="1:48" ht="15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  <c r="AE454" s="193"/>
      <c r="AF454" s="193"/>
      <c r="AG454" s="193"/>
      <c r="AH454" s="193"/>
      <c r="AI454" s="193"/>
      <c r="AJ454" s="193"/>
      <c r="AK454" s="193"/>
      <c r="AL454" s="193"/>
      <c r="AM454" s="193"/>
      <c r="AN454" s="193"/>
      <c r="AO454" s="193"/>
      <c r="AP454" s="193"/>
      <c r="AQ454" s="193"/>
      <c r="AR454" s="193"/>
      <c r="AS454" s="193"/>
      <c r="AT454" s="193"/>
      <c r="AU454" s="193"/>
      <c r="AV454" s="193"/>
    </row>
    <row r="455" spans="1:48" ht="15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3"/>
      <c r="AF455" s="193"/>
      <c r="AG455" s="193"/>
      <c r="AH455" s="193"/>
      <c r="AI455" s="193"/>
      <c r="AJ455" s="193"/>
      <c r="AK455" s="193"/>
      <c r="AL455" s="193"/>
      <c r="AM455" s="193"/>
      <c r="AN455" s="193"/>
      <c r="AO455" s="193"/>
      <c r="AP455" s="193"/>
      <c r="AQ455" s="193"/>
      <c r="AR455" s="193"/>
      <c r="AS455" s="193"/>
      <c r="AT455" s="193"/>
      <c r="AU455" s="193"/>
      <c r="AV455" s="193"/>
    </row>
    <row r="456" spans="1:48" ht="15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  <c r="AE456" s="193"/>
      <c r="AF456" s="193"/>
      <c r="AG456" s="193"/>
      <c r="AH456" s="193"/>
      <c r="AI456" s="193"/>
      <c r="AJ456" s="193"/>
      <c r="AK456" s="193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</row>
    <row r="457" spans="1:48" ht="15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  <c r="AE457" s="193"/>
      <c r="AF457" s="193"/>
      <c r="AG457" s="193"/>
      <c r="AH457" s="193"/>
      <c r="AI457" s="193"/>
      <c r="AJ457" s="193"/>
      <c r="AK457" s="193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</row>
    <row r="458" spans="1:48" ht="15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  <c r="AE458" s="193"/>
      <c r="AF458" s="193"/>
      <c r="AG458" s="193"/>
      <c r="AH458" s="193"/>
      <c r="AI458" s="193"/>
      <c r="AJ458" s="193"/>
      <c r="AK458" s="193"/>
      <c r="AL458" s="193"/>
      <c r="AM458" s="193"/>
      <c r="AN458" s="193"/>
      <c r="AO458" s="193"/>
      <c r="AP458" s="193"/>
      <c r="AQ458" s="193"/>
      <c r="AR458" s="193"/>
      <c r="AS458" s="193"/>
      <c r="AT458" s="193"/>
      <c r="AU458" s="193"/>
      <c r="AV458" s="193"/>
    </row>
    <row r="459" spans="1:48" ht="15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  <c r="AE459" s="193"/>
      <c r="AF459" s="193"/>
      <c r="AG459" s="193"/>
      <c r="AH459" s="193"/>
      <c r="AI459" s="193"/>
      <c r="AJ459" s="193"/>
      <c r="AK459" s="193"/>
      <c r="AL459" s="193"/>
      <c r="AM459" s="193"/>
      <c r="AN459" s="193"/>
      <c r="AO459" s="193"/>
      <c r="AP459" s="193"/>
      <c r="AQ459" s="193"/>
      <c r="AR459" s="193"/>
      <c r="AS459" s="193"/>
      <c r="AT459" s="193"/>
      <c r="AU459" s="193"/>
      <c r="AV459" s="193"/>
    </row>
    <row r="460" spans="1:48" ht="15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3"/>
      <c r="AF460" s="193"/>
      <c r="AG460" s="193"/>
      <c r="AH460" s="193"/>
      <c r="AI460" s="193"/>
      <c r="AJ460" s="193"/>
      <c r="AK460" s="193"/>
      <c r="AL460" s="193"/>
      <c r="AM460" s="193"/>
      <c r="AN460" s="193"/>
      <c r="AO460" s="193"/>
      <c r="AP460" s="193"/>
      <c r="AQ460" s="193"/>
      <c r="AR460" s="193"/>
      <c r="AS460" s="193"/>
      <c r="AT460" s="193"/>
      <c r="AU460" s="193"/>
      <c r="AV460" s="193"/>
    </row>
    <row r="461" spans="1:48" ht="15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  <c r="AH461" s="193"/>
      <c r="AI461" s="193"/>
      <c r="AJ461" s="193"/>
      <c r="AK461" s="193"/>
      <c r="AL461" s="193"/>
      <c r="AM461" s="193"/>
      <c r="AN461" s="193"/>
      <c r="AO461" s="193"/>
      <c r="AP461" s="193"/>
      <c r="AQ461" s="193"/>
      <c r="AR461" s="193"/>
      <c r="AS461" s="193"/>
      <c r="AT461" s="193"/>
      <c r="AU461" s="193"/>
      <c r="AV461" s="193"/>
    </row>
    <row r="462" spans="1:48" ht="15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  <c r="AH462" s="193"/>
      <c r="AI462" s="193"/>
      <c r="AJ462" s="193"/>
      <c r="AK462" s="193"/>
      <c r="AL462" s="193"/>
      <c r="AM462" s="193"/>
      <c r="AN462" s="193"/>
      <c r="AO462" s="193"/>
      <c r="AP462" s="193"/>
      <c r="AQ462" s="193"/>
      <c r="AR462" s="193"/>
      <c r="AS462" s="193"/>
      <c r="AT462" s="193"/>
      <c r="AU462" s="193"/>
      <c r="AV462" s="193"/>
    </row>
    <row r="463" spans="1:48" ht="15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  <c r="AH463" s="193"/>
      <c r="AI463" s="193"/>
      <c r="AJ463" s="193"/>
      <c r="AK463" s="193"/>
      <c r="AL463" s="193"/>
      <c r="AM463" s="193"/>
      <c r="AN463" s="193"/>
      <c r="AO463" s="193"/>
      <c r="AP463" s="193"/>
      <c r="AQ463" s="193"/>
      <c r="AR463" s="193"/>
      <c r="AS463" s="193"/>
      <c r="AT463" s="193"/>
      <c r="AU463" s="193"/>
      <c r="AV463" s="193"/>
    </row>
    <row r="464" spans="1:48" ht="15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  <c r="AE464" s="193"/>
      <c r="AF464" s="193"/>
      <c r="AG464" s="193"/>
      <c r="AH464" s="193"/>
      <c r="AI464" s="193"/>
      <c r="AJ464" s="193"/>
      <c r="AK464" s="193"/>
      <c r="AL464" s="193"/>
      <c r="AM464" s="193"/>
      <c r="AN464" s="193"/>
      <c r="AO464" s="193"/>
      <c r="AP464" s="193"/>
      <c r="AQ464" s="193"/>
      <c r="AR464" s="193"/>
      <c r="AS464" s="193"/>
      <c r="AT464" s="193"/>
      <c r="AU464" s="193"/>
      <c r="AV464" s="193"/>
    </row>
    <row r="465" spans="1:48" ht="15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193"/>
      <c r="AJ465" s="193"/>
      <c r="AK465" s="193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</row>
    <row r="466" spans="1:48" ht="15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3"/>
      <c r="AF466" s="193"/>
      <c r="AG466" s="193"/>
      <c r="AH466" s="193"/>
      <c r="AI466" s="193"/>
      <c r="AJ466" s="193"/>
      <c r="AK466" s="193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</row>
    <row r="467" spans="1:48" ht="15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  <c r="AE467" s="193"/>
      <c r="AF467" s="193"/>
      <c r="AG467" s="193"/>
      <c r="AH467" s="193"/>
      <c r="AI467" s="193"/>
      <c r="AJ467" s="193"/>
      <c r="AK467" s="193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</row>
    <row r="468" spans="1:48" ht="15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  <c r="AE468" s="193"/>
      <c r="AF468" s="193"/>
      <c r="AG468" s="193"/>
      <c r="AH468" s="193"/>
      <c r="AI468" s="193"/>
      <c r="AJ468" s="193"/>
      <c r="AK468" s="193"/>
      <c r="AL468" s="193"/>
      <c r="AM468" s="193"/>
      <c r="AN468" s="193"/>
      <c r="AO468" s="193"/>
      <c r="AP468" s="193"/>
      <c r="AQ468" s="193"/>
      <c r="AR468" s="193"/>
      <c r="AS468" s="193"/>
      <c r="AT468" s="193"/>
      <c r="AU468" s="193"/>
      <c r="AV468" s="193"/>
    </row>
    <row r="469" spans="1:48" ht="15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  <c r="AH469" s="193"/>
      <c r="AI469" s="193"/>
      <c r="AJ469" s="193"/>
      <c r="AK469" s="193"/>
      <c r="AL469" s="193"/>
      <c r="AM469" s="193"/>
      <c r="AN469" s="193"/>
      <c r="AO469" s="193"/>
      <c r="AP469" s="193"/>
      <c r="AQ469" s="193"/>
      <c r="AR469" s="193"/>
      <c r="AS469" s="193"/>
      <c r="AT469" s="193"/>
      <c r="AU469" s="193"/>
      <c r="AV469" s="193"/>
    </row>
    <row r="470" spans="1:48" ht="15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  <c r="AH470" s="193"/>
      <c r="AI470" s="193"/>
      <c r="AJ470" s="193"/>
      <c r="AK470" s="193"/>
      <c r="AL470" s="193"/>
      <c r="AM470" s="193"/>
      <c r="AN470" s="193"/>
      <c r="AO470" s="193"/>
      <c r="AP470" s="193"/>
      <c r="AQ470" s="193"/>
      <c r="AR470" s="193"/>
      <c r="AS470" s="193"/>
      <c r="AT470" s="193"/>
      <c r="AU470" s="193"/>
      <c r="AV470" s="193"/>
    </row>
    <row r="471" spans="1:48" ht="15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  <c r="AH471" s="193"/>
      <c r="AI471" s="193"/>
      <c r="AJ471" s="193"/>
      <c r="AK471" s="193"/>
      <c r="AL471" s="193"/>
      <c r="AM471" s="193"/>
      <c r="AN471" s="193"/>
      <c r="AO471" s="193"/>
      <c r="AP471" s="193"/>
      <c r="AQ471" s="193"/>
      <c r="AR471" s="193"/>
      <c r="AS471" s="193"/>
      <c r="AT471" s="193"/>
      <c r="AU471" s="193"/>
      <c r="AV471" s="193"/>
    </row>
    <row r="472" spans="1:48" ht="15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  <c r="AE472" s="193"/>
      <c r="AF472" s="193"/>
      <c r="AG472" s="193"/>
      <c r="AH472" s="193"/>
      <c r="AI472" s="193"/>
      <c r="AJ472" s="193"/>
      <c r="AK472" s="193"/>
      <c r="AL472" s="193"/>
      <c r="AM472" s="193"/>
      <c r="AN472" s="193"/>
      <c r="AO472" s="193"/>
      <c r="AP472" s="193"/>
      <c r="AQ472" s="193"/>
      <c r="AR472" s="193"/>
      <c r="AS472" s="193"/>
      <c r="AT472" s="193"/>
      <c r="AU472" s="193"/>
      <c r="AV472" s="193"/>
    </row>
    <row r="473" spans="1:48" ht="15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  <c r="AH473" s="193"/>
      <c r="AI473" s="193"/>
      <c r="AJ473" s="193"/>
      <c r="AK473" s="193"/>
      <c r="AL473" s="193"/>
      <c r="AM473" s="193"/>
      <c r="AN473" s="193"/>
      <c r="AO473" s="193"/>
      <c r="AP473" s="193"/>
      <c r="AQ473" s="193"/>
      <c r="AR473" s="193"/>
      <c r="AS473" s="193"/>
      <c r="AT473" s="193"/>
      <c r="AU473" s="193"/>
      <c r="AV473" s="193"/>
    </row>
    <row r="474" spans="1:48" ht="15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  <c r="AH474" s="193"/>
      <c r="AI474" s="193"/>
      <c r="AJ474" s="193"/>
      <c r="AK474" s="193"/>
      <c r="AL474" s="193"/>
      <c r="AM474" s="193"/>
      <c r="AN474" s="193"/>
      <c r="AO474" s="193"/>
      <c r="AP474" s="193"/>
      <c r="AQ474" s="193"/>
      <c r="AR474" s="193"/>
      <c r="AS474" s="193"/>
      <c r="AT474" s="193"/>
      <c r="AU474" s="193"/>
      <c r="AV474" s="193"/>
    </row>
    <row r="475" spans="1:48" ht="15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3"/>
      <c r="AG475" s="193"/>
      <c r="AH475" s="193"/>
      <c r="AI475" s="193"/>
      <c r="AJ475" s="193"/>
      <c r="AK475" s="193"/>
      <c r="AL475" s="193"/>
      <c r="AM475" s="193"/>
      <c r="AN475" s="193"/>
      <c r="AO475" s="193"/>
      <c r="AP475" s="193"/>
      <c r="AQ475" s="193"/>
      <c r="AR475" s="193"/>
      <c r="AS475" s="193"/>
      <c r="AT475" s="193"/>
      <c r="AU475" s="193"/>
      <c r="AV475" s="193"/>
    </row>
    <row r="476" spans="1:48" ht="15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3"/>
      <c r="AF476" s="193"/>
      <c r="AG476" s="193"/>
      <c r="AH476" s="193"/>
      <c r="AI476" s="193"/>
      <c r="AJ476" s="193"/>
      <c r="AK476" s="193"/>
      <c r="AL476" s="193"/>
      <c r="AM476" s="193"/>
      <c r="AN476" s="193"/>
      <c r="AO476" s="193"/>
      <c r="AP476" s="193"/>
      <c r="AQ476" s="193"/>
      <c r="AR476" s="193"/>
      <c r="AS476" s="193"/>
      <c r="AT476" s="193"/>
      <c r="AU476" s="193"/>
      <c r="AV476" s="193"/>
    </row>
    <row r="477" spans="1:48" ht="15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  <c r="AA477" s="193"/>
      <c r="AB477" s="193"/>
      <c r="AC477" s="193"/>
      <c r="AD477" s="193"/>
      <c r="AE477" s="193"/>
      <c r="AF477" s="193"/>
      <c r="AG477" s="193"/>
      <c r="AH477" s="193"/>
      <c r="AI477" s="193"/>
      <c r="AJ477" s="193"/>
      <c r="AK477" s="193"/>
      <c r="AL477" s="193"/>
      <c r="AM477" s="193"/>
      <c r="AN477" s="193"/>
      <c r="AO477" s="193"/>
      <c r="AP477" s="193"/>
      <c r="AQ477" s="193"/>
      <c r="AR477" s="193"/>
      <c r="AS477" s="193"/>
      <c r="AT477" s="193"/>
      <c r="AU477" s="193"/>
      <c r="AV477" s="193"/>
    </row>
    <row r="478" spans="1:48" ht="15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  <c r="AE478" s="193"/>
      <c r="AF478" s="193"/>
      <c r="AG478" s="193"/>
      <c r="AH478" s="193"/>
      <c r="AI478" s="193"/>
      <c r="AJ478" s="193"/>
      <c r="AK478" s="193"/>
      <c r="AL478" s="193"/>
      <c r="AM478" s="193"/>
      <c r="AN478" s="193"/>
      <c r="AO478" s="193"/>
      <c r="AP478" s="193"/>
      <c r="AQ478" s="193"/>
      <c r="AR478" s="193"/>
      <c r="AS478" s="193"/>
      <c r="AT478" s="193"/>
      <c r="AU478" s="193"/>
      <c r="AV478" s="193"/>
    </row>
    <row r="479" spans="1:48" ht="15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3"/>
      <c r="AG479" s="193"/>
      <c r="AH479" s="193"/>
      <c r="AI479" s="193"/>
      <c r="AJ479" s="193"/>
      <c r="AK479" s="193"/>
      <c r="AL479" s="193"/>
      <c r="AM479" s="193"/>
      <c r="AN479" s="193"/>
      <c r="AO479" s="193"/>
      <c r="AP479" s="193"/>
      <c r="AQ479" s="193"/>
      <c r="AR479" s="193"/>
      <c r="AS479" s="193"/>
      <c r="AT479" s="193"/>
      <c r="AU479" s="193"/>
      <c r="AV479" s="193"/>
    </row>
    <row r="480" spans="1:48" ht="15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  <c r="AE480" s="193"/>
      <c r="AF480" s="193"/>
      <c r="AG480" s="193"/>
      <c r="AH480" s="193"/>
      <c r="AI480" s="193"/>
      <c r="AJ480" s="193"/>
      <c r="AK480" s="193"/>
      <c r="AL480" s="193"/>
      <c r="AM480" s="193"/>
      <c r="AN480" s="193"/>
      <c r="AO480" s="193"/>
      <c r="AP480" s="193"/>
      <c r="AQ480" s="193"/>
      <c r="AR480" s="193"/>
      <c r="AS480" s="193"/>
      <c r="AT480" s="193"/>
      <c r="AU480" s="193"/>
      <c r="AV480" s="193"/>
    </row>
    <row r="481" spans="1:48" ht="15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  <c r="AE481" s="193"/>
      <c r="AF481" s="193"/>
      <c r="AG481" s="193"/>
      <c r="AH481" s="193"/>
      <c r="AI481" s="193"/>
      <c r="AJ481" s="193"/>
      <c r="AK481" s="193"/>
      <c r="AL481" s="193"/>
      <c r="AM481" s="193"/>
      <c r="AN481" s="193"/>
      <c r="AO481" s="193"/>
      <c r="AP481" s="193"/>
      <c r="AQ481" s="193"/>
      <c r="AR481" s="193"/>
      <c r="AS481" s="193"/>
      <c r="AT481" s="193"/>
      <c r="AU481" s="193"/>
      <c r="AV481" s="193"/>
    </row>
    <row r="482" spans="1:48" ht="15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  <c r="AE482" s="193"/>
      <c r="AF482" s="193"/>
      <c r="AG482" s="193"/>
      <c r="AH482" s="193"/>
      <c r="AI482" s="193"/>
      <c r="AJ482" s="193"/>
      <c r="AK482" s="193"/>
      <c r="AL482" s="193"/>
      <c r="AM482" s="193"/>
      <c r="AN482" s="193"/>
      <c r="AO482" s="193"/>
      <c r="AP482" s="193"/>
      <c r="AQ482" s="193"/>
      <c r="AR482" s="193"/>
      <c r="AS482" s="193"/>
      <c r="AT482" s="193"/>
      <c r="AU482" s="193"/>
      <c r="AV482" s="193"/>
    </row>
    <row r="483" spans="1:48" ht="15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3"/>
      <c r="AK483" s="193"/>
      <c r="AL483" s="193"/>
      <c r="AM483" s="193"/>
      <c r="AN483" s="193"/>
      <c r="AO483" s="193"/>
      <c r="AP483" s="193"/>
      <c r="AQ483" s="193"/>
      <c r="AR483" s="193"/>
      <c r="AS483" s="193"/>
      <c r="AT483" s="193"/>
      <c r="AU483" s="193"/>
      <c r="AV483" s="193"/>
    </row>
    <row r="484" spans="1:48" ht="15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3"/>
      <c r="AK484" s="193"/>
      <c r="AL484" s="193"/>
      <c r="AM484" s="193"/>
      <c r="AN484" s="193"/>
      <c r="AO484" s="193"/>
      <c r="AP484" s="193"/>
      <c r="AQ484" s="193"/>
      <c r="AR484" s="193"/>
      <c r="AS484" s="193"/>
      <c r="AT484" s="193"/>
      <c r="AU484" s="193"/>
      <c r="AV484" s="193"/>
    </row>
    <row r="485" spans="1:48" ht="15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3"/>
      <c r="AK485" s="193"/>
      <c r="AL485" s="193"/>
      <c r="AM485" s="193"/>
      <c r="AN485" s="193"/>
      <c r="AO485" s="193"/>
      <c r="AP485" s="193"/>
      <c r="AQ485" s="193"/>
      <c r="AR485" s="193"/>
      <c r="AS485" s="193"/>
      <c r="AT485" s="193"/>
      <c r="AU485" s="193"/>
      <c r="AV485" s="193"/>
    </row>
    <row r="486" spans="1:48" ht="15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3"/>
      <c r="AS486" s="193"/>
      <c r="AT486" s="193"/>
      <c r="AU486" s="193"/>
      <c r="AV486" s="193"/>
    </row>
    <row r="487" spans="1:48" ht="15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3"/>
      <c r="AK487" s="193"/>
      <c r="AL487" s="193"/>
      <c r="AM487" s="193"/>
      <c r="AN487" s="193"/>
      <c r="AO487" s="193"/>
      <c r="AP487" s="193"/>
      <c r="AQ487" s="193"/>
      <c r="AR487" s="193"/>
      <c r="AS487" s="193"/>
      <c r="AT487" s="193"/>
      <c r="AU487" s="193"/>
      <c r="AV487" s="193"/>
    </row>
    <row r="488" spans="1:48" ht="15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3"/>
      <c r="AK488" s="193"/>
      <c r="AL488" s="193"/>
      <c r="AM488" s="193"/>
      <c r="AN488" s="193"/>
      <c r="AO488" s="193"/>
      <c r="AP488" s="193"/>
      <c r="AQ488" s="193"/>
      <c r="AR488" s="193"/>
      <c r="AS488" s="193"/>
      <c r="AT488" s="193"/>
      <c r="AU488" s="193"/>
      <c r="AV488" s="193"/>
    </row>
    <row r="489" spans="1:48" ht="15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3"/>
      <c r="AQ489" s="193"/>
      <c r="AR489" s="193"/>
      <c r="AS489" s="193"/>
      <c r="AT489" s="193"/>
      <c r="AU489" s="193"/>
      <c r="AV489" s="193"/>
    </row>
    <row r="490" spans="1:48" ht="15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3"/>
      <c r="AK490" s="193"/>
      <c r="AL490" s="193"/>
      <c r="AM490" s="193"/>
      <c r="AN490" s="193"/>
      <c r="AO490" s="193"/>
      <c r="AP490" s="193"/>
      <c r="AQ490" s="193"/>
      <c r="AR490" s="193"/>
      <c r="AS490" s="193"/>
      <c r="AT490" s="193"/>
      <c r="AU490" s="193"/>
      <c r="AV490" s="193"/>
    </row>
    <row r="491" spans="1:48" ht="15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/>
      <c r="AG491" s="193"/>
      <c r="AH491" s="193"/>
      <c r="AI491" s="193"/>
      <c r="AJ491" s="193"/>
      <c r="AK491" s="193"/>
      <c r="AL491" s="193"/>
      <c r="AM491" s="193"/>
      <c r="AN491" s="193"/>
      <c r="AO491" s="193"/>
      <c r="AP491" s="193"/>
      <c r="AQ491" s="193"/>
      <c r="AR491" s="193"/>
      <c r="AS491" s="193"/>
      <c r="AT491" s="193"/>
      <c r="AU491" s="193"/>
      <c r="AV491" s="193"/>
    </row>
    <row r="492" spans="1:48" ht="15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/>
      <c r="AG492" s="193"/>
      <c r="AH492" s="193"/>
      <c r="AI492" s="193"/>
      <c r="AJ492" s="193"/>
      <c r="AK492" s="193"/>
      <c r="AL492" s="193"/>
      <c r="AM492" s="193"/>
      <c r="AN492" s="193"/>
      <c r="AO492" s="193"/>
      <c r="AP492" s="193"/>
      <c r="AQ492" s="193"/>
      <c r="AR492" s="193"/>
      <c r="AS492" s="193"/>
      <c r="AT492" s="193"/>
      <c r="AU492" s="193"/>
      <c r="AV492" s="193"/>
    </row>
    <row r="493" spans="1:48" ht="15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  <c r="AE493" s="193"/>
      <c r="AF493" s="193"/>
      <c r="AG493" s="193"/>
      <c r="AH493" s="193"/>
      <c r="AI493" s="193"/>
      <c r="AJ493" s="193"/>
      <c r="AK493" s="193"/>
      <c r="AL493" s="193"/>
      <c r="AM493" s="193"/>
      <c r="AN493" s="193"/>
      <c r="AO493" s="193"/>
      <c r="AP493" s="193"/>
      <c r="AQ493" s="193"/>
      <c r="AR493" s="193"/>
      <c r="AS493" s="193"/>
      <c r="AT493" s="193"/>
      <c r="AU493" s="193"/>
      <c r="AV493" s="193"/>
    </row>
    <row r="494" spans="1:48" ht="15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  <c r="AE494" s="193"/>
      <c r="AF494" s="193"/>
      <c r="AG494" s="193"/>
      <c r="AH494" s="193"/>
      <c r="AI494" s="193"/>
      <c r="AJ494" s="193"/>
      <c r="AK494" s="193"/>
      <c r="AL494" s="193"/>
      <c r="AM494" s="193"/>
      <c r="AN494" s="193"/>
      <c r="AO494" s="193"/>
      <c r="AP494" s="193"/>
      <c r="AQ494" s="193"/>
      <c r="AR494" s="193"/>
      <c r="AS494" s="193"/>
      <c r="AT494" s="193"/>
      <c r="AU494" s="193"/>
      <c r="AV494" s="193"/>
    </row>
    <row r="495" spans="1:48" ht="15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  <c r="AH495" s="193"/>
      <c r="AI495" s="193"/>
      <c r="AJ495" s="193"/>
      <c r="AK495" s="193"/>
      <c r="AL495" s="193"/>
      <c r="AM495" s="193"/>
      <c r="AN495" s="193"/>
      <c r="AO495" s="193"/>
      <c r="AP495" s="193"/>
      <c r="AQ495" s="193"/>
      <c r="AR495" s="193"/>
      <c r="AS495" s="193"/>
      <c r="AT495" s="193"/>
      <c r="AU495" s="193"/>
      <c r="AV495" s="193"/>
    </row>
    <row r="496" spans="1:48" ht="15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  <c r="AH496" s="193"/>
      <c r="AI496" s="193"/>
      <c r="AJ496" s="193"/>
      <c r="AK496" s="193"/>
      <c r="AL496" s="193"/>
      <c r="AM496" s="193"/>
      <c r="AN496" s="193"/>
      <c r="AO496" s="193"/>
      <c r="AP496" s="193"/>
      <c r="AQ496" s="193"/>
      <c r="AR496" s="193"/>
      <c r="AS496" s="193"/>
      <c r="AT496" s="193"/>
      <c r="AU496" s="193"/>
      <c r="AV496" s="193"/>
    </row>
    <row r="497" spans="1:48" ht="15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  <c r="AH497" s="193"/>
      <c r="AI497" s="193"/>
      <c r="AJ497" s="193"/>
      <c r="AK497" s="193"/>
      <c r="AL497" s="193"/>
      <c r="AM497" s="193"/>
      <c r="AN497" s="193"/>
      <c r="AO497" s="193"/>
      <c r="AP497" s="193"/>
      <c r="AQ497" s="193"/>
      <c r="AR497" s="193"/>
      <c r="AS497" s="193"/>
      <c r="AT497" s="193"/>
      <c r="AU497" s="193"/>
      <c r="AV497" s="193"/>
    </row>
    <row r="498" spans="1:48" ht="15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  <c r="AH498" s="193"/>
      <c r="AI498" s="193"/>
      <c r="AJ498" s="193"/>
      <c r="AK498" s="193"/>
      <c r="AL498" s="193"/>
      <c r="AM498" s="193"/>
      <c r="AN498" s="193"/>
      <c r="AO498" s="193"/>
      <c r="AP498" s="193"/>
      <c r="AQ498" s="193"/>
      <c r="AR498" s="193"/>
      <c r="AS498" s="193"/>
      <c r="AT498" s="193"/>
      <c r="AU498" s="193"/>
      <c r="AV498" s="193"/>
    </row>
    <row r="499" spans="1:48" ht="15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  <c r="AH499" s="193"/>
      <c r="AI499" s="193"/>
      <c r="AJ499" s="193"/>
      <c r="AK499" s="193"/>
      <c r="AL499" s="193"/>
      <c r="AM499" s="193"/>
      <c r="AN499" s="193"/>
      <c r="AO499" s="193"/>
      <c r="AP499" s="193"/>
      <c r="AQ499" s="193"/>
      <c r="AR499" s="193"/>
      <c r="AS499" s="193"/>
      <c r="AT499" s="193"/>
      <c r="AU499" s="193"/>
      <c r="AV499" s="193"/>
    </row>
    <row r="500" spans="1:48" ht="15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  <c r="AH500" s="193"/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193"/>
      <c r="AS500" s="193"/>
      <c r="AT500" s="193"/>
      <c r="AU500" s="193"/>
      <c r="AV500" s="193"/>
    </row>
    <row r="501" spans="1:48" ht="15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3"/>
      <c r="AF501" s="193"/>
      <c r="AG501" s="193"/>
      <c r="AH501" s="193"/>
      <c r="AI501" s="193"/>
      <c r="AJ501" s="193"/>
      <c r="AK501" s="193"/>
      <c r="AL501" s="193"/>
      <c r="AM501" s="193"/>
      <c r="AN501" s="193"/>
      <c r="AO501" s="193"/>
      <c r="AP501" s="193"/>
      <c r="AQ501" s="193"/>
      <c r="AR501" s="193"/>
      <c r="AS501" s="193"/>
      <c r="AT501" s="193"/>
      <c r="AU501" s="193"/>
      <c r="AV501" s="193"/>
    </row>
    <row r="502" spans="1:48" ht="15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  <c r="AE502" s="193"/>
      <c r="AF502" s="193"/>
      <c r="AG502" s="193"/>
      <c r="AH502" s="193"/>
      <c r="AI502" s="193"/>
      <c r="AJ502" s="193"/>
      <c r="AK502" s="193"/>
      <c r="AL502" s="193"/>
      <c r="AM502" s="193"/>
      <c r="AN502" s="193"/>
      <c r="AO502" s="193"/>
      <c r="AP502" s="193"/>
      <c r="AQ502" s="193"/>
      <c r="AR502" s="193"/>
      <c r="AS502" s="193"/>
      <c r="AT502" s="193"/>
      <c r="AU502" s="193"/>
      <c r="AV502" s="193"/>
    </row>
    <row r="503" spans="1:48" ht="15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  <c r="AE503" s="193"/>
      <c r="AF503" s="193"/>
      <c r="AG503" s="193"/>
      <c r="AH503" s="193"/>
      <c r="AI503" s="193"/>
      <c r="AJ503" s="193"/>
      <c r="AK503" s="193"/>
      <c r="AL503" s="193"/>
      <c r="AM503" s="193"/>
      <c r="AN503" s="193"/>
      <c r="AO503" s="193"/>
      <c r="AP503" s="193"/>
      <c r="AQ503" s="193"/>
      <c r="AR503" s="193"/>
      <c r="AS503" s="193"/>
      <c r="AT503" s="193"/>
      <c r="AU503" s="193"/>
      <c r="AV503" s="193"/>
    </row>
    <row r="504" spans="1:48" ht="15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</row>
    <row r="505" spans="1:48" ht="15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</row>
    <row r="506" spans="1:48" ht="15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</row>
    <row r="507" spans="1:48" ht="15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</row>
    <row r="508" spans="1:48" ht="15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  <c r="AE508" s="193"/>
      <c r="AF508" s="193"/>
      <c r="AG508" s="193"/>
      <c r="AH508" s="193"/>
      <c r="AI508" s="193"/>
      <c r="AJ508" s="193"/>
      <c r="AK508" s="193"/>
      <c r="AL508" s="193"/>
      <c r="AM508" s="193"/>
      <c r="AN508" s="193"/>
      <c r="AO508" s="193"/>
      <c r="AP508" s="193"/>
      <c r="AQ508" s="193"/>
      <c r="AR508" s="193"/>
      <c r="AS508" s="193"/>
      <c r="AT508" s="193"/>
      <c r="AU508" s="193"/>
      <c r="AV508" s="193"/>
    </row>
    <row r="509" spans="1:48" ht="15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</row>
    <row r="510" spans="1:48" ht="15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  <c r="AE510" s="193"/>
      <c r="AF510" s="193"/>
      <c r="AG510" s="193"/>
      <c r="AH510" s="193"/>
      <c r="AI510" s="193"/>
      <c r="AJ510" s="193"/>
      <c r="AK510" s="193"/>
      <c r="AL510" s="193"/>
      <c r="AM510" s="193"/>
      <c r="AN510" s="193"/>
      <c r="AO510" s="193"/>
      <c r="AP510" s="193"/>
      <c r="AQ510" s="193"/>
      <c r="AR510" s="193"/>
      <c r="AS510" s="193"/>
      <c r="AT510" s="193"/>
      <c r="AU510" s="193"/>
      <c r="AV510" s="193"/>
    </row>
    <row r="511" spans="1:48" ht="15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  <c r="AE511" s="193"/>
      <c r="AF511" s="193"/>
      <c r="AG511" s="193"/>
      <c r="AH511" s="193"/>
      <c r="AI511" s="193"/>
      <c r="AJ511" s="193"/>
      <c r="AK511" s="193"/>
      <c r="AL511" s="193"/>
      <c r="AM511" s="193"/>
      <c r="AN511" s="193"/>
      <c r="AO511" s="193"/>
      <c r="AP511" s="193"/>
      <c r="AQ511" s="193"/>
      <c r="AR511" s="193"/>
      <c r="AS511" s="193"/>
      <c r="AT511" s="193"/>
      <c r="AU511" s="193"/>
      <c r="AV511" s="193"/>
    </row>
    <row r="512" spans="1:48" ht="15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  <c r="AE512" s="193"/>
      <c r="AF512" s="193"/>
      <c r="AG512" s="193"/>
      <c r="AH512" s="193"/>
      <c r="AI512" s="193"/>
      <c r="AJ512" s="193"/>
      <c r="AK512" s="193"/>
      <c r="AL512" s="193"/>
      <c r="AM512" s="193"/>
      <c r="AN512" s="193"/>
      <c r="AO512" s="193"/>
      <c r="AP512" s="193"/>
      <c r="AQ512" s="193"/>
      <c r="AR512" s="193"/>
      <c r="AS512" s="193"/>
      <c r="AT512" s="193"/>
      <c r="AU512" s="193"/>
      <c r="AV512" s="193"/>
    </row>
    <row r="513" spans="1:48" ht="15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  <c r="AE513" s="193"/>
      <c r="AF513" s="193"/>
      <c r="AG513" s="193"/>
      <c r="AH513" s="193"/>
      <c r="AI513" s="193"/>
      <c r="AJ513" s="193"/>
      <c r="AK513" s="193"/>
      <c r="AL513" s="193"/>
      <c r="AM513" s="193"/>
      <c r="AN513" s="193"/>
      <c r="AO513" s="193"/>
      <c r="AP513" s="193"/>
      <c r="AQ513" s="193"/>
      <c r="AR513" s="193"/>
      <c r="AS513" s="193"/>
      <c r="AT513" s="193"/>
      <c r="AU513" s="193"/>
      <c r="AV513" s="193"/>
    </row>
    <row r="514" spans="1:48" ht="15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3"/>
      <c r="AG514" s="193"/>
      <c r="AH514" s="193"/>
      <c r="AI514" s="193"/>
      <c r="AJ514" s="193"/>
      <c r="AK514" s="193"/>
      <c r="AL514" s="193"/>
      <c r="AM514" s="193"/>
      <c r="AN514" s="193"/>
      <c r="AO514" s="193"/>
      <c r="AP514" s="193"/>
      <c r="AQ514" s="193"/>
      <c r="AR514" s="193"/>
      <c r="AS514" s="193"/>
      <c r="AT514" s="193"/>
      <c r="AU514" s="193"/>
      <c r="AV514" s="193"/>
    </row>
    <row r="515" spans="1:48" ht="15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  <c r="AE515" s="193"/>
      <c r="AF515" s="193"/>
      <c r="AG515" s="193"/>
      <c r="AH515" s="193"/>
      <c r="AI515" s="193"/>
      <c r="AJ515" s="193"/>
      <c r="AK515" s="193"/>
      <c r="AL515" s="193"/>
      <c r="AM515" s="193"/>
      <c r="AN515" s="193"/>
      <c r="AO515" s="193"/>
      <c r="AP515" s="193"/>
      <c r="AQ515" s="193"/>
      <c r="AR515" s="193"/>
      <c r="AS515" s="193"/>
      <c r="AT515" s="193"/>
      <c r="AU515" s="193"/>
      <c r="AV515" s="193"/>
    </row>
    <row r="516" spans="1:48" ht="15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  <c r="AA516" s="193"/>
      <c r="AB516" s="193"/>
      <c r="AC516" s="193"/>
      <c r="AD516" s="193"/>
      <c r="AE516" s="193"/>
      <c r="AF516" s="193"/>
      <c r="AG516" s="193"/>
      <c r="AH516" s="193"/>
      <c r="AI516" s="193"/>
      <c r="AJ516" s="193"/>
      <c r="AK516" s="193"/>
      <c r="AL516" s="193"/>
      <c r="AM516" s="193"/>
      <c r="AN516" s="193"/>
      <c r="AO516" s="193"/>
      <c r="AP516" s="193"/>
      <c r="AQ516" s="193"/>
      <c r="AR516" s="193"/>
      <c r="AS516" s="193"/>
      <c r="AT516" s="193"/>
      <c r="AU516" s="193"/>
      <c r="AV516" s="193"/>
    </row>
    <row r="517" spans="1:48" ht="15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  <c r="AE517" s="193"/>
      <c r="AF517" s="193"/>
      <c r="AG517" s="193"/>
      <c r="AH517" s="193"/>
      <c r="AI517" s="193"/>
      <c r="AJ517" s="193"/>
      <c r="AK517" s="193"/>
      <c r="AL517" s="193"/>
      <c r="AM517" s="193"/>
      <c r="AN517" s="193"/>
      <c r="AO517" s="193"/>
      <c r="AP517" s="193"/>
      <c r="AQ517" s="193"/>
      <c r="AR517" s="193"/>
      <c r="AS517" s="193"/>
      <c r="AT517" s="193"/>
      <c r="AU517" s="193"/>
      <c r="AV517" s="193"/>
    </row>
    <row r="518" spans="1:48" ht="15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  <c r="AE518" s="193"/>
      <c r="AF518" s="193"/>
      <c r="AG518" s="193"/>
      <c r="AH518" s="193"/>
      <c r="AI518" s="193"/>
      <c r="AJ518" s="193"/>
      <c r="AK518" s="193"/>
      <c r="AL518" s="193"/>
      <c r="AM518" s="193"/>
      <c r="AN518" s="193"/>
      <c r="AO518" s="193"/>
      <c r="AP518" s="193"/>
      <c r="AQ518" s="193"/>
      <c r="AR518" s="193"/>
      <c r="AS518" s="193"/>
      <c r="AT518" s="193"/>
      <c r="AU518" s="193"/>
      <c r="AV518" s="193"/>
    </row>
    <row r="519" spans="1:48" ht="15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  <c r="AE519" s="193"/>
      <c r="AF519" s="193"/>
      <c r="AG519" s="193"/>
      <c r="AH519" s="193"/>
      <c r="AI519" s="193"/>
      <c r="AJ519" s="193"/>
      <c r="AK519" s="193"/>
      <c r="AL519" s="193"/>
      <c r="AM519" s="193"/>
      <c r="AN519" s="193"/>
      <c r="AO519" s="193"/>
      <c r="AP519" s="193"/>
      <c r="AQ519" s="193"/>
      <c r="AR519" s="193"/>
      <c r="AS519" s="193"/>
      <c r="AT519" s="193"/>
      <c r="AU519" s="193"/>
      <c r="AV519" s="193"/>
    </row>
    <row r="520" spans="1:48" ht="15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  <c r="AE520" s="193"/>
      <c r="AF520" s="193"/>
      <c r="AG520" s="193"/>
      <c r="AH520" s="193"/>
      <c r="AI520" s="193"/>
      <c r="AJ520" s="193"/>
      <c r="AK520" s="193"/>
      <c r="AL520" s="193"/>
      <c r="AM520" s="193"/>
      <c r="AN520" s="193"/>
      <c r="AO520" s="193"/>
      <c r="AP520" s="193"/>
      <c r="AQ520" s="193"/>
      <c r="AR520" s="193"/>
      <c r="AS520" s="193"/>
      <c r="AT520" s="193"/>
      <c r="AU520" s="193"/>
      <c r="AV520" s="193"/>
    </row>
    <row r="521" spans="1:48" ht="15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  <c r="AE521" s="193"/>
      <c r="AF521" s="193"/>
      <c r="AG521" s="193"/>
      <c r="AH521" s="193"/>
      <c r="AI521" s="193"/>
      <c r="AJ521" s="193"/>
      <c r="AK521" s="193"/>
      <c r="AL521" s="193"/>
      <c r="AM521" s="193"/>
      <c r="AN521" s="193"/>
      <c r="AO521" s="193"/>
      <c r="AP521" s="193"/>
      <c r="AQ521" s="193"/>
      <c r="AR521" s="193"/>
      <c r="AS521" s="193"/>
      <c r="AT521" s="193"/>
      <c r="AU521" s="193"/>
      <c r="AV521" s="193"/>
    </row>
    <row r="522" spans="1:48" ht="15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  <c r="AE522" s="193"/>
      <c r="AF522" s="193"/>
      <c r="AG522" s="193"/>
      <c r="AH522" s="193"/>
      <c r="AI522" s="193"/>
      <c r="AJ522" s="193"/>
      <c r="AK522" s="193"/>
      <c r="AL522" s="193"/>
      <c r="AM522" s="193"/>
      <c r="AN522" s="193"/>
      <c r="AO522" s="193"/>
      <c r="AP522" s="193"/>
      <c r="AQ522" s="193"/>
      <c r="AR522" s="193"/>
      <c r="AS522" s="193"/>
      <c r="AT522" s="193"/>
      <c r="AU522" s="193"/>
      <c r="AV522" s="193"/>
    </row>
    <row r="523" spans="1:48" ht="15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  <c r="AE523" s="193"/>
      <c r="AF523" s="193"/>
      <c r="AG523" s="193"/>
      <c r="AH523" s="193"/>
      <c r="AI523" s="193"/>
      <c r="AJ523" s="193"/>
      <c r="AK523" s="193"/>
      <c r="AL523" s="193"/>
      <c r="AM523" s="193"/>
      <c r="AN523" s="193"/>
      <c r="AO523" s="193"/>
      <c r="AP523" s="193"/>
      <c r="AQ523" s="193"/>
      <c r="AR523" s="193"/>
      <c r="AS523" s="193"/>
      <c r="AT523" s="193"/>
      <c r="AU523" s="193"/>
      <c r="AV523" s="193"/>
    </row>
    <row r="524" spans="1:48" ht="15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  <c r="AE524" s="193"/>
      <c r="AF524" s="193"/>
      <c r="AG524" s="193"/>
      <c r="AH524" s="193"/>
      <c r="AI524" s="193"/>
      <c r="AJ524" s="193"/>
      <c r="AK524" s="193"/>
      <c r="AL524" s="193"/>
      <c r="AM524" s="193"/>
      <c r="AN524" s="193"/>
      <c r="AO524" s="193"/>
      <c r="AP524" s="193"/>
      <c r="AQ524" s="193"/>
      <c r="AR524" s="193"/>
      <c r="AS524" s="193"/>
      <c r="AT524" s="193"/>
      <c r="AU524" s="193"/>
      <c r="AV524" s="193"/>
    </row>
    <row r="525" spans="1:48" ht="15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  <c r="AE525" s="193"/>
      <c r="AF525" s="193"/>
      <c r="AG525" s="193"/>
      <c r="AH525" s="193"/>
      <c r="AI525" s="193"/>
      <c r="AJ525" s="193"/>
      <c r="AK525" s="193"/>
      <c r="AL525" s="193"/>
      <c r="AM525" s="193"/>
      <c r="AN525" s="193"/>
      <c r="AO525" s="193"/>
      <c r="AP525" s="193"/>
      <c r="AQ525" s="193"/>
      <c r="AR525" s="193"/>
      <c r="AS525" s="193"/>
      <c r="AT525" s="193"/>
      <c r="AU525" s="193"/>
      <c r="AV525" s="193"/>
    </row>
    <row r="526" spans="1:48" ht="15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  <c r="AE526" s="193"/>
      <c r="AF526" s="193"/>
      <c r="AG526" s="193"/>
      <c r="AH526" s="193"/>
      <c r="AI526" s="193"/>
      <c r="AJ526" s="193"/>
      <c r="AK526" s="193"/>
      <c r="AL526" s="193"/>
      <c r="AM526" s="193"/>
      <c r="AN526" s="193"/>
      <c r="AO526" s="193"/>
      <c r="AP526" s="193"/>
      <c r="AQ526" s="193"/>
      <c r="AR526" s="193"/>
      <c r="AS526" s="193"/>
      <c r="AT526" s="193"/>
      <c r="AU526" s="193"/>
      <c r="AV526" s="193"/>
    </row>
    <row r="527" spans="1:48" ht="15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  <c r="AE527" s="193"/>
      <c r="AF527" s="193"/>
      <c r="AG527" s="193"/>
      <c r="AH527" s="193"/>
      <c r="AI527" s="193"/>
      <c r="AJ527" s="193"/>
      <c r="AK527" s="193"/>
      <c r="AL527" s="193"/>
      <c r="AM527" s="193"/>
      <c r="AN527" s="193"/>
      <c r="AO527" s="193"/>
      <c r="AP527" s="193"/>
      <c r="AQ527" s="193"/>
      <c r="AR527" s="193"/>
      <c r="AS527" s="193"/>
      <c r="AT527" s="193"/>
      <c r="AU527" s="193"/>
      <c r="AV527" s="193"/>
    </row>
    <row r="528" spans="1:48" ht="15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  <c r="AE528" s="193"/>
      <c r="AF528" s="193"/>
      <c r="AG528" s="193"/>
      <c r="AH528" s="193"/>
      <c r="AI528" s="193"/>
      <c r="AJ528" s="193"/>
      <c r="AK528" s="193"/>
      <c r="AL528" s="193"/>
      <c r="AM528" s="193"/>
      <c r="AN528" s="193"/>
      <c r="AO528" s="193"/>
      <c r="AP528" s="193"/>
      <c r="AQ528" s="193"/>
      <c r="AR528" s="193"/>
      <c r="AS528" s="193"/>
      <c r="AT528" s="193"/>
      <c r="AU528" s="193"/>
      <c r="AV528" s="193"/>
    </row>
    <row r="529" spans="1:48" ht="15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  <c r="AE529" s="193"/>
      <c r="AF529" s="193"/>
      <c r="AG529" s="193"/>
      <c r="AH529" s="193"/>
      <c r="AI529" s="193"/>
      <c r="AJ529" s="193"/>
      <c r="AK529" s="193"/>
      <c r="AL529" s="193"/>
      <c r="AM529" s="193"/>
      <c r="AN529" s="193"/>
      <c r="AO529" s="193"/>
      <c r="AP529" s="193"/>
      <c r="AQ529" s="193"/>
      <c r="AR529" s="193"/>
      <c r="AS529" s="193"/>
      <c r="AT529" s="193"/>
      <c r="AU529" s="193"/>
      <c r="AV529" s="193"/>
    </row>
    <row r="530" spans="1:48" ht="15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3"/>
      <c r="AF530" s="193"/>
      <c r="AG530" s="193"/>
      <c r="AH530" s="193"/>
      <c r="AI530" s="193"/>
      <c r="AJ530" s="193"/>
      <c r="AK530" s="193"/>
      <c r="AL530" s="193"/>
      <c r="AM530" s="193"/>
      <c r="AN530" s="193"/>
      <c r="AO530" s="193"/>
      <c r="AP530" s="193"/>
      <c r="AQ530" s="193"/>
      <c r="AR530" s="193"/>
      <c r="AS530" s="193"/>
      <c r="AT530" s="193"/>
      <c r="AU530" s="193"/>
      <c r="AV530" s="193"/>
    </row>
    <row r="531" spans="1:48" ht="15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  <c r="AE531" s="193"/>
      <c r="AF531" s="193"/>
      <c r="AG531" s="193"/>
      <c r="AH531" s="193"/>
      <c r="AI531" s="193"/>
      <c r="AJ531" s="193"/>
      <c r="AK531" s="193"/>
      <c r="AL531" s="193"/>
      <c r="AM531" s="193"/>
      <c r="AN531" s="193"/>
      <c r="AO531" s="193"/>
      <c r="AP531" s="193"/>
      <c r="AQ531" s="193"/>
      <c r="AR531" s="193"/>
      <c r="AS531" s="193"/>
      <c r="AT531" s="193"/>
      <c r="AU531" s="193"/>
      <c r="AV531" s="193"/>
    </row>
    <row r="532" spans="1:48" ht="15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  <c r="AE532" s="193"/>
      <c r="AF532" s="193"/>
      <c r="AG532" s="193"/>
      <c r="AH532" s="193"/>
      <c r="AI532" s="193"/>
      <c r="AJ532" s="193"/>
      <c r="AK532" s="193"/>
      <c r="AL532" s="193"/>
      <c r="AM532" s="193"/>
      <c r="AN532" s="193"/>
      <c r="AO532" s="193"/>
      <c r="AP532" s="193"/>
      <c r="AQ532" s="193"/>
      <c r="AR532" s="193"/>
      <c r="AS532" s="193"/>
      <c r="AT532" s="193"/>
      <c r="AU532" s="193"/>
      <c r="AV532" s="193"/>
    </row>
    <row r="533" spans="1:48" ht="15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  <c r="AE533" s="193"/>
      <c r="AF533" s="193"/>
      <c r="AG533" s="193"/>
      <c r="AH533" s="193"/>
      <c r="AI533" s="193"/>
      <c r="AJ533" s="193"/>
      <c r="AK533" s="193"/>
      <c r="AL533" s="193"/>
      <c r="AM533" s="193"/>
      <c r="AN533" s="193"/>
      <c r="AO533" s="193"/>
      <c r="AP533" s="193"/>
      <c r="AQ533" s="193"/>
      <c r="AR533" s="193"/>
      <c r="AS533" s="193"/>
      <c r="AT533" s="193"/>
      <c r="AU533" s="193"/>
      <c r="AV533" s="193"/>
    </row>
    <row r="534" spans="1:48" ht="15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  <c r="AE534" s="193"/>
      <c r="AF534" s="193"/>
      <c r="AG534" s="193"/>
      <c r="AH534" s="193"/>
      <c r="AI534" s="193"/>
      <c r="AJ534" s="193"/>
      <c r="AK534" s="193"/>
      <c r="AL534" s="193"/>
      <c r="AM534" s="193"/>
      <c r="AN534" s="193"/>
      <c r="AO534" s="193"/>
      <c r="AP534" s="193"/>
      <c r="AQ534" s="193"/>
      <c r="AR534" s="193"/>
      <c r="AS534" s="193"/>
      <c r="AT534" s="193"/>
      <c r="AU534" s="193"/>
      <c r="AV534" s="193"/>
    </row>
    <row r="535" spans="1:48" ht="15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  <c r="AE535" s="193"/>
      <c r="AF535" s="193"/>
      <c r="AG535" s="193"/>
      <c r="AH535" s="193"/>
      <c r="AI535" s="193"/>
      <c r="AJ535" s="193"/>
      <c r="AK535" s="193"/>
      <c r="AL535" s="193"/>
      <c r="AM535" s="193"/>
      <c r="AN535" s="193"/>
      <c r="AO535" s="193"/>
      <c r="AP535" s="193"/>
      <c r="AQ535" s="193"/>
      <c r="AR535" s="193"/>
      <c r="AS535" s="193"/>
      <c r="AT535" s="193"/>
      <c r="AU535" s="193"/>
      <c r="AV535" s="193"/>
    </row>
    <row r="536" spans="1:48" ht="15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3"/>
      <c r="AF536" s="193"/>
      <c r="AG536" s="193"/>
      <c r="AH536" s="193"/>
      <c r="AI536" s="193"/>
      <c r="AJ536" s="193"/>
      <c r="AK536" s="193"/>
      <c r="AL536" s="193"/>
      <c r="AM536" s="193"/>
      <c r="AN536" s="193"/>
      <c r="AO536" s="193"/>
      <c r="AP536" s="193"/>
      <c r="AQ536" s="193"/>
      <c r="AR536" s="193"/>
      <c r="AS536" s="193"/>
      <c r="AT536" s="193"/>
      <c r="AU536" s="193"/>
      <c r="AV536" s="193"/>
    </row>
    <row r="537" spans="1:48" ht="15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  <c r="AE537" s="193"/>
      <c r="AF537" s="193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3"/>
      <c r="AQ537" s="193"/>
      <c r="AR537" s="193"/>
      <c r="AS537" s="193"/>
      <c r="AT537" s="193"/>
      <c r="AU537" s="193"/>
      <c r="AV537" s="193"/>
    </row>
    <row r="538" spans="1:48" ht="15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  <c r="AE538" s="193"/>
      <c r="AF538" s="193"/>
      <c r="AG538" s="193"/>
      <c r="AH538" s="193"/>
      <c r="AI538" s="193"/>
      <c r="AJ538" s="193"/>
      <c r="AK538" s="193"/>
      <c r="AL538" s="193"/>
      <c r="AM538" s="193"/>
      <c r="AN538" s="193"/>
      <c r="AO538" s="193"/>
      <c r="AP538" s="193"/>
      <c r="AQ538" s="193"/>
      <c r="AR538" s="193"/>
      <c r="AS538" s="193"/>
      <c r="AT538" s="193"/>
      <c r="AU538" s="193"/>
      <c r="AV538" s="193"/>
    </row>
    <row r="539" spans="1:48" ht="15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  <c r="AE539" s="193"/>
      <c r="AF539" s="193"/>
      <c r="AG539" s="193"/>
      <c r="AH539" s="193"/>
      <c r="AI539" s="193"/>
      <c r="AJ539" s="193"/>
      <c r="AK539" s="193"/>
      <c r="AL539" s="193"/>
      <c r="AM539" s="193"/>
      <c r="AN539" s="193"/>
      <c r="AO539" s="193"/>
      <c r="AP539" s="193"/>
      <c r="AQ539" s="193"/>
      <c r="AR539" s="193"/>
      <c r="AS539" s="193"/>
      <c r="AT539" s="193"/>
      <c r="AU539" s="193"/>
      <c r="AV539" s="193"/>
    </row>
    <row r="540" spans="1:48" ht="15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  <c r="AE540" s="193"/>
      <c r="AF540" s="193"/>
      <c r="AG540" s="193"/>
      <c r="AH540" s="193"/>
      <c r="AI540" s="193"/>
      <c r="AJ540" s="193"/>
      <c r="AK540" s="193"/>
      <c r="AL540" s="193"/>
      <c r="AM540" s="193"/>
      <c r="AN540" s="193"/>
      <c r="AO540" s="193"/>
      <c r="AP540" s="193"/>
      <c r="AQ540" s="193"/>
      <c r="AR540" s="193"/>
      <c r="AS540" s="193"/>
      <c r="AT540" s="193"/>
      <c r="AU540" s="193"/>
      <c r="AV540" s="193"/>
    </row>
    <row r="541" spans="1:48" ht="15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  <c r="AE541" s="193"/>
      <c r="AF541" s="193"/>
      <c r="AG541" s="193"/>
      <c r="AH541" s="193"/>
      <c r="AI541" s="193"/>
      <c r="AJ541" s="193"/>
      <c r="AK541" s="193"/>
      <c r="AL541" s="193"/>
      <c r="AM541" s="193"/>
      <c r="AN541" s="193"/>
      <c r="AO541" s="193"/>
      <c r="AP541" s="193"/>
      <c r="AQ541" s="193"/>
      <c r="AR541" s="193"/>
      <c r="AS541" s="193"/>
      <c r="AT541" s="193"/>
      <c r="AU541" s="193"/>
      <c r="AV541" s="193"/>
    </row>
    <row r="542" spans="1:48" ht="15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  <c r="AU542" s="193"/>
      <c r="AV542" s="193"/>
    </row>
    <row r="543" spans="1:48" ht="15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  <c r="AE543" s="193"/>
      <c r="AF543" s="193"/>
      <c r="AG543" s="193"/>
      <c r="AH543" s="193"/>
      <c r="AI543" s="193"/>
      <c r="AJ543" s="193"/>
      <c r="AK543" s="193"/>
      <c r="AL543" s="193"/>
      <c r="AM543" s="193"/>
      <c r="AN543" s="193"/>
      <c r="AO543" s="193"/>
      <c r="AP543" s="193"/>
      <c r="AQ543" s="193"/>
      <c r="AR543" s="193"/>
      <c r="AS543" s="193"/>
      <c r="AT543" s="193"/>
      <c r="AU543" s="193"/>
      <c r="AV543" s="193"/>
    </row>
    <row r="544" spans="1:48" ht="15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  <c r="AE544" s="193"/>
      <c r="AF544" s="193"/>
      <c r="AG544" s="193"/>
      <c r="AH544" s="193"/>
      <c r="AI544" s="193"/>
      <c r="AJ544" s="193"/>
      <c r="AK544" s="193"/>
      <c r="AL544" s="193"/>
      <c r="AM544" s="193"/>
      <c r="AN544" s="193"/>
      <c r="AO544" s="193"/>
      <c r="AP544" s="193"/>
      <c r="AQ544" s="193"/>
      <c r="AR544" s="193"/>
      <c r="AS544" s="193"/>
      <c r="AT544" s="193"/>
      <c r="AU544" s="193"/>
      <c r="AV544" s="193"/>
    </row>
    <row r="545" spans="1:48" ht="15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  <c r="AE545" s="193"/>
      <c r="AF545" s="193"/>
      <c r="AG545" s="193"/>
      <c r="AH545" s="193"/>
      <c r="AI545" s="193"/>
      <c r="AJ545" s="193"/>
      <c r="AK545" s="193"/>
      <c r="AL545" s="193"/>
      <c r="AM545" s="193"/>
      <c r="AN545" s="193"/>
      <c r="AO545" s="193"/>
      <c r="AP545" s="193"/>
      <c r="AQ545" s="193"/>
      <c r="AR545" s="193"/>
      <c r="AS545" s="193"/>
      <c r="AT545" s="193"/>
      <c r="AU545" s="193"/>
      <c r="AV545" s="193"/>
    </row>
    <row r="546" spans="1:48" ht="15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3"/>
      <c r="AF546" s="193"/>
      <c r="AG546" s="193"/>
      <c r="AH546" s="193"/>
      <c r="AI546" s="193"/>
      <c r="AJ546" s="193"/>
      <c r="AK546" s="193"/>
      <c r="AL546" s="193"/>
      <c r="AM546" s="193"/>
      <c r="AN546" s="193"/>
      <c r="AO546" s="193"/>
      <c r="AP546" s="193"/>
      <c r="AQ546" s="193"/>
      <c r="AR546" s="193"/>
      <c r="AS546" s="193"/>
      <c r="AT546" s="193"/>
      <c r="AU546" s="193"/>
      <c r="AV546" s="193"/>
    </row>
    <row r="547" spans="1:48" ht="15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  <c r="AE547" s="193"/>
      <c r="AF547" s="193"/>
      <c r="AG547" s="193"/>
      <c r="AH547" s="193"/>
      <c r="AI547" s="193"/>
      <c r="AJ547" s="193"/>
      <c r="AK547" s="193"/>
      <c r="AL547" s="193"/>
      <c r="AM547" s="193"/>
      <c r="AN547" s="193"/>
      <c r="AO547" s="193"/>
      <c r="AP547" s="193"/>
      <c r="AQ547" s="193"/>
      <c r="AR547" s="193"/>
      <c r="AS547" s="193"/>
      <c r="AT547" s="193"/>
      <c r="AU547" s="193"/>
      <c r="AV547" s="193"/>
    </row>
    <row r="548" spans="1:48" ht="15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3"/>
      <c r="AG548" s="193"/>
      <c r="AH548" s="193"/>
      <c r="AI548" s="193"/>
      <c r="AJ548" s="193"/>
      <c r="AK548" s="193"/>
      <c r="AL548" s="193"/>
      <c r="AM548" s="193"/>
      <c r="AN548" s="193"/>
      <c r="AO548" s="193"/>
      <c r="AP548" s="193"/>
      <c r="AQ548" s="193"/>
      <c r="AR548" s="193"/>
      <c r="AS548" s="193"/>
      <c r="AT548" s="193"/>
      <c r="AU548" s="193"/>
      <c r="AV548" s="193"/>
    </row>
    <row r="549" spans="1:48" ht="15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  <c r="AE549" s="193"/>
      <c r="AF549" s="193"/>
      <c r="AG549" s="193"/>
      <c r="AH549" s="193"/>
      <c r="AI549" s="193"/>
      <c r="AJ549" s="193"/>
      <c r="AK549" s="193"/>
      <c r="AL549" s="193"/>
      <c r="AM549" s="193"/>
      <c r="AN549" s="193"/>
      <c r="AO549" s="193"/>
      <c r="AP549" s="193"/>
      <c r="AQ549" s="193"/>
      <c r="AR549" s="193"/>
      <c r="AS549" s="193"/>
      <c r="AT549" s="193"/>
      <c r="AU549" s="193"/>
      <c r="AV549" s="193"/>
    </row>
    <row r="550" spans="1:48" ht="15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  <c r="AE550" s="193"/>
      <c r="AF550" s="193"/>
      <c r="AG550" s="193"/>
      <c r="AH550" s="193"/>
      <c r="AI550" s="193"/>
      <c r="AJ550" s="193"/>
      <c r="AK550" s="193"/>
      <c r="AL550" s="193"/>
      <c r="AM550" s="193"/>
      <c r="AN550" s="193"/>
      <c r="AO550" s="193"/>
      <c r="AP550" s="193"/>
      <c r="AQ550" s="193"/>
      <c r="AR550" s="193"/>
      <c r="AS550" s="193"/>
      <c r="AT550" s="193"/>
      <c r="AU550" s="193"/>
      <c r="AV550" s="193"/>
    </row>
    <row r="551" spans="1:48" ht="15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  <c r="AE551" s="193"/>
      <c r="AF551" s="193"/>
      <c r="AG551" s="193"/>
      <c r="AH551" s="193"/>
      <c r="AI551" s="193"/>
      <c r="AJ551" s="193"/>
      <c r="AK551" s="193"/>
      <c r="AL551" s="193"/>
      <c r="AM551" s="193"/>
      <c r="AN551" s="193"/>
      <c r="AO551" s="193"/>
      <c r="AP551" s="193"/>
      <c r="AQ551" s="193"/>
      <c r="AR551" s="193"/>
      <c r="AS551" s="193"/>
      <c r="AT551" s="193"/>
      <c r="AU551" s="193"/>
      <c r="AV551" s="193"/>
    </row>
    <row r="552" spans="1:48" ht="15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  <c r="AE552" s="193"/>
      <c r="AF552" s="193"/>
      <c r="AG552" s="193"/>
      <c r="AH552" s="193"/>
      <c r="AI552" s="193"/>
      <c r="AJ552" s="193"/>
      <c r="AK552" s="193"/>
      <c r="AL552" s="193"/>
      <c r="AM552" s="193"/>
      <c r="AN552" s="193"/>
      <c r="AO552" s="193"/>
      <c r="AP552" s="193"/>
      <c r="AQ552" s="193"/>
      <c r="AR552" s="193"/>
      <c r="AS552" s="193"/>
      <c r="AT552" s="193"/>
      <c r="AU552" s="193"/>
      <c r="AV552" s="193"/>
    </row>
    <row r="553" spans="1:48" ht="15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  <c r="AE553" s="193"/>
      <c r="AF553" s="193"/>
      <c r="AG553" s="193"/>
      <c r="AH553" s="193"/>
      <c r="AI553" s="193"/>
      <c r="AJ553" s="193"/>
      <c r="AK553" s="193"/>
      <c r="AL553" s="193"/>
      <c r="AM553" s="193"/>
      <c r="AN553" s="193"/>
      <c r="AO553" s="193"/>
      <c r="AP553" s="193"/>
      <c r="AQ553" s="193"/>
      <c r="AR553" s="193"/>
      <c r="AS553" s="193"/>
      <c r="AT553" s="193"/>
      <c r="AU553" s="193"/>
      <c r="AV553" s="193"/>
    </row>
    <row r="554" spans="1:48" ht="15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  <c r="AE554" s="193"/>
      <c r="AF554" s="193"/>
      <c r="AG554" s="193"/>
      <c r="AH554" s="193"/>
      <c r="AI554" s="193"/>
      <c r="AJ554" s="193"/>
      <c r="AK554" s="193"/>
      <c r="AL554" s="193"/>
      <c r="AM554" s="193"/>
      <c r="AN554" s="193"/>
      <c r="AO554" s="193"/>
      <c r="AP554" s="193"/>
      <c r="AQ554" s="193"/>
      <c r="AR554" s="193"/>
      <c r="AS554" s="193"/>
      <c r="AT554" s="193"/>
      <c r="AU554" s="193"/>
      <c r="AV554" s="193"/>
    </row>
    <row r="555" spans="1:48" ht="15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  <c r="AE555" s="193"/>
      <c r="AF555" s="193"/>
      <c r="AG555" s="193"/>
      <c r="AH555" s="193"/>
      <c r="AI555" s="193"/>
      <c r="AJ555" s="193"/>
      <c r="AK555" s="193"/>
      <c r="AL555" s="193"/>
      <c r="AM555" s="193"/>
      <c r="AN555" s="193"/>
      <c r="AO555" s="193"/>
      <c r="AP555" s="193"/>
      <c r="AQ555" s="193"/>
      <c r="AR555" s="193"/>
      <c r="AS555" s="193"/>
      <c r="AT555" s="193"/>
      <c r="AU555" s="193"/>
      <c r="AV555" s="193"/>
    </row>
    <row r="556" spans="1:48" ht="15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  <c r="AE556" s="193"/>
      <c r="AF556" s="193"/>
      <c r="AG556" s="193"/>
      <c r="AH556" s="193"/>
      <c r="AI556" s="193"/>
      <c r="AJ556" s="193"/>
      <c r="AK556" s="193"/>
      <c r="AL556" s="193"/>
      <c r="AM556" s="193"/>
      <c r="AN556" s="193"/>
      <c r="AO556" s="193"/>
      <c r="AP556" s="193"/>
      <c r="AQ556" s="193"/>
      <c r="AR556" s="193"/>
      <c r="AS556" s="193"/>
      <c r="AT556" s="193"/>
      <c r="AU556" s="193"/>
      <c r="AV556" s="193"/>
    </row>
    <row r="557" spans="1:48" ht="15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  <c r="AE557" s="193"/>
      <c r="AF557" s="193"/>
      <c r="AG557" s="193"/>
      <c r="AH557" s="193"/>
      <c r="AI557" s="193"/>
      <c r="AJ557" s="193"/>
      <c r="AK557" s="193"/>
      <c r="AL557" s="193"/>
      <c r="AM557" s="193"/>
      <c r="AN557" s="193"/>
      <c r="AO557" s="193"/>
      <c r="AP557" s="193"/>
      <c r="AQ557" s="193"/>
      <c r="AR557" s="193"/>
      <c r="AS557" s="193"/>
      <c r="AT557" s="193"/>
      <c r="AU557" s="193"/>
      <c r="AV557" s="193"/>
    </row>
    <row r="558" spans="1:48" ht="15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  <c r="AA558" s="193"/>
      <c r="AB558" s="193"/>
      <c r="AC558" s="193"/>
      <c r="AD558" s="193"/>
      <c r="AE558" s="193"/>
      <c r="AF558" s="193"/>
      <c r="AG558" s="193"/>
      <c r="AH558" s="193"/>
      <c r="AI558" s="193"/>
      <c r="AJ558" s="193"/>
      <c r="AK558" s="193"/>
      <c r="AL558" s="193"/>
      <c r="AM558" s="193"/>
      <c r="AN558" s="193"/>
      <c r="AO558" s="193"/>
      <c r="AP558" s="193"/>
      <c r="AQ558" s="193"/>
      <c r="AR558" s="193"/>
      <c r="AS558" s="193"/>
      <c r="AT558" s="193"/>
      <c r="AU558" s="193"/>
      <c r="AV558" s="193"/>
    </row>
    <row r="559" spans="1:48" ht="15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  <c r="AE559" s="193"/>
      <c r="AF559" s="193"/>
      <c r="AG559" s="193"/>
      <c r="AH559" s="193"/>
      <c r="AI559" s="193"/>
      <c r="AJ559" s="193"/>
      <c r="AK559" s="193"/>
      <c r="AL559" s="193"/>
      <c r="AM559" s="193"/>
      <c r="AN559" s="193"/>
      <c r="AO559" s="193"/>
      <c r="AP559" s="193"/>
      <c r="AQ559" s="193"/>
      <c r="AR559" s="193"/>
      <c r="AS559" s="193"/>
      <c r="AT559" s="193"/>
      <c r="AU559" s="193"/>
      <c r="AV559" s="193"/>
    </row>
    <row r="560" spans="1:48" ht="15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  <c r="AE560" s="193"/>
      <c r="AF560" s="193"/>
      <c r="AG560" s="193"/>
      <c r="AH560" s="193"/>
      <c r="AI560" s="193"/>
      <c r="AJ560" s="193"/>
      <c r="AK560" s="193"/>
      <c r="AL560" s="193"/>
      <c r="AM560" s="193"/>
      <c r="AN560" s="193"/>
      <c r="AO560" s="193"/>
      <c r="AP560" s="193"/>
      <c r="AQ560" s="193"/>
      <c r="AR560" s="193"/>
      <c r="AS560" s="193"/>
      <c r="AT560" s="193"/>
      <c r="AU560" s="193"/>
      <c r="AV560" s="193"/>
    </row>
    <row r="561" spans="1:48" ht="15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  <c r="AE561" s="193"/>
      <c r="AF561" s="193"/>
      <c r="AG561" s="193"/>
      <c r="AH561" s="193"/>
      <c r="AI561" s="193"/>
      <c r="AJ561" s="193"/>
      <c r="AK561" s="193"/>
      <c r="AL561" s="193"/>
      <c r="AM561" s="193"/>
      <c r="AN561" s="193"/>
      <c r="AO561" s="193"/>
      <c r="AP561" s="193"/>
      <c r="AQ561" s="193"/>
      <c r="AR561" s="193"/>
      <c r="AS561" s="193"/>
      <c r="AT561" s="193"/>
      <c r="AU561" s="193"/>
      <c r="AV561" s="193"/>
    </row>
    <row r="562" spans="1:48" ht="15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  <c r="AE562" s="193"/>
      <c r="AF562" s="193"/>
      <c r="AG562" s="193"/>
      <c r="AH562" s="193"/>
      <c r="AI562" s="193"/>
      <c r="AJ562" s="193"/>
      <c r="AK562" s="193"/>
      <c r="AL562" s="193"/>
      <c r="AM562" s="193"/>
      <c r="AN562" s="193"/>
      <c r="AO562" s="193"/>
      <c r="AP562" s="193"/>
      <c r="AQ562" s="193"/>
      <c r="AR562" s="193"/>
      <c r="AS562" s="193"/>
      <c r="AT562" s="193"/>
      <c r="AU562" s="193"/>
      <c r="AV562" s="193"/>
    </row>
    <row r="563" spans="1:48" ht="15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  <c r="AE563" s="193"/>
      <c r="AF563" s="193"/>
      <c r="AG563" s="193"/>
      <c r="AH563" s="193"/>
      <c r="AI563" s="193"/>
      <c r="AJ563" s="193"/>
      <c r="AK563" s="193"/>
      <c r="AL563" s="193"/>
      <c r="AM563" s="193"/>
      <c r="AN563" s="193"/>
      <c r="AO563" s="193"/>
      <c r="AP563" s="193"/>
      <c r="AQ563" s="193"/>
      <c r="AR563" s="193"/>
      <c r="AS563" s="193"/>
      <c r="AT563" s="193"/>
      <c r="AU563" s="193"/>
      <c r="AV563" s="193"/>
    </row>
    <row r="564" spans="1:48" ht="15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  <c r="AA564" s="193"/>
      <c r="AB564" s="193"/>
      <c r="AC564" s="193"/>
      <c r="AD564" s="193"/>
      <c r="AE564" s="193"/>
      <c r="AF564" s="193"/>
      <c r="AG564" s="193"/>
      <c r="AH564" s="193"/>
      <c r="AI564" s="193"/>
      <c r="AJ564" s="193"/>
      <c r="AK564" s="193"/>
      <c r="AL564" s="193"/>
      <c r="AM564" s="193"/>
      <c r="AN564" s="193"/>
      <c r="AO564" s="193"/>
      <c r="AP564" s="193"/>
      <c r="AQ564" s="193"/>
      <c r="AR564" s="193"/>
      <c r="AS564" s="193"/>
      <c r="AT564" s="193"/>
      <c r="AU564" s="193"/>
      <c r="AV564" s="193"/>
    </row>
    <row r="565" spans="1:48" ht="15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3"/>
      <c r="AF565" s="193"/>
      <c r="AG565" s="193"/>
      <c r="AH565" s="193"/>
      <c r="AI565" s="193"/>
      <c r="AJ565" s="193"/>
      <c r="AK565" s="193"/>
      <c r="AL565" s="193"/>
      <c r="AM565" s="193"/>
      <c r="AN565" s="193"/>
      <c r="AO565" s="193"/>
      <c r="AP565" s="193"/>
      <c r="AQ565" s="193"/>
      <c r="AR565" s="193"/>
      <c r="AS565" s="193"/>
      <c r="AT565" s="193"/>
      <c r="AU565" s="193"/>
      <c r="AV565" s="193"/>
    </row>
    <row r="566" spans="1:48" ht="15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  <c r="AE566" s="193"/>
      <c r="AF566" s="193"/>
      <c r="AG566" s="193"/>
      <c r="AH566" s="193"/>
      <c r="AI566" s="193"/>
      <c r="AJ566" s="193"/>
      <c r="AK566" s="193"/>
      <c r="AL566" s="193"/>
      <c r="AM566" s="193"/>
      <c r="AN566" s="193"/>
      <c r="AO566" s="193"/>
      <c r="AP566" s="193"/>
      <c r="AQ566" s="193"/>
      <c r="AR566" s="193"/>
      <c r="AS566" s="193"/>
      <c r="AT566" s="193"/>
      <c r="AU566" s="193"/>
      <c r="AV566" s="193"/>
    </row>
    <row r="567" spans="1:48" ht="15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  <c r="AE567" s="193"/>
      <c r="AF567" s="193"/>
      <c r="AG567" s="193"/>
      <c r="AH567" s="193"/>
      <c r="AI567" s="193"/>
      <c r="AJ567" s="193"/>
      <c r="AK567" s="193"/>
      <c r="AL567" s="193"/>
      <c r="AM567" s="193"/>
      <c r="AN567" s="193"/>
      <c r="AO567" s="193"/>
      <c r="AP567" s="193"/>
      <c r="AQ567" s="193"/>
      <c r="AR567" s="193"/>
      <c r="AS567" s="193"/>
      <c r="AT567" s="193"/>
      <c r="AU567" s="193"/>
      <c r="AV567" s="193"/>
    </row>
    <row r="568" spans="1:48" ht="15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  <c r="AE568" s="193"/>
      <c r="AF568" s="193"/>
      <c r="AG568" s="193"/>
      <c r="AH568" s="193"/>
      <c r="AI568" s="193"/>
      <c r="AJ568" s="193"/>
      <c r="AK568" s="193"/>
      <c r="AL568" s="193"/>
      <c r="AM568" s="193"/>
      <c r="AN568" s="193"/>
      <c r="AO568" s="193"/>
      <c r="AP568" s="193"/>
      <c r="AQ568" s="193"/>
      <c r="AR568" s="193"/>
      <c r="AS568" s="193"/>
      <c r="AT568" s="193"/>
      <c r="AU568" s="193"/>
      <c r="AV568" s="193"/>
    </row>
    <row r="569" spans="1:48" ht="15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  <c r="AE569" s="193"/>
      <c r="AF569" s="193"/>
      <c r="AG569" s="193"/>
      <c r="AH569" s="193"/>
      <c r="AI569" s="193"/>
      <c r="AJ569" s="193"/>
      <c r="AK569" s="193"/>
      <c r="AL569" s="193"/>
      <c r="AM569" s="193"/>
      <c r="AN569" s="193"/>
      <c r="AO569" s="193"/>
      <c r="AP569" s="193"/>
      <c r="AQ569" s="193"/>
      <c r="AR569" s="193"/>
      <c r="AS569" s="193"/>
      <c r="AT569" s="193"/>
      <c r="AU569" s="193"/>
      <c r="AV569" s="193"/>
    </row>
    <row r="570" spans="1:48" ht="15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  <c r="AE570" s="193"/>
      <c r="AF570" s="193"/>
      <c r="AG570" s="193"/>
      <c r="AH570" s="193"/>
      <c r="AI570" s="193"/>
      <c r="AJ570" s="193"/>
      <c r="AK570" s="193"/>
      <c r="AL570" s="193"/>
      <c r="AM570" s="193"/>
      <c r="AN570" s="193"/>
      <c r="AO570" s="193"/>
      <c r="AP570" s="193"/>
      <c r="AQ570" s="193"/>
      <c r="AR570" s="193"/>
      <c r="AS570" s="193"/>
      <c r="AT570" s="193"/>
      <c r="AU570" s="193"/>
      <c r="AV570" s="193"/>
    </row>
    <row r="571" spans="1:48" ht="15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3"/>
      <c r="AF571" s="193"/>
      <c r="AG571" s="193"/>
      <c r="AH571" s="193"/>
      <c r="AI571" s="193"/>
      <c r="AJ571" s="193"/>
      <c r="AK571" s="193"/>
      <c r="AL571" s="193"/>
      <c r="AM571" s="193"/>
      <c r="AN571" s="193"/>
      <c r="AO571" s="193"/>
      <c r="AP571" s="193"/>
      <c r="AQ571" s="193"/>
      <c r="AR571" s="193"/>
      <c r="AS571" s="193"/>
      <c r="AT571" s="193"/>
      <c r="AU571" s="193"/>
      <c r="AV571" s="193"/>
    </row>
    <row r="572" spans="1:48" ht="15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  <c r="AE572" s="193"/>
      <c r="AF572" s="193"/>
      <c r="AG572" s="193"/>
      <c r="AH572" s="193"/>
      <c r="AI572" s="193"/>
      <c r="AJ572" s="193"/>
      <c r="AK572" s="193"/>
      <c r="AL572" s="193"/>
      <c r="AM572" s="193"/>
      <c r="AN572" s="193"/>
      <c r="AO572" s="193"/>
      <c r="AP572" s="193"/>
      <c r="AQ572" s="193"/>
      <c r="AR572" s="193"/>
      <c r="AS572" s="193"/>
      <c r="AT572" s="193"/>
      <c r="AU572" s="193"/>
      <c r="AV572" s="193"/>
    </row>
    <row r="573" spans="1:48" ht="15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  <c r="AE573" s="193"/>
      <c r="AF573" s="193"/>
      <c r="AG573" s="193"/>
      <c r="AH573" s="193"/>
      <c r="AI573" s="193"/>
      <c r="AJ573" s="193"/>
      <c r="AK573" s="193"/>
      <c r="AL573" s="193"/>
      <c r="AM573" s="193"/>
      <c r="AN573" s="193"/>
      <c r="AO573" s="193"/>
      <c r="AP573" s="193"/>
      <c r="AQ573" s="193"/>
      <c r="AR573" s="193"/>
      <c r="AS573" s="193"/>
      <c r="AT573" s="193"/>
      <c r="AU573" s="193"/>
      <c r="AV573" s="193"/>
    </row>
    <row r="574" spans="1:48" ht="15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  <c r="AE574" s="193"/>
      <c r="AF574" s="193"/>
      <c r="AG574" s="193"/>
      <c r="AH574" s="193"/>
      <c r="AI574" s="193"/>
      <c r="AJ574" s="193"/>
      <c r="AK574" s="193"/>
      <c r="AL574" s="193"/>
      <c r="AM574" s="193"/>
      <c r="AN574" s="193"/>
      <c r="AO574" s="193"/>
      <c r="AP574" s="193"/>
      <c r="AQ574" s="193"/>
      <c r="AR574" s="193"/>
      <c r="AS574" s="193"/>
      <c r="AT574" s="193"/>
      <c r="AU574" s="193"/>
      <c r="AV574" s="193"/>
    </row>
    <row r="575" spans="1:48" ht="15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  <c r="AE575" s="193"/>
      <c r="AF575" s="193"/>
      <c r="AG575" s="193"/>
      <c r="AH575" s="193"/>
      <c r="AI575" s="193"/>
      <c r="AJ575" s="193"/>
      <c r="AK575" s="193"/>
      <c r="AL575" s="193"/>
      <c r="AM575" s="193"/>
      <c r="AN575" s="193"/>
      <c r="AO575" s="193"/>
      <c r="AP575" s="193"/>
      <c r="AQ575" s="193"/>
      <c r="AR575" s="193"/>
      <c r="AS575" s="193"/>
      <c r="AT575" s="193"/>
      <c r="AU575" s="193"/>
      <c r="AV575" s="193"/>
    </row>
    <row r="576" spans="1:48" ht="15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  <c r="AE576" s="193"/>
      <c r="AF576" s="193"/>
      <c r="AG576" s="193"/>
      <c r="AH576" s="193"/>
      <c r="AI576" s="193"/>
      <c r="AJ576" s="193"/>
      <c r="AK576" s="193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</row>
    <row r="577" spans="1:48" ht="15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  <c r="AE577" s="193"/>
      <c r="AF577" s="193"/>
      <c r="AG577" s="193"/>
      <c r="AH577" s="193"/>
      <c r="AI577" s="193"/>
      <c r="AJ577" s="193"/>
      <c r="AK577" s="193"/>
      <c r="AL577" s="193"/>
      <c r="AM577" s="193"/>
      <c r="AN577" s="193"/>
      <c r="AO577" s="193"/>
      <c r="AP577" s="193"/>
      <c r="AQ577" s="193"/>
      <c r="AR577" s="193"/>
      <c r="AS577" s="193"/>
      <c r="AT577" s="193"/>
      <c r="AU577" s="193"/>
      <c r="AV577" s="193"/>
    </row>
    <row r="578" spans="1:48" ht="15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  <c r="AE578" s="193"/>
      <c r="AF578" s="193"/>
      <c r="AG578" s="193"/>
      <c r="AH578" s="193"/>
      <c r="AI578" s="193"/>
      <c r="AJ578" s="193"/>
      <c r="AK578" s="193"/>
      <c r="AL578" s="193"/>
      <c r="AM578" s="193"/>
      <c r="AN578" s="193"/>
      <c r="AO578" s="193"/>
      <c r="AP578" s="193"/>
      <c r="AQ578" s="193"/>
      <c r="AR578" s="193"/>
      <c r="AS578" s="193"/>
      <c r="AT578" s="193"/>
      <c r="AU578" s="193"/>
      <c r="AV578" s="193"/>
    </row>
    <row r="579" spans="1:48" ht="15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  <c r="AE579" s="193"/>
      <c r="AF579" s="193"/>
      <c r="AG579" s="193"/>
      <c r="AH579" s="193"/>
      <c r="AI579" s="193"/>
      <c r="AJ579" s="193"/>
      <c r="AK579" s="193"/>
      <c r="AL579" s="193"/>
      <c r="AM579" s="193"/>
      <c r="AN579" s="193"/>
      <c r="AO579" s="193"/>
      <c r="AP579" s="193"/>
      <c r="AQ579" s="193"/>
      <c r="AR579" s="193"/>
      <c r="AS579" s="193"/>
      <c r="AT579" s="193"/>
      <c r="AU579" s="193"/>
      <c r="AV579" s="193"/>
    </row>
    <row r="580" spans="1:48" ht="15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  <c r="AE580" s="193"/>
      <c r="AF580" s="193"/>
      <c r="AG580" s="193"/>
      <c r="AH580" s="193"/>
      <c r="AI580" s="193"/>
      <c r="AJ580" s="193"/>
      <c r="AK580" s="193"/>
      <c r="AL580" s="193"/>
      <c r="AM580" s="193"/>
      <c r="AN580" s="193"/>
      <c r="AO580" s="193"/>
      <c r="AP580" s="193"/>
      <c r="AQ580" s="193"/>
      <c r="AR580" s="193"/>
      <c r="AS580" s="193"/>
      <c r="AT580" s="193"/>
      <c r="AU580" s="193"/>
      <c r="AV580" s="193"/>
    </row>
    <row r="581" spans="1:48" ht="15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  <c r="AE581" s="193"/>
      <c r="AF581" s="193"/>
      <c r="AG581" s="193"/>
      <c r="AH581" s="193"/>
      <c r="AI581" s="193"/>
      <c r="AJ581" s="193"/>
      <c r="AK581" s="193"/>
      <c r="AL581" s="193"/>
      <c r="AM581" s="193"/>
      <c r="AN581" s="193"/>
      <c r="AO581" s="193"/>
      <c r="AP581" s="193"/>
      <c r="AQ581" s="193"/>
      <c r="AR581" s="193"/>
      <c r="AS581" s="193"/>
      <c r="AT581" s="193"/>
      <c r="AU581" s="193"/>
      <c r="AV581" s="193"/>
    </row>
    <row r="582" spans="1:48" ht="15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3"/>
      <c r="AG582" s="193"/>
      <c r="AH582" s="193"/>
      <c r="AI582" s="193"/>
      <c r="AJ582" s="193"/>
      <c r="AK582" s="193"/>
      <c r="AL582" s="193"/>
      <c r="AM582" s="193"/>
      <c r="AN582" s="193"/>
      <c r="AO582" s="193"/>
      <c r="AP582" s="193"/>
      <c r="AQ582" s="193"/>
      <c r="AR582" s="193"/>
      <c r="AS582" s="193"/>
      <c r="AT582" s="193"/>
      <c r="AU582" s="193"/>
      <c r="AV582" s="193"/>
    </row>
    <row r="583" spans="1:48" ht="15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  <c r="AE583" s="193"/>
      <c r="AF583" s="193"/>
      <c r="AG583" s="193"/>
      <c r="AH583" s="193"/>
      <c r="AI583" s="193"/>
      <c r="AJ583" s="193"/>
      <c r="AK583" s="193"/>
      <c r="AL583" s="193"/>
      <c r="AM583" s="193"/>
      <c r="AN583" s="193"/>
      <c r="AO583" s="193"/>
      <c r="AP583" s="193"/>
      <c r="AQ583" s="193"/>
      <c r="AR583" s="193"/>
      <c r="AS583" s="193"/>
      <c r="AT583" s="193"/>
      <c r="AU583" s="193"/>
      <c r="AV583" s="193"/>
    </row>
    <row r="584" spans="1:48" ht="15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  <c r="AE584" s="193"/>
      <c r="AF584" s="193"/>
      <c r="AG584" s="193"/>
      <c r="AH584" s="193"/>
      <c r="AI584" s="193"/>
      <c r="AJ584" s="193"/>
      <c r="AK584" s="193"/>
      <c r="AL584" s="193"/>
      <c r="AM584" s="193"/>
      <c r="AN584" s="193"/>
      <c r="AO584" s="193"/>
      <c r="AP584" s="193"/>
      <c r="AQ584" s="193"/>
      <c r="AR584" s="193"/>
      <c r="AS584" s="193"/>
      <c r="AT584" s="193"/>
      <c r="AU584" s="193"/>
      <c r="AV584" s="193"/>
    </row>
    <row r="585" spans="1:48" ht="15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  <c r="AE585" s="193"/>
      <c r="AF585" s="193"/>
      <c r="AG585" s="193"/>
      <c r="AH585" s="193"/>
      <c r="AI585" s="193"/>
      <c r="AJ585" s="193"/>
      <c r="AK585" s="193"/>
      <c r="AL585" s="193"/>
      <c r="AM585" s="193"/>
      <c r="AN585" s="193"/>
      <c r="AO585" s="193"/>
      <c r="AP585" s="193"/>
      <c r="AQ585" s="193"/>
      <c r="AR585" s="193"/>
      <c r="AS585" s="193"/>
      <c r="AT585" s="193"/>
      <c r="AU585" s="193"/>
      <c r="AV585" s="193"/>
    </row>
    <row r="586" spans="1:48" ht="15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  <c r="AE586" s="193"/>
      <c r="AF586" s="193"/>
      <c r="AG586" s="193"/>
      <c r="AH586" s="193"/>
      <c r="AI586" s="193"/>
      <c r="AJ586" s="193"/>
      <c r="AK586" s="193"/>
      <c r="AL586" s="193"/>
      <c r="AM586" s="193"/>
      <c r="AN586" s="193"/>
      <c r="AO586" s="193"/>
      <c r="AP586" s="193"/>
      <c r="AQ586" s="193"/>
      <c r="AR586" s="193"/>
      <c r="AS586" s="193"/>
      <c r="AT586" s="193"/>
      <c r="AU586" s="193"/>
      <c r="AV586" s="193"/>
    </row>
    <row r="587" spans="1:48" ht="15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  <c r="AA587" s="193"/>
      <c r="AB587" s="193"/>
      <c r="AC587" s="193"/>
      <c r="AD587" s="193"/>
      <c r="AE587" s="193"/>
      <c r="AF587" s="193"/>
      <c r="AG587" s="193"/>
      <c r="AH587" s="193"/>
      <c r="AI587" s="193"/>
      <c r="AJ587" s="193"/>
      <c r="AK587" s="193"/>
      <c r="AL587" s="193"/>
      <c r="AM587" s="193"/>
      <c r="AN587" s="193"/>
      <c r="AO587" s="193"/>
      <c r="AP587" s="193"/>
      <c r="AQ587" s="193"/>
      <c r="AR587" s="193"/>
      <c r="AS587" s="193"/>
      <c r="AT587" s="193"/>
      <c r="AU587" s="193"/>
      <c r="AV587" s="193"/>
    </row>
    <row r="588" spans="1:48" ht="15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  <c r="AE588" s="193"/>
      <c r="AF588" s="193"/>
      <c r="AG588" s="193"/>
      <c r="AH588" s="193"/>
      <c r="AI588" s="193"/>
      <c r="AJ588" s="193"/>
      <c r="AK588" s="193"/>
      <c r="AL588" s="193"/>
      <c r="AM588" s="193"/>
      <c r="AN588" s="193"/>
      <c r="AO588" s="193"/>
      <c r="AP588" s="193"/>
      <c r="AQ588" s="193"/>
      <c r="AR588" s="193"/>
      <c r="AS588" s="193"/>
      <c r="AT588" s="193"/>
      <c r="AU588" s="193"/>
      <c r="AV588" s="193"/>
    </row>
    <row r="589" spans="1:48" ht="15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  <c r="AE589" s="193"/>
      <c r="AF589" s="193"/>
      <c r="AG589" s="193"/>
      <c r="AH589" s="193"/>
      <c r="AI589" s="193"/>
      <c r="AJ589" s="193"/>
      <c r="AK589" s="193"/>
      <c r="AL589" s="193"/>
      <c r="AM589" s="193"/>
      <c r="AN589" s="193"/>
      <c r="AO589" s="193"/>
      <c r="AP589" s="193"/>
      <c r="AQ589" s="193"/>
      <c r="AR589" s="193"/>
      <c r="AS589" s="193"/>
      <c r="AT589" s="193"/>
      <c r="AU589" s="193"/>
      <c r="AV589" s="193"/>
    </row>
    <row r="590" spans="1:48" ht="15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  <c r="AE590" s="193"/>
      <c r="AF590" s="193"/>
      <c r="AG590" s="193"/>
      <c r="AH590" s="193"/>
      <c r="AI590" s="193"/>
      <c r="AJ590" s="193"/>
      <c r="AK590" s="193"/>
      <c r="AL590" s="193"/>
      <c r="AM590" s="193"/>
      <c r="AN590" s="193"/>
      <c r="AO590" s="193"/>
      <c r="AP590" s="193"/>
      <c r="AQ590" s="193"/>
      <c r="AR590" s="193"/>
      <c r="AS590" s="193"/>
      <c r="AT590" s="193"/>
      <c r="AU590" s="193"/>
      <c r="AV590" s="193"/>
    </row>
    <row r="591" spans="1:48" ht="15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  <c r="AE591" s="193"/>
      <c r="AF591" s="193"/>
      <c r="AG591" s="193"/>
      <c r="AH591" s="193"/>
      <c r="AI591" s="193"/>
      <c r="AJ591" s="193"/>
      <c r="AK591" s="193"/>
      <c r="AL591" s="193"/>
      <c r="AM591" s="193"/>
      <c r="AN591" s="193"/>
      <c r="AO591" s="193"/>
      <c r="AP591" s="193"/>
      <c r="AQ591" s="193"/>
      <c r="AR591" s="193"/>
      <c r="AS591" s="193"/>
      <c r="AT591" s="193"/>
      <c r="AU591" s="193"/>
      <c r="AV591" s="193"/>
    </row>
    <row r="592" spans="1:48" ht="15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  <c r="AA592" s="193"/>
      <c r="AB592" s="193"/>
      <c r="AC592" s="193"/>
      <c r="AD592" s="193"/>
      <c r="AE592" s="193"/>
      <c r="AF592" s="193"/>
      <c r="AG592" s="193"/>
      <c r="AH592" s="193"/>
      <c r="AI592" s="193"/>
      <c r="AJ592" s="193"/>
      <c r="AK592" s="193"/>
      <c r="AL592" s="193"/>
      <c r="AM592" s="193"/>
      <c r="AN592" s="193"/>
      <c r="AO592" s="193"/>
      <c r="AP592" s="193"/>
      <c r="AQ592" s="193"/>
      <c r="AR592" s="193"/>
      <c r="AS592" s="193"/>
      <c r="AT592" s="193"/>
      <c r="AU592" s="193"/>
      <c r="AV592" s="193"/>
    </row>
    <row r="593" spans="1:48" ht="15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  <c r="AE593" s="193"/>
      <c r="AF593" s="193"/>
      <c r="AG593" s="193"/>
      <c r="AH593" s="193"/>
      <c r="AI593" s="193"/>
      <c r="AJ593" s="193"/>
      <c r="AK593" s="193"/>
      <c r="AL593" s="193"/>
      <c r="AM593" s="193"/>
      <c r="AN593" s="193"/>
      <c r="AO593" s="193"/>
      <c r="AP593" s="193"/>
      <c r="AQ593" s="193"/>
      <c r="AR593" s="193"/>
      <c r="AS593" s="193"/>
      <c r="AT593" s="193"/>
      <c r="AU593" s="193"/>
      <c r="AV593" s="193"/>
    </row>
    <row r="594" spans="1:48" ht="15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  <c r="AE594" s="193"/>
      <c r="AF594" s="193"/>
      <c r="AG594" s="193"/>
      <c r="AH594" s="193"/>
      <c r="AI594" s="193"/>
      <c r="AJ594" s="193"/>
      <c r="AK594" s="193"/>
      <c r="AL594" s="193"/>
      <c r="AM594" s="193"/>
      <c r="AN594" s="193"/>
      <c r="AO594" s="193"/>
      <c r="AP594" s="193"/>
      <c r="AQ594" s="193"/>
      <c r="AR594" s="193"/>
      <c r="AS594" s="193"/>
      <c r="AT594" s="193"/>
      <c r="AU594" s="193"/>
      <c r="AV594" s="193"/>
    </row>
    <row r="595" spans="1:48" ht="15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  <c r="AE595" s="193"/>
      <c r="AF595" s="193"/>
      <c r="AG595" s="193"/>
      <c r="AH595" s="193"/>
      <c r="AI595" s="193"/>
      <c r="AJ595" s="193"/>
      <c r="AK595" s="193"/>
      <c r="AL595" s="193"/>
      <c r="AM595" s="193"/>
      <c r="AN595" s="193"/>
      <c r="AO595" s="193"/>
      <c r="AP595" s="193"/>
      <c r="AQ595" s="193"/>
      <c r="AR595" s="193"/>
      <c r="AS595" s="193"/>
      <c r="AT595" s="193"/>
      <c r="AU595" s="193"/>
      <c r="AV595" s="193"/>
    </row>
    <row r="596" spans="1:48" ht="15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  <c r="AE596" s="193"/>
      <c r="AF596" s="193"/>
      <c r="AG596" s="193"/>
      <c r="AH596" s="193"/>
      <c r="AI596" s="193"/>
      <c r="AJ596" s="193"/>
      <c r="AK596" s="193"/>
      <c r="AL596" s="193"/>
      <c r="AM596" s="193"/>
      <c r="AN596" s="193"/>
      <c r="AO596" s="193"/>
      <c r="AP596" s="193"/>
      <c r="AQ596" s="193"/>
      <c r="AR596" s="193"/>
      <c r="AS596" s="193"/>
      <c r="AT596" s="193"/>
      <c r="AU596" s="193"/>
      <c r="AV596" s="193"/>
    </row>
    <row r="597" spans="1:48" ht="15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3"/>
      <c r="AF597" s="193"/>
      <c r="AG597" s="193"/>
      <c r="AH597" s="193"/>
      <c r="AI597" s="193"/>
      <c r="AJ597" s="193"/>
      <c r="AK597" s="193"/>
      <c r="AL597" s="193"/>
      <c r="AM597" s="193"/>
      <c r="AN597" s="193"/>
      <c r="AO597" s="193"/>
      <c r="AP597" s="193"/>
      <c r="AQ597" s="193"/>
      <c r="AR597" s="193"/>
      <c r="AS597" s="193"/>
      <c r="AT597" s="193"/>
      <c r="AU597" s="193"/>
      <c r="AV597" s="193"/>
    </row>
    <row r="598" spans="1:48" ht="15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  <c r="AE598" s="193"/>
      <c r="AF598" s="193"/>
      <c r="AG598" s="193"/>
      <c r="AH598" s="193"/>
      <c r="AI598" s="193"/>
      <c r="AJ598" s="193"/>
      <c r="AK598" s="193"/>
      <c r="AL598" s="193"/>
      <c r="AM598" s="193"/>
      <c r="AN598" s="193"/>
      <c r="AO598" s="193"/>
      <c r="AP598" s="193"/>
      <c r="AQ598" s="193"/>
      <c r="AR598" s="193"/>
      <c r="AS598" s="193"/>
      <c r="AT598" s="193"/>
      <c r="AU598" s="193"/>
      <c r="AV598" s="193"/>
    </row>
    <row r="599" spans="1:48" ht="15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  <c r="AE599" s="193"/>
      <c r="AF599" s="193"/>
      <c r="AG599" s="193"/>
      <c r="AH599" s="193"/>
      <c r="AI599" s="193"/>
      <c r="AJ599" s="193"/>
      <c r="AK599" s="193"/>
      <c r="AL599" s="193"/>
      <c r="AM599" s="193"/>
      <c r="AN599" s="193"/>
      <c r="AO599" s="193"/>
      <c r="AP599" s="193"/>
      <c r="AQ599" s="193"/>
      <c r="AR599" s="193"/>
      <c r="AS599" s="193"/>
      <c r="AT599" s="193"/>
      <c r="AU599" s="193"/>
      <c r="AV599" s="193"/>
    </row>
    <row r="600" spans="1:48" ht="15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  <c r="AA600" s="193"/>
      <c r="AB600" s="193"/>
      <c r="AC600" s="193"/>
      <c r="AD600" s="193"/>
      <c r="AE600" s="193"/>
      <c r="AF600" s="193"/>
      <c r="AG600" s="193"/>
      <c r="AH600" s="193"/>
      <c r="AI600" s="193"/>
      <c r="AJ600" s="193"/>
      <c r="AK600" s="193"/>
      <c r="AL600" s="193"/>
      <c r="AM600" s="193"/>
      <c r="AN600" s="193"/>
      <c r="AO600" s="193"/>
      <c r="AP600" s="193"/>
      <c r="AQ600" s="193"/>
      <c r="AR600" s="193"/>
      <c r="AS600" s="193"/>
      <c r="AT600" s="193"/>
      <c r="AU600" s="193"/>
      <c r="AV600" s="193"/>
    </row>
    <row r="601" spans="1:48" ht="15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  <c r="AE601" s="193"/>
      <c r="AF601" s="193"/>
      <c r="AG601" s="193"/>
      <c r="AH601" s="193"/>
      <c r="AI601" s="193"/>
      <c r="AJ601" s="193"/>
      <c r="AK601" s="193"/>
      <c r="AL601" s="193"/>
      <c r="AM601" s="193"/>
      <c r="AN601" s="193"/>
      <c r="AO601" s="193"/>
      <c r="AP601" s="193"/>
      <c r="AQ601" s="193"/>
      <c r="AR601" s="193"/>
      <c r="AS601" s="193"/>
      <c r="AT601" s="193"/>
      <c r="AU601" s="193"/>
      <c r="AV601" s="193"/>
    </row>
    <row r="602" spans="1:48" ht="15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  <c r="AE602" s="193"/>
      <c r="AF602" s="193"/>
      <c r="AG602" s="193"/>
      <c r="AH602" s="193"/>
      <c r="AI602" s="193"/>
      <c r="AJ602" s="193"/>
      <c r="AK602" s="193"/>
      <c r="AL602" s="193"/>
      <c r="AM602" s="193"/>
      <c r="AN602" s="193"/>
      <c r="AO602" s="193"/>
      <c r="AP602" s="193"/>
      <c r="AQ602" s="193"/>
      <c r="AR602" s="193"/>
      <c r="AS602" s="193"/>
      <c r="AT602" s="193"/>
      <c r="AU602" s="193"/>
      <c r="AV602" s="193"/>
    </row>
    <row r="603" spans="1:48" ht="15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  <c r="AE603" s="193"/>
      <c r="AF603" s="193"/>
      <c r="AG603" s="193"/>
      <c r="AH603" s="193"/>
      <c r="AI603" s="193"/>
      <c r="AJ603" s="193"/>
      <c r="AK603" s="193"/>
      <c r="AL603" s="193"/>
      <c r="AM603" s="193"/>
      <c r="AN603" s="193"/>
      <c r="AO603" s="193"/>
      <c r="AP603" s="193"/>
      <c r="AQ603" s="193"/>
      <c r="AR603" s="193"/>
      <c r="AS603" s="193"/>
      <c r="AT603" s="193"/>
      <c r="AU603" s="193"/>
      <c r="AV603" s="193"/>
    </row>
    <row r="604" spans="1:48" ht="15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  <c r="AE604" s="193"/>
      <c r="AF604" s="193"/>
      <c r="AG604" s="193"/>
      <c r="AH604" s="193"/>
      <c r="AI604" s="193"/>
      <c r="AJ604" s="193"/>
      <c r="AK604" s="193"/>
      <c r="AL604" s="193"/>
      <c r="AM604" s="193"/>
      <c r="AN604" s="193"/>
      <c r="AO604" s="193"/>
      <c r="AP604" s="193"/>
      <c r="AQ604" s="193"/>
      <c r="AR604" s="193"/>
      <c r="AS604" s="193"/>
      <c r="AT604" s="193"/>
      <c r="AU604" s="193"/>
      <c r="AV604" s="193"/>
    </row>
    <row r="605" spans="1:48" ht="15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  <c r="AE605" s="193"/>
      <c r="AF605" s="193"/>
      <c r="AG605" s="193"/>
      <c r="AH605" s="193"/>
      <c r="AI605" s="193"/>
      <c r="AJ605" s="193"/>
      <c r="AK605" s="193"/>
      <c r="AL605" s="193"/>
      <c r="AM605" s="193"/>
      <c r="AN605" s="193"/>
      <c r="AO605" s="193"/>
      <c r="AP605" s="193"/>
      <c r="AQ605" s="193"/>
      <c r="AR605" s="193"/>
      <c r="AS605" s="193"/>
      <c r="AT605" s="193"/>
      <c r="AU605" s="193"/>
      <c r="AV605" s="193"/>
    </row>
    <row r="606" spans="1:48" ht="15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  <c r="AA606" s="193"/>
      <c r="AB606" s="193"/>
      <c r="AC606" s="193"/>
      <c r="AD606" s="193"/>
      <c r="AE606" s="193"/>
      <c r="AF606" s="193"/>
      <c r="AG606" s="193"/>
      <c r="AH606" s="193"/>
      <c r="AI606" s="193"/>
      <c r="AJ606" s="193"/>
      <c r="AK606" s="193"/>
      <c r="AL606" s="193"/>
      <c r="AM606" s="193"/>
      <c r="AN606" s="193"/>
      <c r="AO606" s="193"/>
      <c r="AP606" s="193"/>
      <c r="AQ606" s="193"/>
      <c r="AR606" s="193"/>
      <c r="AS606" s="193"/>
      <c r="AT606" s="193"/>
      <c r="AU606" s="193"/>
      <c r="AV606" s="193"/>
    </row>
    <row r="607" spans="1:48" ht="15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  <c r="AE607" s="193"/>
      <c r="AF607" s="193"/>
      <c r="AG607" s="193"/>
      <c r="AH607" s="193"/>
      <c r="AI607" s="193"/>
      <c r="AJ607" s="193"/>
      <c r="AK607" s="193"/>
      <c r="AL607" s="193"/>
      <c r="AM607" s="193"/>
      <c r="AN607" s="193"/>
      <c r="AO607" s="193"/>
      <c r="AP607" s="193"/>
      <c r="AQ607" s="193"/>
      <c r="AR607" s="193"/>
      <c r="AS607" s="193"/>
      <c r="AT607" s="193"/>
      <c r="AU607" s="193"/>
      <c r="AV607" s="193"/>
    </row>
    <row r="608" spans="1:48" ht="15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  <c r="AE608" s="193"/>
      <c r="AF608" s="193"/>
      <c r="AG608" s="193"/>
      <c r="AH608" s="193"/>
      <c r="AI608" s="193"/>
      <c r="AJ608" s="193"/>
      <c r="AK608" s="193"/>
      <c r="AL608" s="193"/>
      <c r="AM608" s="193"/>
      <c r="AN608" s="193"/>
      <c r="AO608" s="193"/>
      <c r="AP608" s="193"/>
      <c r="AQ608" s="193"/>
      <c r="AR608" s="193"/>
      <c r="AS608" s="193"/>
      <c r="AT608" s="193"/>
      <c r="AU608" s="193"/>
      <c r="AV608" s="193"/>
    </row>
    <row r="609" spans="1:48" ht="15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  <c r="AE609" s="193"/>
      <c r="AF609" s="193"/>
      <c r="AG609" s="193"/>
      <c r="AH609" s="193"/>
      <c r="AI609" s="193"/>
      <c r="AJ609" s="193"/>
      <c r="AK609" s="193"/>
      <c r="AL609" s="193"/>
      <c r="AM609" s="193"/>
      <c r="AN609" s="193"/>
      <c r="AO609" s="193"/>
      <c r="AP609" s="193"/>
      <c r="AQ609" s="193"/>
      <c r="AR609" s="193"/>
      <c r="AS609" s="193"/>
      <c r="AT609" s="193"/>
      <c r="AU609" s="193"/>
      <c r="AV609" s="193"/>
    </row>
    <row r="610" spans="1:48" ht="15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  <c r="AE610" s="193"/>
      <c r="AF610" s="193"/>
      <c r="AG610" s="193"/>
      <c r="AH610" s="193"/>
      <c r="AI610" s="193"/>
      <c r="AJ610" s="193"/>
      <c r="AK610" s="193"/>
      <c r="AL610" s="193"/>
      <c r="AM610" s="193"/>
      <c r="AN610" s="193"/>
      <c r="AO610" s="193"/>
      <c r="AP610" s="193"/>
      <c r="AQ610" s="193"/>
      <c r="AR610" s="193"/>
      <c r="AS610" s="193"/>
      <c r="AT610" s="193"/>
      <c r="AU610" s="193"/>
      <c r="AV610" s="193"/>
    </row>
    <row r="611" spans="1:48" ht="15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  <c r="AE611" s="193"/>
      <c r="AF611" s="193"/>
      <c r="AG611" s="193"/>
      <c r="AH611" s="193"/>
      <c r="AI611" s="193"/>
      <c r="AJ611" s="193"/>
      <c r="AK611" s="193"/>
      <c r="AL611" s="193"/>
      <c r="AM611" s="193"/>
      <c r="AN611" s="193"/>
      <c r="AO611" s="193"/>
      <c r="AP611" s="193"/>
      <c r="AQ611" s="193"/>
      <c r="AR611" s="193"/>
      <c r="AS611" s="193"/>
      <c r="AT611" s="193"/>
      <c r="AU611" s="193"/>
      <c r="AV611" s="193"/>
    </row>
    <row r="612" spans="1:48" ht="15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  <c r="AE612" s="193"/>
      <c r="AF612" s="193"/>
      <c r="AG612" s="193"/>
      <c r="AH612" s="193"/>
      <c r="AI612" s="193"/>
      <c r="AJ612" s="193"/>
      <c r="AK612" s="193"/>
      <c r="AL612" s="193"/>
      <c r="AM612" s="193"/>
      <c r="AN612" s="193"/>
      <c r="AO612" s="193"/>
      <c r="AP612" s="193"/>
      <c r="AQ612" s="193"/>
      <c r="AR612" s="193"/>
      <c r="AS612" s="193"/>
      <c r="AT612" s="193"/>
      <c r="AU612" s="193"/>
      <c r="AV612" s="193"/>
    </row>
    <row r="613" spans="1:48" ht="15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  <c r="AE613" s="193"/>
      <c r="AF613" s="193"/>
      <c r="AG613" s="193"/>
      <c r="AH613" s="193"/>
      <c r="AI613" s="193"/>
      <c r="AJ613" s="193"/>
      <c r="AK613" s="193"/>
      <c r="AL613" s="193"/>
      <c r="AM613" s="193"/>
      <c r="AN613" s="193"/>
      <c r="AO613" s="193"/>
      <c r="AP613" s="193"/>
      <c r="AQ613" s="193"/>
      <c r="AR613" s="193"/>
      <c r="AS613" s="193"/>
      <c r="AT613" s="193"/>
      <c r="AU613" s="193"/>
      <c r="AV613" s="193"/>
    </row>
    <row r="614" spans="1:48" ht="15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  <c r="AE614" s="193"/>
      <c r="AF614" s="193"/>
      <c r="AG614" s="193"/>
      <c r="AH614" s="193"/>
      <c r="AI614" s="193"/>
      <c r="AJ614" s="193"/>
      <c r="AK614" s="193"/>
      <c r="AL614" s="193"/>
      <c r="AM614" s="193"/>
      <c r="AN614" s="193"/>
      <c r="AO614" s="193"/>
      <c r="AP614" s="193"/>
      <c r="AQ614" s="193"/>
      <c r="AR614" s="193"/>
      <c r="AS614" s="193"/>
      <c r="AT614" s="193"/>
      <c r="AU614" s="193"/>
      <c r="AV614" s="193"/>
    </row>
    <row r="615" spans="1:48" ht="15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  <c r="AE615" s="193"/>
      <c r="AF615" s="193"/>
      <c r="AG615" s="193"/>
      <c r="AH615" s="193"/>
      <c r="AI615" s="193"/>
      <c r="AJ615" s="193"/>
      <c r="AK615" s="193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</row>
    <row r="616" spans="1:48" ht="15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3"/>
      <c r="AG616" s="193"/>
      <c r="AH616" s="193"/>
      <c r="AI616" s="193"/>
      <c r="AJ616" s="193"/>
      <c r="AK616" s="193"/>
      <c r="AL616" s="193"/>
      <c r="AM616" s="193"/>
      <c r="AN616" s="193"/>
      <c r="AO616" s="193"/>
      <c r="AP616" s="193"/>
      <c r="AQ616" s="193"/>
      <c r="AR616" s="193"/>
      <c r="AS616" s="193"/>
      <c r="AT616" s="193"/>
      <c r="AU616" s="193"/>
      <c r="AV616" s="193"/>
    </row>
    <row r="617" spans="1:48" ht="15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  <c r="AE617" s="193"/>
      <c r="AF617" s="193"/>
      <c r="AG617" s="193"/>
      <c r="AH617" s="193"/>
      <c r="AI617" s="193"/>
      <c r="AJ617" s="193"/>
      <c r="AK617" s="193"/>
      <c r="AL617" s="193"/>
      <c r="AM617" s="193"/>
      <c r="AN617" s="193"/>
      <c r="AO617" s="193"/>
      <c r="AP617" s="193"/>
      <c r="AQ617" s="193"/>
      <c r="AR617" s="193"/>
      <c r="AS617" s="193"/>
      <c r="AT617" s="193"/>
      <c r="AU617" s="193"/>
      <c r="AV617" s="193"/>
    </row>
    <row r="618" spans="1:48" ht="15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  <c r="AE618" s="193"/>
      <c r="AF618" s="193"/>
      <c r="AG618" s="193"/>
      <c r="AH618" s="193"/>
      <c r="AI618" s="193"/>
      <c r="AJ618" s="193"/>
      <c r="AK618" s="193"/>
      <c r="AL618" s="193"/>
      <c r="AM618" s="193"/>
      <c r="AN618" s="193"/>
      <c r="AO618" s="193"/>
      <c r="AP618" s="193"/>
      <c r="AQ618" s="193"/>
      <c r="AR618" s="193"/>
      <c r="AS618" s="193"/>
      <c r="AT618" s="193"/>
      <c r="AU618" s="193"/>
      <c r="AV618" s="193"/>
    </row>
    <row r="619" spans="1:48" ht="15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3"/>
      <c r="AF619" s="193"/>
      <c r="AG619" s="193"/>
      <c r="AH619" s="193"/>
      <c r="AI619" s="193"/>
      <c r="AJ619" s="193"/>
      <c r="AK619" s="193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</row>
    <row r="620" spans="1:48" ht="15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3"/>
      <c r="AF620" s="193"/>
      <c r="AG620" s="193"/>
      <c r="AH620" s="193"/>
      <c r="AI620" s="193"/>
      <c r="AJ620" s="193"/>
      <c r="AK620" s="193"/>
      <c r="AL620" s="193"/>
      <c r="AM620" s="193"/>
      <c r="AN620" s="193"/>
      <c r="AO620" s="193"/>
      <c r="AP620" s="193"/>
      <c r="AQ620" s="193"/>
      <c r="AR620" s="193"/>
      <c r="AS620" s="193"/>
      <c r="AT620" s="193"/>
      <c r="AU620" s="193"/>
      <c r="AV620" s="193"/>
    </row>
    <row r="621" spans="1:48" ht="15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3"/>
      <c r="AF621" s="193"/>
      <c r="AG621" s="193"/>
      <c r="AH621" s="193"/>
      <c r="AI621" s="193"/>
      <c r="AJ621" s="193"/>
      <c r="AK621" s="193"/>
      <c r="AL621" s="193"/>
      <c r="AM621" s="193"/>
      <c r="AN621" s="193"/>
      <c r="AO621" s="193"/>
      <c r="AP621" s="193"/>
      <c r="AQ621" s="193"/>
      <c r="AR621" s="193"/>
      <c r="AS621" s="193"/>
      <c r="AT621" s="193"/>
      <c r="AU621" s="193"/>
      <c r="AV621" s="193"/>
    </row>
    <row r="622" spans="1:48" ht="15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  <c r="AE622" s="193"/>
      <c r="AF622" s="193"/>
      <c r="AG622" s="193"/>
      <c r="AH622" s="193"/>
      <c r="AI622" s="193"/>
      <c r="AJ622" s="193"/>
      <c r="AK622" s="193"/>
      <c r="AL622" s="193"/>
      <c r="AM622" s="193"/>
      <c r="AN622" s="193"/>
      <c r="AO622" s="193"/>
      <c r="AP622" s="193"/>
      <c r="AQ622" s="193"/>
      <c r="AR622" s="193"/>
      <c r="AS622" s="193"/>
      <c r="AT622" s="193"/>
      <c r="AU622" s="193"/>
      <c r="AV622" s="193"/>
    </row>
    <row r="623" spans="1:48" ht="15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  <c r="AE623" s="193"/>
      <c r="AF623" s="193"/>
      <c r="AG623" s="193"/>
      <c r="AH623" s="193"/>
      <c r="AI623" s="193"/>
      <c r="AJ623" s="193"/>
      <c r="AK623" s="193"/>
      <c r="AL623" s="193"/>
      <c r="AM623" s="193"/>
      <c r="AN623" s="193"/>
      <c r="AO623" s="193"/>
      <c r="AP623" s="193"/>
      <c r="AQ623" s="193"/>
      <c r="AR623" s="193"/>
      <c r="AS623" s="193"/>
      <c r="AT623" s="193"/>
      <c r="AU623" s="193"/>
      <c r="AV623" s="193"/>
    </row>
    <row r="624" spans="1:48" ht="15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  <c r="AE624" s="193"/>
      <c r="AF624" s="193"/>
      <c r="AG624" s="193"/>
      <c r="AH624" s="193"/>
      <c r="AI624" s="193"/>
      <c r="AJ624" s="193"/>
      <c r="AK624" s="193"/>
      <c r="AL624" s="193"/>
      <c r="AM624" s="193"/>
      <c r="AN624" s="193"/>
      <c r="AO624" s="193"/>
      <c r="AP624" s="193"/>
      <c r="AQ624" s="193"/>
      <c r="AR624" s="193"/>
      <c r="AS624" s="193"/>
      <c r="AT624" s="193"/>
      <c r="AU624" s="193"/>
      <c r="AV624" s="193"/>
    </row>
    <row r="625" spans="1:48" ht="15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3"/>
      <c r="AF625" s="193"/>
      <c r="AG625" s="193"/>
      <c r="AH625" s="193"/>
      <c r="AI625" s="193"/>
      <c r="AJ625" s="193"/>
      <c r="AK625" s="193"/>
      <c r="AL625" s="193"/>
      <c r="AM625" s="193"/>
      <c r="AN625" s="193"/>
      <c r="AO625" s="193"/>
      <c r="AP625" s="193"/>
      <c r="AQ625" s="193"/>
      <c r="AR625" s="193"/>
      <c r="AS625" s="193"/>
      <c r="AT625" s="193"/>
      <c r="AU625" s="193"/>
      <c r="AV625" s="193"/>
    </row>
    <row r="626" spans="1:48" ht="15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  <c r="AE626" s="193"/>
      <c r="AF626" s="193"/>
      <c r="AG626" s="193"/>
      <c r="AH626" s="193"/>
      <c r="AI626" s="193"/>
      <c r="AJ626" s="193"/>
      <c r="AK626" s="193"/>
      <c r="AL626" s="193"/>
      <c r="AM626" s="193"/>
      <c r="AN626" s="193"/>
      <c r="AO626" s="193"/>
      <c r="AP626" s="193"/>
      <c r="AQ626" s="193"/>
      <c r="AR626" s="193"/>
      <c r="AS626" s="193"/>
      <c r="AT626" s="193"/>
      <c r="AU626" s="193"/>
      <c r="AV626" s="193"/>
    </row>
    <row r="627" spans="1:48" ht="15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  <c r="AE627" s="193"/>
      <c r="AF627" s="193"/>
      <c r="AG627" s="193"/>
      <c r="AH627" s="193"/>
      <c r="AI627" s="193"/>
      <c r="AJ627" s="193"/>
      <c r="AK627" s="193"/>
      <c r="AL627" s="193"/>
      <c r="AM627" s="193"/>
      <c r="AN627" s="193"/>
      <c r="AO627" s="193"/>
      <c r="AP627" s="193"/>
      <c r="AQ627" s="193"/>
      <c r="AR627" s="193"/>
      <c r="AS627" s="193"/>
      <c r="AT627" s="193"/>
      <c r="AU627" s="193"/>
      <c r="AV627" s="193"/>
    </row>
    <row r="628" spans="1:48" ht="15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  <c r="AE628" s="193"/>
      <c r="AF628" s="193"/>
      <c r="AG628" s="193"/>
      <c r="AH628" s="193"/>
      <c r="AI628" s="193"/>
      <c r="AJ628" s="193"/>
      <c r="AK628" s="193"/>
      <c r="AL628" s="193"/>
      <c r="AM628" s="193"/>
      <c r="AN628" s="193"/>
      <c r="AO628" s="193"/>
      <c r="AP628" s="193"/>
      <c r="AQ628" s="193"/>
      <c r="AR628" s="193"/>
      <c r="AS628" s="193"/>
      <c r="AT628" s="193"/>
      <c r="AU628" s="193"/>
      <c r="AV628" s="193"/>
    </row>
    <row r="629" spans="1:48" ht="15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193"/>
      <c r="AB629" s="193"/>
      <c r="AC629" s="193"/>
      <c r="AD629" s="193"/>
      <c r="AE629" s="193"/>
      <c r="AF629" s="193"/>
      <c r="AG629" s="193"/>
      <c r="AH629" s="193"/>
      <c r="AI629" s="193"/>
      <c r="AJ629" s="193"/>
      <c r="AK629" s="193"/>
      <c r="AL629" s="193"/>
      <c r="AM629" s="193"/>
      <c r="AN629" s="193"/>
      <c r="AO629" s="193"/>
      <c r="AP629" s="193"/>
      <c r="AQ629" s="193"/>
      <c r="AR629" s="193"/>
      <c r="AS629" s="193"/>
      <c r="AT629" s="193"/>
      <c r="AU629" s="193"/>
      <c r="AV629" s="193"/>
    </row>
    <row r="630" spans="1:48" ht="15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  <c r="AE630" s="193"/>
      <c r="AF630" s="193"/>
      <c r="AG630" s="193"/>
      <c r="AH630" s="193"/>
      <c r="AI630" s="193"/>
      <c r="AJ630" s="193"/>
      <c r="AK630" s="193"/>
      <c r="AL630" s="193"/>
      <c r="AM630" s="193"/>
      <c r="AN630" s="193"/>
      <c r="AO630" s="193"/>
      <c r="AP630" s="193"/>
      <c r="AQ630" s="193"/>
      <c r="AR630" s="193"/>
      <c r="AS630" s="193"/>
      <c r="AT630" s="193"/>
      <c r="AU630" s="193"/>
      <c r="AV630" s="193"/>
    </row>
    <row r="631" spans="1:48" ht="15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  <c r="AE631" s="193"/>
      <c r="AF631" s="193"/>
      <c r="AG631" s="193"/>
      <c r="AH631" s="193"/>
      <c r="AI631" s="193"/>
      <c r="AJ631" s="193"/>
      <c r="AK631" s="193"/>
      <c r="AL631" s="193"/>
      <c r="AM631" s="193"/>
      <c r="AN631" s="193"/>
      <c r="AO631" s="193"/>
      <c r="AP631" s="193"/>
      <c r="AQ631" s="193"/>
      <c r="AR631" s="193"/>
      <c r="AS631" s="193"/>
      <c r="AT631" s="193"/>
      <c r="AU631" s="193"/>
      <c r="AV631" s="193"/>
    </row>
    <row r="632" spans="1:48" ht="15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  <c r="AE632" s="193"/>
      <c r="AF632" s="193"/>
      <c r="AG632" s="193"/>
      <c r="AH632" s="193"/>
      <c r="AI632" s="193"/>
      <c r="AJ632" s="193"/>
      <c r="AK632" s="193"/>
      <c r="AL632" s="193"/>
      <c r="AM632" s="193"/>
      <c r="AN632" s="193"/>
      <c r="AO632" s="193"/>
      <c r="AP632" s="193"/>
      <c r="AQ632" s="193"/>
      <c r="AR632" s="193"/>
      <c r="AS632" s="193"/>
      <c r="AT632" s="193"/>
      <c r="AU632" s="193"/>
      <c r="AV632" s="193"/>
    </row>
    <row r="633" spans="1:48" ht="15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  <c r="AE633" s="193"/>
      <c r="AF633" s="193"/>
      <c r="AG633" s="193"/>
      <c r="AH633" s="193"/>
      <c r="AI633" s="193"/>
      <c r="AJ633" s="193"/>
      <c r="AK633" s="193"/>
      <c r="AL633" s="193"/>
      <c r="AM633" s="193"/>
      <c r="AN633" s="193"/>
      <c r="AO633" s="193"/>
      <c r="AP633" s="193"/>
      <c r="AQ633" s="193"/>
      <c r="AR633" s="193"/>
      <c r="AS633" s="193"/>
      <c r="AT633" s="193"/>
      <c r="AU633" s="193"/>
      <c r="AV633" s="193"/>
    </row>
    <row r="634" spans="1:48" ht="15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193"/>
      <c r="AB634" s="193"/>
      <c r="AC634" s="193"/>
      <c r="AD634" s="193"/>
      <c r="AE634" s="193"/>
      <c r="AF634" s="193"/>
      <c r="AG634" s="193"/>
      <c r="AH634" s="193"/>
      <c r="AI634" s="193"/>
      <c r="AJ634" s="193"/>
      <c r="AK634" s="193"/>
      <c r="AL634" s="193"/>
      <c r="AM634" s="193"/>
      <c r="AN634" s="193"/>
      <c r="AO634" s="193"/>
      <c r="AP634" s="193"/>
      <c r="AQ634" s="193"/>
      <c r="AR634" s="193"/>
      <c r="AS634" s="193"/>
      <c r="AT634" s="193"/>
      <c r="AU634" s="193"/>
      <c r="AV634" s="193"/>
    </row>
    <row r="635" spans="1:48" ht="15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3"/>
      <c r="AF635" s="193"/>
      <c r="AG635" s="193"/>
      <c r="AH635" s="193"/>
      <c r="AI635" s="193"/>
      <c r="AJ635" s="193"/>
      <c r="AK635" s="193"/>
      <c r="AL635" s="193"/>
      <c r="AM635" s="193"/>
      <c r="AN635" s="193"/>
      <c r="AO635" s="193"/>
      <c r="AP635" s="193"/>
      <c r="AQ635" s="193"/>
      <c r="AR635" s="193"/>
      <c r="AS635" s="193"/>
      <c r="AT635" s="193"/>
      <c r="AU635" s="193"/>
      <c r="AV635" s="193"/>
    </row>
    <row r="636" spans="1:48" ht="15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  <c r="AE636" s="193"/>
      <c r="AF636" s="193"/>
      <c r="AG636" s="193"/>
      <c r="AH636" s="193"/>
      <c r="AI636" s="193"/>
      <c r="AJ636" s="193"/>
      <c r="AK636" s="193"/>
      <c r="AL636" s="193"/>
      <c r="AM636" s="193"/>
      <c r="AN636" s="193"/>
      <c r="AO636" s="193"/>
      <c r="AP636" s="193"/>
      <c r="AQ636" s="193"/>
      <c r="AR636" s="193"/>
      <c r="AS636" s="193"/>
      <c r="AT636" s="193"/>
      <c r="AU636" s="193"/>
      <c r="AV636" s="193"/>
    </row>
    <row r="637" spans="1:48" ht="15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193"/>
      <c r="AB637" s="193"/>
      <c r="AC637" s="193"/>
      <c r="AD637" s="193"/>
      <c r="AE637" s="193"/>
      <c r="AF637" s="193"/>
      <c r="AG637" s="193"/>
      <c r="AH637" s="193"/>
      <c r="AI637" s="193"/>
      <c r="AJ637" s="193"/>
      <c r="AK637" s="193"/>
      <c r="AL637" s="193"/>
      <c r="AM637" s="193"/>
      <c r="AN637" s="193"/>
      <c r="AO637" s="193"/>
      <c r="AP637" s="193"/>
      <c r="AQ637" s="193"/>
      <c r="AR637" s="193"/>
      <c r="AS637" s="193"/>
      <c r="AT637" s="193"/>
      <c r="AU637" s="193"/>
      <c r="AV637" s="193"/>
    </row>
    <row r="638" spans="1:48" ht="15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  <c r="AE638" s="193"/>
      <c r="AF638" s="193"/>
      <c r="AG638" s="193"/>
      <c r="AH638" s="193"/>
      <c r="AI638" s="193"/>
      <c r="AJ638" s="193"/>
      <c r="AK638" s="193"/>
      <c r="AL638" s="193"/>
      <c r="AM638" s="193"/>
      <c r="AN638" s="193"/>
      <c r="AO638" s="193"/>
      <c r="AP638" s="193"/>
      <c r="AQ638" s="193"/>
      <c r="AR638" s="193"/>
      <c r="AS638" s="193"/>
      <c r="AT638" s="193"/>
      <c r="AU638" s="193"/>
      <c r="AV638" s="193"/>
    </row>
    <row r="639" spans="1:48" ht="15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  <c r="AE639" s="193"/>
      <c r="AF639" s="193"/>
      <c r="AG639" s="193"/>
      <c r="AH639" s="193"/>
      <c r="AI639" s="193"/>
      <c r="AJ639" s="193"/>
      <c r="AK639" s="193"/>
      <c r="AL639" s="193"/>
      <c r="AM639" s="193"/>
      <c r="AN639" s="193"/>
      <c r="AO639" s="193"/>
      <c r="AP639" s="193"/>
      <c r="AQ639" s="193"/>
      <c r="AR639" s="193"/>
      <c r="AS639" s="193"/>
      <c r="AT639" s="193"/>
      <c r="AU639" s="193"/>
      <c r="AV639" s="193"/>
    </row>
    <row r="640" spans="1:48" ht="15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  <c r="AE640" s="193"/>
      <c r="AF640" s="193"/>
      <c r="AG640" s="193"/>
      <c r="AH640" s="193"/>
      <c r="AI640" s="193"/>
      <c r="AJ640" s="193"/>
      <c r="AK640" s="193"/>
      <c r="AL640" s="193"/>
      <c r="AM640" s="193"/>
      <c r="AN640" s="193"/>
      <c r="AO640" s="193"/>
      <c r="AP640" s="193"/>
      <c r="AQ640" s="193"/>
      <c r="AR640" s="193"/>
      <c r="AS640" s="193"/>
      <c r="AT640" s="193"/>
      <c r="AU640" s="193"/>
      <c r="AV640" s="193"/>
    </row>
    <row r="641" spans="1:48" ht="15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3"/>
      <c r="AF641" s="193"/>
      <c r="AG641" s="193"/>
      <c r="AH641" s="193"/>
      <c r="AI641" s="193"/>
      <c r="AJ641" s="193"/>
      <c r="AK641" s="193"/>
      <c r="AL641" s="193"/>
      <c r="AM641" s="193"/>
      <c r="AN641" s="193"/>
      <c r="AO641" s="193"/>
      <c r="AP641" s="193"/>
      <c r="AQ641" s="193"/>
      <c r="AR641" s="193"/>
      <c r="AS641" s="193"/>
      <c r="AT641" s="193"/>
      <c r="AU641" s="193"/>
      <c r="AV641" s="193"/>
    </row>
    <row r="642" spans="1:48" ht="15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  <c r="AE642" s="193"/>
      <c r="AF642" s="193"/>
      <c r="AG642" s="193"/>
      <c r="AH642" s="193"/>
      <c r="AI642" s="193"/>
      <c r="AJ642" s="193"/>
      <c r="AK642" s="193"/>
      <c r="AL642" s="193"/>
      <c r="AM642" s="193"/>
      <c r="AN642" s="193"/>
      <c r="AO642" s="193"/>
      <c r="AP642" s="193"/>
      <c r="AQ642" s="193"/>
      <c r="AR642" s="193"/>
      <c r="AS642" s="193"/>
      <c r="AT642" s="193"/>
      <c r="AU642" s="193"/>
      <c r="AV642" s="193"/>
    </row>
    <row r="643" spans="1:48" ht="15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  <c r="AE643" s="193"/>
      <c r="AF643" s="193"/>
      <c r="AG643" s="193"/>
      <c r="AH643" s="193"/>
      <c r="AI643" s="193"/>
      <c r="AJ643" s="193"/>
      <c r="AK643" s="193"/>
      <c r="AL643" s="193"/>
      <c r="AM643" s="193"/>
      <c r="AN643" s="193"/>
      <c r="AO643" s="193"/>
      <c r="AP643" s="193"/>
      <c r="AQ643" s="193"/>
      <c r="AR643" s="193"/>
      <c r="AS643" s="193"/>
      <c r="AT643" s="193"/>
      <c r="AU643" s="193"/>
      <c r="AV643" s="193"/>
    </row>
    <row r="644" spans="1:48" ht="15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  <c r="AE644" s="193"/>
      <c r="AF644" s="193"/>
      <c r="AG644" s="193"/>
      <c r="AH644" s="193"/>
      <c r="AI644" s="193"/>
      <c r="AJ644" s="193"/>
      <c r="AK644" s="193"/>
      <c r="AL644" s="193"/>
      <c r="AM644" s="193"/>
      <c r="AN644" s="193"/>
      <c r="AO644" s="193"/>
      <c r="AP644" s="193"/>
      <c r="AQ644" s="193"/>
      <c r="AR644" s="193"/>
      <c r="AS644" s="193"/>
      <c r="AT644" s="193"/>
      <c r="AU644" s="193"/>
      <c r="AV644" s="193"/>
    </row>
    <row r="645" spans="1:48" ht="15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  <c r="AE645" s="193"/>
      <c r="AF645" s="193"/>
      <c r="AG645" s="193"/>
      <c r="AH645" s="193"/>
      <c r="AI645" s="193"/>
      <c r="AJ645" s="193"/>
      <c r="AK645" s="193"/>
      <c r="AL645" s="193"/>
      <c r="AM645" s="193"/>
      <c r="AN645" s="193"/>
      <c r="AO645" s="193"/>
      <c r="AP645" s="193"/>
      <c r="AQ645" s="193"/>
      <c r="AR645" s="193"/>
      <c r="AS645" s="193"/>
      <c r="AT645" s="193"/>
      <c r="AU645" s="193"/>
      <c r="AV645" s="193"/>
    </row>
    <row r="646" spans="1:48" ht="15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  <c r="AE646" s="193"/>
      <c r="AF646" s="193"/>
      <c r="AG646" s="193"/>
      <c r="AH646" s="193"/>
      <c r="AI646" s="193"/>
      <c r="AJ646" s="193"/>
      <c r="AK646" s="193"/>
      <c r="AL646" s="193"/>
      <c r="AM646" s="193"/>
      <c r="AN646" s="193"/>
      <c r="AO646" s="193"/>
      <c r="AP646" s="193"/>
      <c r="AQ646" s="193"/>
      <c r="AR646" s="193"/>
      <c r="AS646" s="193"/>
      <c r="AT646" s="193"/>
      <c r="AU646" s="193"/>
      <c r="AV646" s="193"/>
    </row>
    <row r="647" spans="1:48" ht="15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  <c r="AE647" s="193"/>
      <c r="AF647" s="193"/>
      <c r="AG647" s="193"/>
      <c r="AH647" s="193"/>
      <c r="AI647" s="193"/>
      <c r="AJ647" s="193"/>
      <c r="AK647" s="193"/>
      <c r="AL647" s="193"/>
      <c r="AM647" s="193"/>
      <c r="AN647" s="193"/>
      <c r="AO647" s="193"/>
      <c r="AP647" s="193"/>
      <c r="AQ647" s="193"/>
      <c r="AR647" s="193"/>
      <c r="AS647" s="193"/>
      <c r="AT647" s="193"/>
      <c r="AU647" s="193"/>
      <c r="AV647" s="193"/>
    </row>
    <row r="648" spans="1:48" ht="15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  <c r="AE648" s="193"/>
      <c r="AF648" s="193"/>
      <c r="AG648" s="193"/>
      <c r="AH648" s="193"/>
      <c r="AI648" s="193"/>
      <c r="AJ648" s="193"/>
      <c r="AK648" s="193"/>
      <c r="AL648" s="193"/>
      <c r="AM648" s="193"/>
      <c r="AN648" s="193"/>
      <c r="AO648" s="193"/>
      <c r="AP648" s="193"/>
      <c r="AQ648" s="193"/>
      <c r="AR648" s="193"/>
      <c r="AS648" s="193"/>
      <c r="AT648" s="193"/>
      <c r="AU648" s="193"/>
      <c r="AV648" s="193"/>
    </row>
    <row r="649" spans="1:48" ht="15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  <c r="AE649" s="193"/>
      <c r="AF649" s="193"/>
      <c r="AG649" s="193"/>
      <c r="AH649" s="193"/>
      <c r="AI649" s="193"/>
      <c r="AJ649" s="193"/>
      <c r="AK649" s="193"/>
      <c r="AL649" s="193"/>
      <c r="AM649" s="193"/>
      <c r="AN649" s="193"/>
      <c r="AO649" s="193"/>
      <c r="AP649" s="193"/>
      <c r="AQ649" s="193"/>
      <c r="AR649" s="193"/>
      <c r="AS649" s="193"/>
      <c r="AT649" s="193"/>
      <c r="AU649" s="193"/>
      <c r="AV649" s="193"/>
    </row>
    <row r="650" spans="1:48" ht="15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  <c r="AE650" s="193"/>
      <c r="AF650" s="193"/>
      <c r="AG650" s="193"/>
      <c r="AH650" s="193"/>
      <c r="AI650" s="193"/>
      <c r="AJ650" s="193"/>
      <c r="AK650" s="193"/>
      <c r="AL650" s="193"/>
      <c r="AM650" s="193"/>
      <c r="AN650" s="193"/>
      <c r="AO650" s="193"/>
      <c r="AP650" s="193"/>
      <c r="AQ650" s="193"/>
      <c r="AR650" s="193"/>
      <c r="AS650" s="193"/>
      <c r="AT650" s="193"/>
      <c r="AU650" s="193"/>
      <c r="AV650" s="193"/>
    </row>
    <row r="651" spans="1:48" ht="15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  <c r="AQ651" s="193"/>
      <c r="AR651" s="193"/>
      <c r="AS651" s="193"/>
      <c r="AT651" s="193"/>
      <c r="AU651" s="193"/>
      <c r="AV651" s="193"/>
    </row>
    <row r="652" spans="1:48" ht="15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  <c r="AE652" s="193"/>
      <c r="AF652" s="193"/>
      <c r="AG652" s="193"/>
      <c r="AH652" s="193"/>
      <c r="AI652" s="193"/>
      <c r="AJ652" s="193"/>
      <c r="AK652" s="193"/>
      <c r="AL652" s="193"/>
      <c r="AM652" s="193"/>
      <c r="AN652" s="193"/>
      <c r="AO652" s="193"/>
      <c r="AP652" s="193"/>
      <c r="AQ652" s="193"/>
      <c r="AR652" s="193"/>
      <c r="AS652" s="193"/>
      <c r="AT652" s="193"/>
      <c r="AU652" s="193"/>
      <c r="AV652" s="193"/>
    </row>
    <row r="653" spans="1:48" ht="15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  <c r="AE653" s="193"/>
      <c r="AF653" s="193"/>
      <c r="AG653" s="193"/>
      <c r="AH653" s="193"/>
      <c r="AI653" s="193"/>
      <c r="AJ653" s="193"/>
      <c r="AK653" s="193"/>
      <c r="AL653" s="193"/>
      <c r="AM653" s="193"/>
      <c r="AN653" s="193"/>
      <c r="AO653" s="193"/>
      <c r="AP653" s="193"/>
      <c r="AQ653" s="193"/>
      <c r="AR653" s="193"/>
      <c r="AS653" s="193"/>
      <c r="AT653" s="193"/>
      <c r="AU653" s="193"/>
      <c r="AV653" s="193"/>
    </row>
    <row r="654" spans="1:48" ht="15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  <c r="AE654" s="193"/>
      <c r="AF654" s="193"/>
      <c r="AG654" s="193"/>
      <c r="AH654" s="193"/>
      <c r="AI654" s="193"/>
      <c r="AJ654" s="193"/>
      <c r="AK654" s="193"/>
      <c r="AL654" s="193"/>
      <c r="AM654" s="193"/>
      <c r="AN654" s="193"/>
      <c r="AO654" s="193"/>
      <c r="AP654" s="193"/>
      <c r="AQ654" s="193"/>
      <c r="AR654" s="193"/>
      <c r="AS654" s="193"/>
      <c r="AT654" s="193"/>
      <c r="AU654" s="193"/>
      <c r="AV654" s="193"/>
    </row>
    <row r="655" spans="1:48" ht="15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  <c r="AE655" s="193"/>
      <c r="AF655" s="193"/>
      <c r="AG655" s="193"/>
      <c r="AH655" s="193"/>
      <c r="AI655" s="193"/>
      <c r="AJ655" s="193"/>
      <c r="AK655" s="193"/>
      <c r="AL655" s="193"/>
      <c r="AM655" s="193"/>
      <c r="AN655" s="193"/>
      <c r="AO655" s="193"/>
      <c r="AP655" s="193"/>
      <c r="AQ655" s="193"/>
      <c r="AR655" s="193"/>
      <c r="AS655" s="193"/>
      <c r="AT655" s="193"/>
      <c r="AU655" s="193"/>
      <c r="AV655" s="193"/>
    </row>
    <row r="656" spans="1:48" ht="15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  <c r="AE656" s="193"/>
      <c r="AF656" s="193"/>
      <c r="AG656" s="193"/>
      <c r="AH656" s="193"/>
      <c r="AI656" s="193"/>
      <c r="AJ656" s="193"/>
      <c r="AK656" s="193"/>
      <c r="AL656" s="193"/>
      <c r="AM656" s="193"/>
      <c r="AN656" s="193"/>
      <c r="AO656" s="193"/>
      <c r="AP656" s="193"/>
      <c r="AQ656" s="193"/>
      <c r="AR656" s="193"/>
      <c r="AS656" s="193"/>
      <c r="AT656" s="193"/>
      <c r="AU656" s="193"/>
      <c r="AV656" s="193"/>
    </row>
    <row r="657" spans="1:48" ht="15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  <c r="AE657" s="193"/>
      <c r="AF657" s="193"/>
      <c r="AG657" s="193"/>
      <c r="AH657" s="193"/>
      <c r="AI657" s="193"/>
      <c r="AJ657" s="193"/>
      <c r="AK657" s="193"/>
      <c r="AL657" s="193"/>
      <c r="AM657" s="193"/>
      <c r="AN657" s="193"/>
      <c r="AO657" s="193"/>
      <c r="AP657" s="193"/>
      <c r="AQ657" s="193"/>
      <c r="AR657" s="193"/>
      <c r="AS657" s="193"/>
      <c r="AT657" s="193"/>
      <c r="AU657" s="193"/>
      <c r="AV657" s="193"/>
    </row>
    <row r="658" spans="1:48" ht="15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  <c r="AE658" s="193"/>
      <c r="AF658" s="193"/>
      <c r="AG658" s="193"/>
      <c r="AH658" s="193"/>
      <c r="AI658" s="193"/>
      <c r="AJ658" s="193"/>
      <c r="AK658" s="193"/>
      <c r="AL658" s="193"/>
      <c r="AM658" s="193"/>
      <c r="AN658" s="193"/>
      <c r="AO658" s="193"/>
      <c r="AP658" s="193"/>
      <c r="AQ658" s="193"/>
      <c r="AR658" s="193"/>
      <c r="AS658" s="193"/>
      <c r="AT658" s="193"/>
      <c r="AU658" s="193"/>
      <c r="AV658" s="193"/>
    </row>
    <row r="659" spans="1:48" ht="15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  <c r="AE659" s="193"/>
      <c r="AF659" s="193"/>
      <c r="AG659" s="193"/>
      <c r="AH659" s="193"/>
      <c r="AI659" s="193"/>
      <c r="AJ659" s="193"/>
      <c r="AK659" s="193"/>
      <c r="AL659" s="193"/>
      <c r="AM659" s="193"/>
      <c r="AN659" s="193"/>
      <c r="AO659" s="193"/>
      <c r="AP659" s="193"/>
      <c r="AQ659" s="193"/>
      <c r="AR659" s="193"/>
      <c r="AS659" s="193"/>
      <c r="AT659" s="193"/>
      <c r="AU659" s="193"/>
      <c r="AV659" s="193"/>
    </row>
    <row r="660" spans="1:48" ht="15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  <c r="AA660" s="193"/>
      <c r="AB660" s="193"/>
      <c r="AC660" s="193"/>
      <c r="AD660" s="193"/>
      <c r="AE660" s="193"/>
      <c r="AF660" s="193"/>
      <c r="AG660" s="193"/>
      <c r="AH660" s="193"/>
      <c r="AI660" s="193"/>
      <c r="AJ660" s="193"/>
      <c r="AK660" s="193"/>
      <c r="AL660" s="193"/>
      <c r="AM660" s="193"/>
      <c r="AN660" s="193"/>
      <c r="AO660" s="193"/>
      <c r="AP660" s="193"/>
      <c r="AQ660" s="193"/>
      <c r="AR660" s="193"/>
      <c r="AS660" s="193"/>
      <c r="AT660" s="193"/>
      <c r="AU660" s="193"/>
      <c r="AV660" s="193"/>
    </row>
    <row r="661" spans="1:48" ht="15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  <c r="AE661" s="193"/>
      <c r="AF661" s="193"/>
      <c r="AG661" s="193"/>
      <c r="AH661" s="193"/>
      <c r="AI661" s="193"/>
      <c r="AJ661" s="193"/>
      <c r="AK661" s="193"/>
      <c r="AL661" s="193"/>
      <c r="AM661" s="193"/>
      <c r="AN661" s="193"/>
      <c r="AO661" s="193"/>
      <c r="AP661" s="193"/>
      <c r="AQ661" s="193"/>
      <c r="AR661" s="193"/>
      <c r="AS661" s="193"/>
      <c r="AT661" s="193"/>
      <c r="AU661" s="193"/>
      <c r="AV661" s="193"/>
    </row>
    <row r="662" spans="1:48" ht="15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  <c r="AE662" s="193"/>
      <c r="AF662" s="193"/>
      <c r="AG662" s="193"/>
      <c r="AH662" s="193"/>
      <c r="AI662" s="193"/>
      <c r="AJ662" s="193"/>
      <c r="AK662" s="193"/>
      <c r="AL662" s="193"/>
      <c r="AM662" s="193"/>
      <c r="AN662" s="193"/>
      <c r="AO662" s="193"/>
      <c r="AP662" s="193"/>
      <c r="AQ662" s="193"/>
      <c r="AR662" s="193"/>
      <c r="AS662" s="193"/>
      <c r="AT662" s="193"/>
      <c r="AU662" s="193"/>
      <c r="AV662" s="193"/>
    </row>
    <row r="663" spans="1:48" ht="15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  <c r="AE663" s="193"/>
      <c r="AF663" s="193"/>
      <c r="AG663" s="193"/>
      <c r="AH663" s="193"/>
      <c r="AI663" s="193"/>
      <c r="AJ663" s="193"/>
      <c r="AK663" s="193"/>
      <c r="AL663" s="193"/>
      <c r="AM663" s="193"/>
      <c r="AN663" s="193"/>
      <c r="AO663" s="193"/>
      <c r="AP663" s="193"/>
      <c r="AQ663" s="193"/>
      <c r="AR663" s="193"/>
      <c r="AS663" s="193"/>
      <c r="AT663" s="193"/>
      <c r="AU663" s="193"/>
      <c r="AV663" s="193"/>
    </row>
    <row r="664" spans="1:48" ht="15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  <c r="AE664" s="193"/>
      <c r="AF664" s="193"/>
      <c r="AG664" s="193"/>
      <c r="AH664" s="193"/>
      <c r="AI664" s="193"/>
      <c r="AJ664" s="193"/>
      <c r="AK664" s="193"/>
      <c r="AL664" s="193"/>
      <c r="AM664" s="193"/>
      <c r="AN664" s="193"/>
      <c r="AO664" s="193"/>
      <c r="AP664" s="193"/>
      <c r="AQ664" s="193"/>
      <c r="AR664" s="193"/>
      <c r="AS664" s="193"/>
      <c r="AT664" s="193"/>
      <c r="AU664" s="193"/>
      <c r="AV664" s="193"/>
    </row>
    <row r="665" spans="1:48" ht="15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  <c r="AA665" s="193"/>
      <c r="AB665" s="193"/>
      <c r="AC665" s="193"/>
      <c r="AD665" s="193"/>
      <c r="AE665" s="193"/>
      <c r="AF665" s="193"/>
      <c r="AG665" s="193"/>
      <c r="AH665" s="193"/>
      <c r="AI665" s="193"/>
      <c r="AJ665" s="193"/>
      <c r="AK665" s="193"/>
      <c r="AL665" s="193"/>
      <c r="AM665" s="193"/>
      <c r="AN665" s="193"/>
      <c r="AO665" s="193"/>
      <c r="AP665" s="193"/>
      <c r="AQ665" s="193"/>
      <c r="AR665" s="193"/>
      <c r="AS665" s="193"/>
      <c r="AT665" s="193"/>
      <c r="AU665" s="193"/>
      <c r="AV665" s="193"/>
    </row>
    <row r="666" spans="1:48" ht="15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  <c r="AE666" s="193"/>
      <c r="AF666" s="193"/>
      <c r="AG666" s="193"/>
      <c r="AH666" s="193"/>
      <c r="AI666" s="193"/>
      <c r="AJ666" s="193"/>
      <c r="AK666" s="193"/>
      <c r="AL666" s="193"/>
      <c r="AM666" s="193"/>
      <c r="AN666" s="193"/>
      <c r="AO666" s="193"/>
      <c r="AP666" s="193"/>
      <c r="AQ666" s="193"/>
      <c r="AR666" s="193"/>
      <c r="AS666" s="193"/>
      <c r="AT666" s="193"/>
      <c r="AU666" s="193"/>
      <c r="AV666" s="193"/>
    </row>
    <row r="667" spans="1:48" ht="15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  <c r="AE667" s="193"/>
      <c r="AF667" s="193"/>
      <c r="AG667" s="193"/>
      <c r="AH667" s="193"/>
      <c r="AI667" s="193"/>
      <c r="AJ667" s="193"/>
      <c r="AK667" s="193"/>
      <c r="AL667" s="193"/>
      <c r="AM667" s="193"/>
      <c r="AN667" s="193"/>
      <c r="AO667" s="193"/>
      <c r="AP667" s="193"/>
      <c r="AQ667" s="193"/>
      <c r="AR667" s="193"/>
      <c r="AS667" s="193"/>
      <c r="AT667" s="193"/>
      <c r="AU667" s="193"/>
      <c r="AV667" s="193"/>
    </row>
    <row r="668" spans="1:48" ht="15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  <c r="AE668" s="193"/>
      <c r="AF668" s="193"/>
      <c r="AG668" s="193"/>
      <c r="AH668" s="193"/>
      <c r="AI668" s="193"/>
      <c r="AJ668" s="193"/>
      <c r="AK668" s="193"/>
      <c r="AL668" s="193"/>
      <c r="AM668" s="193"/>
      <c r="AN668" s="193"/>
      <c r="AO668" s="193"/>
      <c r="AP668" s="193"/>
      <c r="AQ668" s="193"/>
      <c r="AR668" s="193"/>
      <c r="AS668" s="193"/>
      <c r="AT668" s="193"/>
      <c r="AU668" s="193"/>
      <c r="AV668" s="193"/>
    </row>
    <row r="669" spans="1:48" ht="15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  <c r="AE669" s="193"/>
      <c r="AF669" s="193"/>
      <c r="AG669" s="193"/>
      <c r="AH669" s="193"/>
      <c r="AI669" s="193"/>
      <c r="AJ669" s="193"/>
      <c r="AK669" s="193"/>
      <c r="AL669" s="193"/>
      <c r="AM669" s="193"/>
      <c r="AN669" s="193"/>
      <c r="AO669" s="193"/>
      <c r="AP669" s="193"/>
      <c r="AQ669" s="193"/>
      <c r="AR669" s="193"/>
      <c r="AS669" s="193"/>
      <c r="AT669" s="193"/>
      <c r="AU669" s="193"/>
      <c r="AV669" s="193"/>
    </row>
    <row r="670" spans="1:48" ht="15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3"/>
      <c r="AF670" s="193"/>
      <c r="AG670" s="193"/>
      <c r="AH670" s="193"/>
      <c r="AI670" s="193"/>
      <c r="AJ670" s="193"/>
      <c r="AK670" s="193"/>
      <c r="AL670" s="193"/>
      <c r="AM670" s="193"/>
      <c r="AN670" s="193"/>
      <c r="AO670" s="193"/>
      <c r="AP670" s="193"/>
      <c r="AQ670" s="193"/>
      <c r="AR670" s="193"/>
      <c r="AS670" s="193"/>
      <c r="AT670" s="193"/>
      <c r="AU670" s="193"/>
      <c r="AV670" s="193"/>
    </row>
    <row r="671" spans="1:48" ht="15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  <c r="AE671" s="193"/>
      <c r="AF671" s="193"/>
      <c r="AG671" s="193"/>
      <c r="AH671" s="193"/>
      <c r="AI671" s="193"/>
      <c r="AJ671" s="193"/>
      <c r="AK671" s="193"/>
      <c r="AL671" s="193"/>
      <c r="AM671" s="193"/>
      <c r="AN671" s="193"/>
      <c r="AO671" s="193"/>
      <c r="AP671" s="193"/>
      <c r="AQ671" s="193"/>
      <c r="AR671" s="193"/>
      <c r="AS671" s="193"/>
      <c r="AT671" s="193"/>
      <c r="AU671" s="193"/>
      <c r="AV671" s="193"/>
    </row>
    <row r="672" spans="1:48" ht="15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  <c r="AE672" s="193"/>
      <c r="AF672" s="193"/>
      <c r="AG672" s="193"/>
      <c r="AH672" s="193"/>
      <c r="AI672" s="193"/>
      <c r="AJ672" s="193"/>
      <c r="AK672" s="193"/>
      <c r="AL672" s="193"/>
      <c r="AM672" s="193"/>
      <c r="AN672" s="193"/>
      <c r="AO672" s="193"/>
      <c r="AP672" s="193"/>
      <c r="AQ672" s="193"/>
      <c r="AR672" s="193"/>
      <c r="AS672" s="193"/>
      <c r="AT672" s="193"/>
      <c r="AU672" s="193"/>
      <c r="AV672" s="193"/>
    </row>
    <row r="673" spans="1:48" ht="15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  <c r="AA673" s="193"/>
      <c r="AB673" s="193"/>
      <c r="AC673" s="193"/>
      <c r="AD673" s="193"/>
      <c r="AE673" s="193"/>
      <c r="AF673" s="193"/>
      <c r="AG673" s="193"/>
      <c r="AH673" s="193"/>
      <c r="AI673" s="193"/>
      <c r="AJ673" s="193"/>
      <c r="AK673" s="193"/>
      <c r="AL673" s="193"/>
      <c r="AM673" s="193"/>
      <c r="AN673" s="193"/>
      <c r="AO673" s="193"/>
      <c r="AP673" s="193"/>
      <c r="AQ673" s="193"/>
      <c r="AR673" s="193"/>
      <c r="AS673" s="193"/>
      <c r="AT673" s="193"/>
      <c r="AU673" s="193"/>
      <c r="AV673" s="193"/>
    </row>
    <row r="674" spans="1:48" ht="15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  <c r="AE674" s="193"/>
      <c r="AF674" s="193"/>
      <c r="AG674" s="193"/>
      <c r="AH674" s="193"/>
      <c r="AI674" s="193"/>
      <c r="AJ674" s="193"/>
      <c r="AK674" s="193"/>
      <c r="AL674" s="193"/>
      <c r="AM674" s="193"/>
      <c r="AN674" s="193"/>
      <c r="AO674" s="193"/>
      <c r="AP674" s="193"/>
      <c r="AQ674" s="193"/>
      <c r="AR674" s="193"/>
      <c r="AS674" s="193"/>
      <c r="AT674" s="193"/>
      <c r="AU674" s="193"/>
      <c r="AV674" s="193"/>
    </row>
    <row r="675" spans="1:48" ht="15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  <c r="AE675" s="193"/>
      <c r="AF675" s="193"/>
      <c r="AG675" s="193"/>
      <c r="AH675" s="193"/>
      <c r="AI675" s="193"/>
      <c r="AJ675" s="193"/>
      <c r="AK675" s="193"/>
      <c r="AL675" s="193"/>
      <c r="AM675" s="193"/>
      <c r="AN675" s="193"/>
      <c r="AO675" s="193"/>
      <c r="AP675" s="193"/>
      <c r="AQ675" s="193"/>
      <c r="AR675" s="193"/>
      <c r="AS675" s="193"/>
      <c r="AT675" s="193"/>
      <c r="AU675" s="193"/>
      <c r="AV675" s="193"/>
    </row>
    <row r="676" spans="1:48" ht="15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3"/>
      <c r="AF676" s="193"/>
      <c r="AG676" s="193"/>
      <c r="AH676" s="193"/>
      <c r="AI676" s="193"/>
      <c r="AJ676" s="193"/>
      <c r="AK676" s="193"/>
      <c r="AL676" s="193"/>
      <c r="AM676" s="193"/>
      <c r="AN676" s="193"/>
      <c r="AO676" s="193"/>
      <c r="AP676" s="193"/>
      <c r="AQ676" s="193"/>
      <c r="AR676" s="193"/>
      <c r="AS676" s="193"/>
      <c r="AT676" s="193"/>
      <c r="AU676" s="193"/>
      <c r="AV676" s="193"/>
    </row>
    <row r="677" spans="1:48" ht="15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  <c r="AE677" s="193"/>
      <c r="AF677" s="193"/>
      <c r="AG677" s="193"/>
      <c r="AH677" s="193"/>
      <c r="AI677" s="193"/>
      <c r="AJ677" s="193"/>
      <c r="AK677" s="193"/>
      <c r="AL677" s="193"/>
      <c r="AM677" s="193"/>
      <c r="AN677" s="193"/>
      <c r="AO677" s="193"/>
      <c r="AP677" s="193"/>
      <c r="AQ677" s="193"/>
      <c r="AR677" s="193"/>
      <c r="AS677" s="193"/>
      <c r="AT677" s="193"/>
      <c r="AU677" s="193"/>
      <c r="AV677" s="193"/>
    </row>
    <row r="678" spans="1:48" ht="15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  <c r="AE678" s="193"/>
      <c r="AF678" s="193"/>
      <c r="AG678" s="193"/>
      <c r="AH678" s="193"/>
      <c r="AI678" s="193"/>
      <c r="AJ678" s="193"/>
      <c r="AK678" s="193"/>
      <c r="AL678" s="193"/>
      <c r="AM678" s="193"/>
      <c r="AN678" s="193"/>
      <c r="AO678" s="193"/>
      <c r="AP678" s="193"/>
      <c r="AQ678" s="193"/>
      <c r="AR678" s="193"/>
      <c r="AS678" s="193"/>
      <c r="AT678" s="193"/>
      <c r="AU678" s="193"/>
      <c r="AV678" s="193"/>
    </row>
    <row r="679" spans="1:48" ht="15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  <c r="AA679" s="193"/>
      <c r="AB679" s="193"/>
      <c r="AC679" s="193"/>
      <c r="AD679" s="193"/>
      <c r="AE679" s="193"/>
      <c r="AF679" s="193"/>
      <c r="AG679" s="193"/>
      <c r="AH679" s="193"/>
      <c r="AI679" s="193"/>
      <c r="AJ679" s="193"/>
      <c r="AK679" s="193"/>
      <c r="AL679" s="193"/>
      <c r="AM679" s="193"/>
      <c r="AN679" s="193"/>
      <c r="AO679" s="193"/>
      <c r="AP679" s="193"/>
      <c r="AQ679" s="193"/>
      <c r="AR679" s="193"/>
      <c r="AS679" s="193"/>
      <c r="AT679" s="193"/>
      <c r="AU679" s="193"/>
      <c r="AV679" s="193"/>
    </row>
    <row r="680" spans="1:48" ht="15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  <c r="AE680" s="193"/>
      <c r="AF680" s="193"/>
      <c r="AG680" s="193"/>
      <c r="AH680" s="193"/>
      <c r="AI680" s="193"/>
      <c r="AJ680" s="193"/>
      <c r="AK680" s="193"/>
      <c r="AL680" s="193"/>
      <c r="AM680" s="193"/>
      <c r="AN680" s="193"/>
      <c r="AO680" s="193"/>
      <c r="AP680" s="193"/>
      <c r="AQ680" s="193"/>
      <c r="AR680" s="193"/>
      <c r="AS680" s="193"/>
      <c r="AT680" s="193"/>
      <c r="AU680" s="193"/>
      <c r="AV680" s="193"/>
    </row>
    <row r="681" spans="1:48" ht="15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  <c r="AE681" s="193"/>
      <c r="AF681" s="193"/>
      <c r="AG681" s="193"/>
      <c r="AH681" s="193"/>
      <c r="AI681" s="193"/>
      <c r="AJ681" s="193"/>
      <c r="AK681" s="193"/>
      <c r="AL681" s="193"/>
      <c r="AM681" s="193"/>
      <c r="AN681" s="193"/>
      <c r="AO681" s="193"/>
      <c r="AP681" s="193"/>
      <c r="AQ681" s="193"/>
      <c r="AR681" s="193"/>
      <c r="AS681" s="193"/>
      <c r="AT681" s="193"/>
      <c r="AU681" s="193"/>
      <c r="AV681" s="193"/>
    </row>
    <row r="682" spans="1:48" ht="15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  <c r="AE682" s="193"/>
      <c r="AF682" s="193"/>
      <c r="AG682" s="193"/>
      <c r="AH682" s="193"/>
      <c r="AI682" s="193"/>
      <c r="AJ682" s="193"/>
      <c r="AK682" s="193"/>
      <c r="AL682" s="193"/>
      <c r="AM682" s="193"/>
      <c r="AN682" s="193"/>
      <c r="AO682" s="193"/>
      <c r="AP682" s="193"/>
      <c r="AQ682" s="193"/>
      <c r="AR682" s="193"/>
      <c r="AS682" s="193"/>
      <c r="AT682" s="193"/>
      <c r="AU682" s="193"/>
      <c r="AV682" s="193"/>
    </row>
    <row r="683" spans="1:48" ht="15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  <c r="AE683" s="193"/>
      <c r="AF683" s="193"/>
      <c r="AG683" s="193"/>
      <c r="AH683" s="193"/>
      <c r="AI683" s="193"/>
      <c r="AJ683" s="193"/>
      <c r="AK683" s="193"/>
      <c r="AL683" s="193"/>
      <c r="AM683" s="193"/>
      <c r="AN683" s="193"/>
      <c r="AO683" s="193"/>
      <c r="AP683" s="193"/>
      <c r="AQ683" s="193"/>
      <c r="AR683" s="193"/>
      <c r="AS683" s="193"/>
      <c r="AT683" s="193"/>
      <c r="AU683" s="193"/>
      <c r="AV683" s="193"/>
    </row>
    <row r="684" spans="1:48" ht="15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  <c r="AE684" s="193"/>
      <c r="AF684" s="193"/>
      <c r="AG684" s="193"/>
      <c r="AH684" s="193"/>
      <c r="AI684" s="193"/>
      <c r="AJ684" s="193"/>
      <c r="AK684" s="193"/>
      <c r="AL684" s="193"/>
      <c r="AM684" s="193"/>
      <c r="AN684" s="193"/>
      <c r="AO684" s="193"/>
      <c r="AP684" s="193"/>
      <c r="AQ684" s="193"/>
      <c r="AR684" s="193"/>
      <c r="AS684" s="193"/>
      <c r="AT684" s="193"/>
      <c r="AU684" s="193"/>
      <c r="AV684" s="193"/>
    </row>
    <row r="685" spans="1:48" ht="15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  <c r="AE685" s="193"/>
      <c r="AF685" s="193"/>
      <c r="AG685" s="193"/>
      <c r="AH685" s="193"/>
      <c r="AI685" s="193"/>
      <c r="AJ685" s="193"/>
      <c r="AK685" s="193"/>
      <c r="AL685" s="193"/>
      <c r="AM685" s="193"/>
      <c r="AN685" s="193"/>
      <c r="AO685" s="193"/>
      <c r="AP685" s="193"/>
      <c r="AQ685" s="193"/>
      <c r="AR685" s="193"/>
      <c r="AS685" s="193"/>
      <c r="AT685" s="193"/>
      <c r="AU685" s="193"/>
      <c r="AV685" s="193"/>
    </row>
    <row r="686" spans="1:48" ht="15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  <c r="AE686" s="193"/>
      <c r="AF686" s="193"/>
      <c r="AG686" s="193"/>
      <c r="AH686" s="193"/>
      <c r="AI686" s="193"/>
      <c r="AJ686" s="193"/>
      <c r="AK686" s="193"/>
      <c r="AL686" s="193"/>
      <c r="AM686" s="193"/>
      <c r="AN686" s="193"/>
      <c r="AO686" s="193"/>
      <c r="AP686" s="193"/>
      <c r="AQ686" s="193"/>
      <c r="AR686" s="193"/>
      <c r="AS686" s="193"/>
      <c r="AT686" s="193"/>
      <c r="AU686" s="193"/>
      <c r="AV686" s="193"/>
    </row>
    <row r="687" spans="1:48" ht="15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  <c r="AE687" s="193"/>
      <c r="AF687" s="193"/>
      <c r="AG687" s="193"/>
      <c r="AH687" s="193"/>
      <c r="AI687" s="193"/>
      <c r="AJ687" s="193"/>
      <c r="AK687" s="193"/>
      <c r="AL687" s="193"/>
      <c r="AM687" s="193"/>
      <c r="AN687" s="193"/>
      <c r="AO687" s="193"/>
      <c r="AP687" s="193"/>
      <c r="AQ687" s="193"/>
      <c r="AR687" s="193"/>
      <c r="AS687" s="193"/>
      <c r="AT687" s="193"/>
      <c r="AU687" s="193"/>
      <c r="AV687" s="193"/>
    </row>
    <row r="688" spans="1:48" ht="15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  <c r="AE688" s="193"/>
      <c r="AF688" s="193"/>
      <c r="AG688" s="193"/>
      <c r="AH688" s="193"/>
      <c r="AI688" s="193"/>
      <c r="AJ688" s="193"/>
      <c r="AK688" s="193"/>
      <c r="AL688" s="193"/>
      <c r="AM688" s="193"/>
      <c r="AN688" s="193"/>
      <c r="AO688" s="193"/>
      <c r="AP688" s="193"/>
      <c r="AQ688" s="193"/>
      <c r="AR688" s="193"/>
      <c r="AS688" s="193"/>
      <c r="AT688" s="193"/>
      <c r="AU688" s="193"/>
      <c r="AV688" s="193"/>
    </row>
    <row r="689" spans="1:48" ht="15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  <c r="AE689" s="193"/>
      <c r="AF689" s="193"/>
      <c r="AG689" s="193"/>
      <c r="AH689" s="193"/>
      <c r="AI689" s="193"/>
      <c r="AJ689" s="193"/>
      <c r="AK689" s="193"/>
      <c r="AL689" s="193"/>
      <c r="AM689" s="193"/>
      <c r="AN689" s="193"/>
      <c r="AO689" s="193"/>
      <c r="AP689" s="193"/>
      <c r="AQ689" s="193"/>
      <c r="AR689" s="193"/>
      <c r="AS689" s="193"/>
      <c r="AT689" s="193"/>
      <c r="AU689" s="193"/>
      <c r="AV689" s="193"/>
    </row>
    <row r="690" spans="1:48" ht="15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  <c r="AE690" s="193"/>
      <c r="AF690" s="193"/>
      <c r="AG690" s="193"/>
      <c r="AH690" s="193"/>
      <c r="AI690" s="193"/>
      <c r="AJ690" s="193"/>
      <c r="AK690" s="193"/>
      <c r="AL690" s="193"/>
      <c r="AM690" s="193"/>
      <c r="AN690" s="193"/>
      <c r="AO690" s="193"/>
      <c r="AP690" s="193"/>
      <c r="AQ690" s="193"/>
      <c r="AR690" s="193"/>
      <c r="AS690" s="193"/>
      <c r="AT690" s="193"/>
      <c r="AU690" s="193"/>
      <c r="AV690" s="193"/>
    </row>
    <row r="691" spans="1:48" ht="15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  <c r="AE691" s="193"/>
      <c r="AF691" s="193"/>
      <c r="AG691" s="193"/>
      <c r="AH691" s="193"/>
      <c r="AI691" s="193"/>
      <c r="AJ691" s="193"/>
      <c r="AK691" s="193"/>
      <c r="AL691" s="193"/>
      <c r="AM691" s="193"/>
      <c r="AN691" s="193"/>
      <c r="AO691" s="193"/>
      <c r="AP691" s="193"/>
      <c r="AQ691" s="193"/>
      <c r="AR691" s="193"/>
      <c r="AS691" s="193"/>
      <c r="AT691" s="193"/>
      <c r="AU691" s="193"/>
      <c r="AV691" s="193"/>
    </row>
    <row r="692" spans="1:48" ht="15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  <c r="AE692" s="193"/>
      <c r="AF692" s="193"/>
      <c r="AG692" s="193"/>
      <c r="AH692" s="193"/>
      <c r="AI692" s="193"/>
      <c r="AJ692" s="193"/>
      <c r="AK692" s="193"/>
      <c r="AL692" s="193"/>
      <c r="AM692" s="193"/>
      <c r="AN692" s="193"/>
      <c r="AO692" s="193"/>
      <c r="AP692" s="193"/>
      <c r="AQ692" s="193"/>
      <c r="AR692" s="193"/>
      <c r="AS692" s="193"/>
      <c r="AT692" s="193"/>
      <c r="AU692" s="193"/>
      <c r="AV692" s="193"/>
    </row>
    <row r="693" spans="1:48" ht="15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  <c r="AE693" s="193"/>
      <c r="AF693" s="193"/>
      <c r="AG693" s="193"/>
      <c r="AH693" s="193"/>
      <c r="AI693" s="193"/>
      <c r="AJ693" s="193"/>
      <c r="AK693" s="193"/>
      <c r="AL693" s="193"/>
      <c r="AM693" s="193"/>
      <c r="AN693" s="193"/>
      <c r="AO693" s="193"/>
      <c r="AP693" s="193"/>
      <c r="AQ693" s="193"/>
      <c r="AR693" s="193"/>
      <c r="AS693" s="193"/>
      <c r="AT693" s="193"/>
      <c r="AU693" s="193"/>
      <c r="AV693" s="193"/>
    </row>
    <row r="694" spans="1:48" ht="15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  <c r="AE694" s="193"/>
      <c r="AF694" s="193"/>
      <c r="AG694" s="193"/>
      <c r="AH694" s="193"/>
      <c r="AI694" s="193"/>
      <c r="AJ694" s="193"/>
      <c r="AK694" s="193"/>
      <c r="AL694" s="193"/>
      <c r="AM694" s="193"/>
      <c r="AN694" s="193"/>
      <c r="AO694" s="193"/>
      <c r="AP694" s="193"/>
      <c r="AQ694" s="193"/>
      <c r="AR694" s="193"/>
      <c r="AS694" s="193"/>
      <c r="AT694" s="193"/>
      <c r="AU694" s="193"/>
      <c r="AV694" s="193"/>
    </row>
    <row r="695" spans="1:48" ht="15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  <c r="AE695" s="193"/>
      <c r="AF695" s="193"/>
      <c r="AG695" s="193"/>
      <c r="AH695" s="193"/>
      <c r="AI695" s="193"/>
      <c r="AJ695" s="193"/>
      <c r="AK695" s="193"/>
      <c r="AL695" s="193"/>
      <c r="AM695" s="193"/>
      <c r="AN695" s="193"/>
      <c r="AO695" s="193"/>
      <c r="AP695" s="193"/>
      <c r="AQ695" s="193"/>
      <c r="AR695" s="193"/>
      <c r="AS695" s="193"/>
      <c r="AT695" s="193"/>
      <c r="AU695" s="193"/>
      <c r="AV695" s="193"/>
    </row>
    <row r="696" spans="1:48" ht="15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  <c r="AE696" s="193"/>
      <c r="AF696" s="193"/>
      <c r="AG696" s="193"/>
      <c r="AH696" s="193"/>
      <c r="AI696" s="193"/>
      <c r="AJ696" s="193"/>
      <c r="AK696" s="193"/>
      <c r="AL696" s="193"/>
      <c r="AM696" s="193"/>
      <c r="AN696" s="193"/>
      <c r="AO696" s="193"/>
      <c r="AP696" s="193"/>
      <c r="AQ696" s="193"/>
      <c r="AR696" s="193"/>
      <c r="AS696" s="193"/>
      <c r="AT696" s="193"/>
      <c r="AU696" s="193"/>
      <c r="AV696" s="193"/>
    </row>
    <row r="697" spans="1:48" ht="15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  <c r="AE697" s="193"/>
      <c r="AF697" s="193"/>
      <c r="AG697" s="193"/>
      <c r="AH697" s="193"/>
      <c r="AI697" s="193"/>
      <c r="AJ697" s="193"/>
      <c r="AK697" s="193"/>
      <c r="AL697" s="193"/>
      <c r="AM697" s="193"/>
      <c r="AN697" s="193"/>
      <c r="AO697" s="193"/>
      <c r="AP697" s="193"/>
      <c r="AQ697" s="193"/>
      <c r="AR697" s="193"/>
      <c r="AS697" s="193"/>
      <c r="AT697" s="193"/>
      <c r="AU697" s="193"/>
      <c r="AV697" s="193"/>
    </row>
    <row r="698" spans="1:48" ht="15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  <c r="AE698" s="193"/>
      <c r="AF698" s="193"/>
      <c r="AG698" s="193"/>
      <c r="AH698" s="193"/>
      <c r="AI698" s="193"/>
      <c r="AJ698" s="193"/>
      <c r="AK698" s="193"/>
      <c r="AL698" s="193"/>
      <c r="AM698" s="193"/>
      <c r="AN698" s="193"/>
      <c r="AO698" s="193"/>
      <c r="AP698" s="193"/>
      <c r="AQ698" s="193"/>
      <c r="AR698" s="193"/>
      <c r="AS698" s="193"/>
      <c r="AT698" s="193"/>
      <c r="AU698" s="193"/>
      <c r="AV698" s="193"/>
    </row>
    <row r="699" spans="1:48" ht="15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  <c r="AE699" s="193"/>
      <c r="AF699" s="193"/>
      <c r="AG699" s="193"/>
      <c r="AH699" s="193"/>
      <c r="AI699" s="193"/>
      <c r="AJ699" s="193"/>
      <c r="AK699" s="193"/>
      <c r="AL699" s="193"/>
      <c r="AM699" s="193"/>
      <c r="AN699" s="193"/>
      <c r="AO699" s="193"/>
      <c r="AP699" s="193"/>
      <c r="AQ699" s="193"/>
      <c r="AR699" s="193"/>
      <c r="AS699" s="193"/>
      <c r="AT699" s="193"/>
      <c r="AU699" s="193"/>
      <c r="AV699" s="193"/>
    </row>
    <row r="700" spans="1:48" ht="15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  <c r="AE700" s="193"/>
      <c r="AF700" s="193"/>
      <c r="AG700" s="193"/>
      <c r="AH700" s="193"/>
      <c r="AI700" s="193"/>
      <c r="AJ700" s="193"/>
      <c r="AK700" s="193"/>
      <c r="AL700" s="193"/>
      <c r="AM700" s="193"/>
      <c r="AN700" s="193"/>
      <c r="AO700" s="193"/>
      <c r="AP700" s="193"/>
      <c r="AQ700" s="193"/>
      <c r="AR700" s="193"/>
      <c r="AS700" s="193"/>
      <c r="AT700" s="193"/>
      <c r="AU700" s="193"/>
      <c r="AV700" s="193"/>
    </row>
    <row r="701" spans="1:48" ht="15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  <c r="AE701" s="193"/>
      <c r="AF701" s="193"/>
      <c r="AG701" s="193"/>
      <c r="AH701" s="193"/>
      <c r="AI701" s="193"/>
      <c r="AJ701" s="193"/>
      <c r="AK701" s="193"/>
      <c r="AL701" s="193"/>
      <c r="AM701" s="193"/>
      <c r="AN701" s="193"/>
      <c r="AO701" s="193"/>
      <c r="AP701" s="193"/>
      <c r="AQ701" s="193"/>
      <c r="AR701" s="193"/>
      <c r="AS701" s="193"/>
      <c r="AT701" s="193"/>
      <c r="AU701" s="193"/>
      <c r="AV701" s="193"/>
    </row>
    <row r="702" spans="1:48" ht="15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  <c r="AA702" s="193"/>
      <c r="AB702" s="193"/>
      <c r="AC702" s="193"/>
      <c r="AD702" s="193"/>
      <c r="AE702" s="193"/>
      <c r="AF702" s="193"/>
      <c r="AG702" s="193"/>
      <c r="AH702" s="193"/>
      <c r="AI702" s="193"/>
      <c r="AJ702" s="193"/>
      <c r="AK702" s="193"/>
      <c r="AL702" s="193"/>
      <c r="AM702" s="193"/>
      <c r="AN702" s="193"/>
      <c r="AO702" s="193"/>
      <c r="AP702" s="193"/>
      <c r="AQ702" s="193"/>
      <c r="AR702" s="193"/>
      <c r="AS702" s="193"/>
      <c r="AT702" s="193"/>
      <c r="AU702" s="193"/>
      <c r="AV702" s="193"/>
    </row>
    <row r="703" spans="1:48" ht="15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  <c r="AE703" s="193"/>
      <c r="AF703" s="193"/>
      <c r="AG703" s="193"/>
      <c r="AH703" s="193"/>
      <c r="AI703" s="193"/>
      <c r="AJ703" s="193"/>
      <c r="AK703" s="193"/>
      <c r="AL703" s="193"/>
      <c r="AM703" s="193"/>
      <c r="AN703" s="193"/>
      <c r="AO703" s="193"/>
      <c r="AP703" s="193"/>
      <c r="AQ703" s="193"/>
      <c r="AR703" s="193"/>
      <c r="AS703" s="193"/>
      <c r="AT703" s="193"/>
      <c r="AU703" s="193"/>
      <c r="AV703" s="193"/>
    </row>
    <row r="704" spans="1:48" ht="15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  <c r="AE704" s="193"/>
      <c r="AF704" s="193"/>
      <c r="AG704" s="193"/>
      <c r="AH704" s="193"/>
      <c r="AI704" s="193"/>
      <c r="AJ704" s="193"/>
      <c r="AK704" s="193"/>
      <c r="AL704" s="193"/>
      <c r="AM704" s="193"/>
      <c r="AN704" s="193"/>
      <c r="AO704" s="193"/>
      <c r="AP704" s="193"/>
      <c r="AQ704" s="193"/>
      <c r="AR704" s="193"/>
      <c r="AS704" s="193"/>
      <c r="AT704" s="193"/>
      <c r="AU704" s="193"/>
      <c r="AV704" s="193"/>
    </row>
    <row r="705" spans="1:48" ht="15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  <c r="AE705" s="193"/>
      <c r="AF705" s="193"/>
      <c r="AG705" s="193"/>
      <c r="AH705" s="193"/>
      <c r="AI705" s="193"/>
      <c r="AJ705" s="193"/>
      <c r="AK705" s="193"/>
      <c r="AL705" s="193"/>
      <c r="AM705" s="193"/>
      <c r="AN705" s="193"/>
      <c r="AO705" s="193"/>
      <c r="AP705" s="193"/>
      <c r="AQ705" s="193"/>
      <c r="AR705" s="193"/>
      <c r="AS705" s="193"/>
      <c r="AT705" s="193"/>
      <c r="AU705" s="193"/>
      <c r="AV705" s="193"/>
    </row>
    <row r="706" spans="1:48" ht="15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  <c r="AE706" s="193"/>
      <c r="AF706" s="193"/>
      <c r="AG706" s="193"/>
      <c r="AH706" s="193"/>
      <c r="AI706" s="193"/>
      <c r="AJ706" s="193"/>
      <c r="AK706" s="193"/>
      <c r="AL706" s="193"/>
      <c r="AM706" s="193"/>
      <c r="AN706" s="193"/>
      <c r="AO706" s="193"/>
      <c r="AP706" s="193"/>
      <c r="AQ706" s="193"/>
      <c r="AR706" s="193"/>
      <c r="AS706" s="193"/>
      <c r="AT706" s="193"/>
      <c r="AU706" s="193"/>
      <c r="AV706" s="193"/>
    </row>
    <row r="707" spans="1:48" ht="15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  <c r="AA707" s="193"/>
      <c r="AB707" s="193"/>
      <c r="AC707" s="193"/>
      <c r="AD707" s="193"/>
      <c r="AE707" s="193"/>
      <c r="AF707" s="193"/>
      <c r="AG707" s="193"/>
      <c r="AH707" s="193"/>
      <c r="AI707" s="193"/>
      <c r="AJ707" s="193"/>
      <c r="AK707" s="193"/>
      <c r="AL707" s="193"/>
      <c r="AM707" s="193"/>
      <c r="AN707" s="193"/>
      <c r="AO707" s="193"/>
      <c r="AP707" s="193"/>
      <c r="AQ707" s="193"/>
      <c r="AR707" s="193"/>
      <c r="AS707" s="193"/>
      <c r="AT707" s="193"/>
      <c r="AU707" s="193"/>
      <c r="AV707" s="193"/>
    </row>
    <row r="708" spans="1:48" ht="15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  <c r="AE708" s="193"/>
      <c r="AF708" s="193"/>
      <c r="AG708" s="193"/>
      <c r="AH708" s="193"/>
      <c r="AI708" s="193"/>
      <c r="AJ708" s="193"/>
      <c r="AK708" s="193"/>
      <c r="AL708" s="193"/>
      <c r="AM708" s="193"/>
      <c r="AN708" s="193"/>
      <c r="AO708" s="193"/>
      <c r="AP708" s="193"/>
      <c r="AQ708" s="193"/>
      <c r="AR708" s="193"/>
      <c r="AS708" s="193"/>
      <c r="AT708" s="193"/>
      <c r="AU708" s="193"/>
      <c r="AV708" s="193"/>
    </row>
    <row r="709" spans="1:48" ht="15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  <c r="AE709" s="193"/>
      <c r="AF709" s="193"/>
      <c r="AG709" s="193"/>
      <c r="AH709" s="193"/>
      <c r="AI709" s="193"/>
      <c r="AJ709" s="193"/>
      <c r="AK709" s="193"/>
      <c r="AL709" s="193"/>
      <c r="AM709" s="193"/>
      <c r="AN709" s="193"/>
      <c r="AO709" s="193"/>
      <c r="AP709" s="193"/>
      <c r="AQ709" s="193"/>
      <c r="AR709" s="193"/>
      <c r="AS709" s="193"/>
      <c r="AT709" s="193"/>
      <c r="AU709" s="193"/>
      <c r="AV709" s="193"/>
    </row>
    <row r="710" spans="1:48" ht="15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  <c r="AE710" s="193"/>
      <c r="AF710" s="193"/>
      <c r="AG710" s="193"/>
      <c r="AH710" s="193"/>
      <c r="AI710" s="193"/>
      <c r="AJ710" s="193"/>
      <c r="AK710" s="193"/>
      <c r="AL710" s="193"/>
      <c r="AM710" s="193"/>
      <c r="AN710" s="193"/>
      <c r="AO710" s="193"/>
      <c r="AP710" s="193"/>
      <c r="AQ710" s="193"/>
      <c r="AR710" s="193"/>
      <c r="AS710" s="193"/>
      <c r="AT710" s="193"/>
      <c r="AU710" s="193"/>
      <c r="AV710" s="193"/>
    </row>
    <row r="711" spans="1:48" ht="15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3"/>
      <c r="AF711" s="193"/>
      <c r="AG711" s="193"/>
      <c r="AH711" s="193"/>
      <c r="AI711" s="193"/>
      <c r="AJ711" s="193"/>
      <c r="AK711" s="193"/>
      <c r="AL711" s="193"/>
      <c r="AM711" s="193"/>
      <c r="AN711" s="193"/>
      <c r="AO711" s="193"/>
      <c r="AP711" s="193"/>
      <c r="AQ711" s="193"/>
      <c r="AR711" s="193"/>
      <c r="AS711" s="193"/>
      <c r="AT711" s="193"/>
      <c r="AU711" s="193"/>
      <c r="AV711" s="193"/>
    </row>
    <row r="712" spans="1:48" ht="15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  <c r="AE712" s="193"/>
      <c r="AF712" s="193"/>
      <c r="AG712" s="193"/>
      <c r="AH712" s="193"/>
      <c r="AI712" s="193"/>
      <c r="AJ712" s="193"/>
      <c r="AK712" s="193"/>
      <c r="AL712" s="193"/>
      <c r="AM712" s="193"/>
      <c r="AN712" s="193"/>
      <c r="AO712" s="193"/>
      <c r="AP712" s="193"/>
      <c r="AQ712" s="193"/>
      <c r="AR712" s="193"/>
      <c r="AS712" s="193"/>
      <c r="AT712" s="193"/>
      <c r="AU712" s="193"/>
      <c r="AV712" s="193"/>
    </row>
    <row r="713" spans="1:48" ht="15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  <c r="AE713" s="193"/>
      <c r="AF713" s="193"/>
      <c r="AG713" s="193"/>
      <c r="AH713" s="193"/>
      <c r="AI713" s="193"/>
      <c r="AJ713" s="193"/>
      <c r="AK713" s="193"/>
      <c r="AL713" s="193"/>
      <c r="AM713" s="193"/>
      <c r="AN713" s="193"/>
      <c r="AO713" s="193"/>
      <c r="AP713" s="193"/>
      <c r="AQ713" s="193"/>
      <c r="AR713" s="193"/>
      <c r="AS713" s="193"/>
      <c r="AT713" s="193"/>
      <c r="AU713" s="193"/>
      <c r="AV713" s="193"/>
    </row>
    <row r="714" spans="1:48" ht="15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  <c r="AE714" s="193"/>
      <c r="AF714" s="193"/>
      <c r="AG714" s="193"/>
      <c r="AH714" s="193"/>
      <c r="AI714" s="193"/>
      <c r="AJ714" s="193"/>
      <c r="AK714" s="193"/>
      <c r="AL714" s="193"/>
      <c r="AM714" s="193"/>
      <c r="AN714" s="193"/>
      <c r="AO714" s="193"/>
      <c r="AP714" s="193"/>
      <c r="AQ714" s="193"/>
      <c r="AR714" s="193"/>
      <c r="AS714" s="193"/>
      <c r="AT714" s="193"/>
      <c r="AU714" s="193"/>
      <c r="AV714" s="193"/>
    </row>
    <row r="715" spans="1:48" ht="15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  <c r="AA715" s="193"/>
      <c r="AB715" s="193"/>
      <c r="AC715" s="193"/>
      <c r="AD715" s="193"/>
      <c r="AE715" s="193"/>
      <c r="AF715" s="193"/>
      <c r="AG715" s="193"/>
      <c r="AH715" s="193"/>
      <c r="AI715" s="193"/>
      <c r="AJ715" s="193"/>
      <c r="AK715" s="193"/>
      <c r="AL715" s="193"/>
      <c r="AM715" s="193"/>
      <c r="AN715" s="193"/>
      <c r="AO715" s="193"/>
      <c r="AP715" s="193"/>
      <c r="AQ715" s="193"/>
      <c r="AR715" s="193"/>
      <c r="AS715" s="193"/>
      <c r="AT715" s="193"/>
      <c r="AU715" s="193"/>
      <c r="AV715" s="193"/>
    </row>
    <row r="716" spans="1:48" ht="15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  <c r="AE716" s="193"/>
      <c r="AF716" s="193"/>
      <c r="AG716" s="193"/>
      <c r="AH716" s="193"/>
      <c r="AI716" s="193"/>
      <c r="AJ716" s="193"/>
      <c r="AK716" s="193"/>
      <c r="AL716" s="193"/>
      <c r="AM716" s="193"/>
      <c r="AN716" s="193"/>
      <c r="AO716" s="193"/>
      <c r="AP716" s="193"/>
      <c r="AQ716" s="193"/>
      <c r="AR716" s="193"/>
      <c r="AS716" s="193"/>
      <c r="AT716" s="193"/>
      <c r="AU716" s="193"/>
      <c r="AV716" s="193"/>
    </row>
    <row r="717" spans="1:48" ht="15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  <c r="AE717" s="193"/>
      <c r="AF717" s="193"/>
      <c r="AG717" s="193"/>
      <c r="AH717" s="193"/>
      <c r="AI717" s="193"/>
      <c r="AJ717" s="193"/>
      <c r="AK717" s="193"/>
      <c r="AL717" s="193"/>
      <c r="AM717" s="193"/>
      <c r="AN717" s="193"/>
      <c r="AO717" s="193"/>
      <c r="AP717" s="193"/>
      <c r="AQ717" s="193"/>
      <c r="AR717" s="193"/>
      <c r="AS717" s="193"/>
      <c r="AT717" s="193"/>
      <c r="AU717" s="193"/>
      <c r="AV717" s="193"/>
    </row>
    <row r="718" spans="1:48" ht="15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  <c r="AE718" s="193"/>
      <c r="AF718" s="193"/>
      <c r="AG718" s="193"/>
      <c r="AH718" s="193"/>
      <c r="AI718" s="193"/>
      <c r="AJ718" s="193"/>
      <c r="AK718" s="193"/>
      <c r="AL718" s="193"/>
      <c r="AM718" s="193"/>
      <c r="AN718" s="193"/>
      <c r="AO718" s="193"/>
      <c r="AP718" s="193"/>
      <c r="AQ718" s="193"/>
      <c r="AR718" s="193"/>
      <c r="AS718" s="193"/>
      <c r="AT718" s="193"/>
      <c r="AU718" s="193"/>
      <c r="AV718" s="193"/>
    </row>
    <row r="719" spans="1:48" ht="15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  <c r="AE719" s="193"/>
      <c r="AF719" s="193"/>
      <c r="AG719" s="193"/>
      <c r="AH719" s="193"/>
      <c r="AI719" s="193"/>
      <c r="AJ719" s="193"/>
      <c r="AK719" s="193"/>
      <c r="AL719" s="193"/>
      <c r="AM719" s="193"/>
      <c r="AN719" s="193"/>
      <c r="AO719" s="193"/>
      <c r="AP719" s="193"/>
      <c r="AQ719" s="193"/>
      <c r="AR719" s="193"/>
      <c r="AS719" s="193"/>
      <c r="AT719" s="193"/>
      <c r="AU719" s="193"/>
      <c r="AV719" s="193"/>
    </row>
    <row r="720" spans="1:48" ht="15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  <c r="AE720" s="193"/>
      <c r="AF720" s="193"/>
      <c r="AG720" s="193"/>
      <c r="AH720" s="193"/>
      <c r="AI720" s="193"/>
      <c r="AJ720" s="193"/>
      <c r="AK720" s="193"/>
      <c r="AL720" s="193"/>
      <c r="AM720" s="193"/>
      <c r="AN720" s="193"/>
      <c r="AO720" s="193"/>
      <c r="AP720" s="193"/>
      <c r="AQ720" s="193"/>
      <c r="AR720" s="193"/>
      <c r="AS720" s="193"/>
      <c r="AT720" s="193"/>
      <c r="AU720" s="193"/>
      <c r="AV720" s="193"/>
    </row>
    <row r="721" spans="1:48" ht="15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  <c r="AA721" s="193"/>
      <c r="AB721" s="193"/>
      <c r="AC721" s="193"/>
      <c r="AD721" s="193"/>
      <c r="AE721" s="193"/>
      <c r="AF721" s="193"/>
      <c r="AG721" s="193"/>
      <c r="AH721" s="193"/>
      <c r="AI721" s="193"/>
      <c r="AJ721" s="193"/>
      <c r="AK721" s="193"/>
      <c r="AL721" s="193"/>
      <c r="AM721" s="193"/>
      <c r="AN721" s="193"/>
      <c r="AO721" s="193"/>
      <c r="AP721" s="193"/>
      <c r="AQ721" s="193"/>
      <c r="AR721" s="193"/>
      <c r="AS721" s="193"/>
      <c r="AT721" s="193"/>
      <c r="AU721" s="193"/>
      <c r="AV721" s="193"/>
    </row>
    <row r="722" spans="1:48" ht="15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  <c r="AE722" s="193"/>
      <c r="AF722" s="193"/>
      <c r="AG722" s="193"/>
      <c r="AH722" s="193"/>
      <c r="AI722" s="193"/>
      <c r="AJ722" s="193"/>
      <c r="AK722" s="193"/>
      <c r="AL722" s="193"/>
      <c r="AM722" s="193"/>
      <c r="AN722" s="193"/>
      <c r="AO722" s="193"/>
      <c r="AP722" s="193"/>
      <c r="AQ722" s="193"/>
      <c r="AR722" s="193"/>
      <c r="AS722" s="193"/>
      <c r="AT722" s="193"/>
      <c r="AU722" s="193"/>
      <c r="AV722" s="193"/>
    </row>
    <row r="723" spans="1:48" ht="15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  <c r="AE723" s="193"/>
      <c r="AF723" s="193"/>
      <c r="AG723" s="193"/>
      <c r="AH723" s="193"/>
      <c r="AI723" s="193"/>
      <c r="AJ723" s="193"/>
      <c r="AK723" s="193"/>
      <c r="AL723" s="193"/>
      <c r="AM723" s="193"/>
      <c r="AN723" s="193"/>
      <c r="AO723" s="193"/>
      <c r="AP723" s="193"/>
      <c r="AQ723" s="193"/>
      <c r="AR723" s="193"/>
      <c r="AS723" s="193"/>
      <c r="AT723" s="193"/>
      <c r="AU723" s="193"/>
      <c r="AV723" s="193"/>
    </row>
    <row r="724" spans="1:48" ht="15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  <c r="AE724" s="193"/>
      <c r="AF724" s="193"/>
      <c r="AG724" s="193"/>
      <c r="AH724" s="193"/>
      <c r="AI724" s="193"/>
      <c r="AJ724" s="193"/>
      <c r="AK724" s="193"/>
      <c r="AL724" s="193"/>
      <c r="AM724" s="193"/>
      <c r="AN724" s="193"/>
      <c r="AO724" s="193"/>
      <c r="AP724" s="193"/>
      <c r="AQ724" s="193"/>
      <c r="AR724" s="193"/>
      <c r="AS724" s="193"/>
      <c r="AT724" s="193"/>
      <c r="AU724" s="193"/>
      <c r="AV724" s="193"/>
    </row>
    <row r="725" spans="1:48" ht="15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  <c r="AE725" s="193"/>
      <c r="AF725" s="193"/>
      <c r="AG725" s="193"/>
      <c r="AH725" s="193"/>
      <c r="AI725" s="193"/>
      <c r="AJ725" s="193"/>
      <c r="AK725" s="193"/>
      <c r="AL725" s="193"/>
      <c r="AM725" s="193"/>
      <c r="AN725" s="193"/>
      <c r="AO725" s="193"/>
      <c r="AP725" s="193"/>
      <c r="AQ725" s="193"/>
      <c r="AR725" s="193"/>
      <c r="AS725" s="193"/>
      <c r="AT725" s="193"/>
      <c r="AU725" s="193"/>
      <c r="AV725" s="193"/>
    </row>
    <row r="726" spans="1:48" ht="15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  <c r="AE726" s="193"/>
      <c r="AF726" s="193"/>
      <c r="AG726" s="193"/>
      <c r="AH726" s="193"/>
      <c r="AI726" s="193"/>
      <c r="AJ726" s="193"/>
      <c r="AK726" s="193"/>
      <c r="AL726" s="193"/>
      <c r="AM726" s="193"/>
      <c r="AN726" s="193"/>
      <c r="AO726" s="193"/>
      <c r="AP726" s="193"/>
      <c r="AQ726" s="193"/>
      <c r="AR726" s="193"/>
      <c r="AS726" s="193"/>
      <c r="AT726" s="193"/>
      <c r="AU726" s="193"/>
      <c r="AV726" s="193"/>
    </row>
    <row r="727" spans="1:48" ht="15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  <c r="AE727" s="193"/>
      <c r="AF727" s="193"/>
      <c r="AG727" s="193"/>
      <c r="AH727" s="193"/>
      <c r="AI727" s="193"/>
      <c r="AJ727" s="193"/>
      <c r="AK727" s="193"/>
      <c r="AL727" s="193"/>
      <c r="AM727" s="193"/>
      <c r="AN727" s="193"/>
      <c r="AO727" s="193"/>
      <c r="AP727" s="193"/>
      <c r="AQ727" s="193"/>
      <c r="AR727" s="193"/>
      <c r="AS727" s="193"/>
      <c r="AT727" s="193"/>
      <c r="AU727" s="193"/>
      <c r="AV727" s="193"/>
    </row>
    <row r="728" spans="1:48" ht="15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  <c r="AE728" s="193"/>
      <c r="AF728" s="193"/>
      <c r="AG728" s="193"/>
      <c r="AH728" s="193"/>
      <c r="AI728" s="193"/>
      <c r="AJ728" s="193"/>
      <c r="AK728" s="193"/>
      <c r="AL728" s="193"/>
      <c r="AM728" s="193"/>
      <c r="AN728" s="193"/>
      <c r="AO728" s="193"/>
      <c r="AP728" s="193"/>
      <c r="AQ728" s="193"/>
      <c r="AR728" s="193"/>
      <c r="AS728" s="193"/>
      <c r="AT728" s="193"/>
      <c r="AU728" s="193"/>
      <c r="AV728" s="193"/>
    </row>
    <row r="729" spans="1:48" ht="15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  <c r="AE729" s="193"/>
      <c r="AF729" s="193"/>
      <c r="AG729" s="193"/>
      <c r="AH729" s="193"/>
      <c r="AI729" s="193"/>
      <c r="AJ729" s="193"/>
      <c r="AK729" s="193"/>
      <c r="AL729" s="193"/>
      <c r="AM729" s="193"/>
      <c r="AN729" s="193"/>
      <c r="AO729" s="193"/>
      <c r="AP729" s="193"/>
      <c r="AQ729" s="193"/>
      <c r="AR729" s="193"/>
      <c r="AS729" s="193"/>
      <c r="AT729" s="193"/>
      <c r="AU729" s="193"/>
      <c r="AV729" s="193"/>
    </row>
    <row r="730" spans="1:48" ht="15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  <c r="AE730" s="193"/>
      <c r="AF730" s="193"/>
      <c r="AG730" s="193"/>
      <c r="AH730" s="193"/>
      <c r="AI730" s="193"/>
      <c r="AJ730" s="193"/>
      <c r="AK730" s="193"/>
      <c r="AL730" s="193"/>
      <c r="AM730" s="193"/>
      <c r="AN730" s="193"/>
      <c r="AO730" s="193"/>
      <c r="AP730" s="193"/>
      <c r="AQ730" s="193"/>
      <c r="AR730" s="193"/>
      <c r="AS730" s="193"/>
      <c r="AT730" s="193"/>
      <c r="AU730" s="193"/>
      <c r="AV730" s="193"/>
    </row>
    <row r="731" spans="1:48" ht="15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  <c r="AE731" s="193"/>
      <c r="AF731" s="193"/>
      <c r="AG731" s="193"/>
      <c r="AH731" s="193"/>
      <c r="AI731" s="193"/>
      <c r="AJ731" s="193"/>
      <c r="AK731" s="193"/>
      <c r="AL731" s="193"/>
      <c r="AM731" s="193"/>
      <c r="AN731" s="193"/>
      <c r="AO731" s="193"/>
      <c r="AP731" s="193"/>
      <c r="AQ731" s="193"/>
      <c r="AR731" s="193"/>
      <c r="AS731" s="193"/>
      <c r="AT731" s="193"/>
      <c r="AU731" s="193"/>
      <c r="AV731" s="193"/>
    </row>
    <row r="732" spans="1:48" ht="15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  <c r="AE732" s="193"/>
      <c r="AF732" s="193"/>
      <c r="AG732" s="193"/>
      <c r="AH732" s="193"/>
      <c r="AI732" s="193"/>
      <c r="AJ732" s="193"/>
      <c r="AK732" s="193"/>
      <c r="AL732" s="193"/>
      <c r="AM732" s="193"/>
      <c r="AN732" s="193"/>
      <c r="AO732" s="193"/>
      <c r="AP732" s="193"/>
      <c r="AQ732" s="193"/>
      <c r="AR732" s="193"/>
      <c r="AS732" s="193"/>
      <c r="AT732" s="193"/>
      <c r="AU732" s="193"/>
      <c r="AV732" s="193"/>
    </row>
    <row r="733" spans="1:48" ht="15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  <c r="AE733" s="193"/>
      <c r="AF733" s="193"/>
      <c r="AG733" s="193"/>
      <c r="AH733" s="193"/>
      <c r="AI733" s="193"/>
      <c r="AJ733" s="193"/>
      <c r="AK733" s="193"/>
      <c r="AL733" s="193"/>
      <c r="AM733" s="193"/>
      <c r="AN733" s="193"/>
      <c r="AO733" s="193"/>
      <c r="AP733" s="193"/>
      <c r="AQ733" s="193"/>
      <c r="AR733" s="193"/>
      <c r="AS733" s="193"/>
      <c r="AT733" s="193"/>
      <c r="AU733" s="193"/>
      <c r="AV733" s="193"/>
    </row>
    <row r="734" spans="1:48" ht="15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  <c r="AE734" s="193"/>
      <c r="AF734" s="193"/>
      <c r="AG734" s="193"/>
      <c r="AH734" s="193"/>
      <c r="AI734" s="193"/>
      <c r="AJ734" s="193"/>
      <c r="AK734" s="193"/>
      <c r="AL734" s="193"/>
      <c r="AM734" s="193"/>
      <c r="AN734" s="193"/>
      <c r="AO734" s="193"/>
      <c r="AP734" s="193"/>
      <c r="AQ734" s="193"/>
      <c r="AR734" s="193"/>
      <c r="AS734" s="193"/>
      <c r="AT734" s="193"/>
      <c r="AU734" s="193"/>
      <c r="AV734" s="193"/>
    </row>
    <row r="735" spans="1:48" ht="15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  <c r="AE735" s="193"/>
      <c r="AF735" s="193"/>
      <c r="AG735" s="193"/>
      <c r="AH735" s="193"/>
      <c r="AI735" s="193"/>
      <c r="AJ735" s="193"/>
      <c r="AK735" s="193"/>
      <c r="AL735" s="193"/>
      <c r="AM735" s="193"/>
      <c r="AN735" s="193"/>
      <c r="AO735" s="193"/>
      <c r="AP735" s="193"/>
      <c r="AQ735" s="193"/>
      <c r="AR735" s="193"/>
      <c r="AS735" s="193"/>
      <c r="AT735" s="193"/>
      <c r="AU735" s="193"/>
      <c r="AV735" s="193"/>
    </row>
    <row r="736" spans="1:48" ht="15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  <c r="AE736" s="193"/>
      <c r="AF736" s="193"/>
      <c r="AG736" s="193"/>
      <c r="AH736" s="193"/>
      <c r="AI736" s="193"/>
      <c r="AJ736" s="193"/>
      <c r="AK736" s="193"/>
      <c r="AL736" s="193"/>
      <c r="AM736" s="193"/>
      <c r="AN736" s="193"/>
      <c r="AO736" s="193"/>
      <c r="AP736" s="193"/>
      <c r="AQ736" s="193"/>
      <c r="AR736" s="193"/>
      <c r="AS736" s="193"/>
      <c r="AT736" s="193"/>
      <c r="AU736" s="193"/>
      <c r="AV736" s="193"/>
    </row>
    <row r="737" spans="1:48" ht="15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  <c r="AE737" s="193"/>
      <c r="AF737" s="193"/>
      <c r="AG737" s="193"/>
      <c r="AH737" s="193"/>
      <c r="AI737" s="193"/>
      <c r="AJ737" s="193"/>
      <c r="AK737" s="193"/>
      <c r="AL737" s="193"/>
      <c r="AM737" s="193"/>
      <c r="AN737" s="193"/>
      <c r="AO737" s="193"/>
      <c r="AP737" s="193"/>
      <c r="AQ737" s="193"/>
      <c r="AR737" s="193"/>
      <c r="AS737" s="193"/>
      <c r="AT737" s="193"/>
      <c r="AU737" s="193"/>
      <c r="AV737" s="193"/>
    </row>
    <row r="738" spans="1:48" ht="15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  <c r="AE738" s="193"/>
      <c r="AF738" s="193"/>
      <c r="AG738" s="193"/>
      <c r="AH738" s="193"/>
      <c r="AI738" s="193"/>
      <c r="AJ738" s="193"/>
      <c r="AK738" s="193"/>
      <c r="AL738" s="193"/>
      <c r="AM738" s="193"/>
      <c r="AN738" s="193"/>
      <c r="AO738" s="193"/>
      <c r="AP738" s="193"/>
      <c r="AQ738" s="193"/>
      <c r="AR738" s="193"/>
      <c r="AS738" s="193"/>
      <c r="AT738" s="193"/>
      <c r="AU738" s="193"/>
      <c r="AV738" s="193"/>
    </row>
    <row r="739" spans="1:48" ht="15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  <c r="AE739" s="193"/>
      <c r="AF739" s="193"/>
      <c r="AG739" s="193"/>
      <c r="AH739" s="193"/>
      <c r="AI739" s="193"/>
      <c r="AJ739" s="193"/>
      <c r="AK739" s="193"/>
      <c r="AL739" s="193"/>
      <c r="AM739" s="193"/>
      <c r="AN739" s="193"/>
      <c r="AO739" s="193"/>
      <c r="AP739" s="193"/>
      <c r="AQ739" s="193"/>
      <c r="AR739" s="193"/>
      <c r="AS739" s="193"/>
      <c r="AT739" s="193"/>
      <c r="AU739" s="193"/>
      <c r="AV739" s="193"/>
    </row>
    <row r="740" spans="1:48" ht="15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  <c r="AE740" s="193"/>
      <c r="AF740" s="193"/>
      <c r="AG740" s="193"/>
      <c r="AH740" s="193"/>
      <c r="AI740" s="193"/>
      <c r="AJ740" s="193"/>
      <c r="AK740" s="193"/>
      <c r="AL740" s="193"/>
      <c r="AM740" s="193"/>
      <c r="AN740" s="193"/>
      <c r="AO740" s="193"/>
      <c r="AP740" s="193"/>
      <c r="AQ740" s="193"/>
      <c r="AR740" s="193"/>
      <c r="AS740" s="193"/>
      <c r="AT740" s="193"/>
      <c r="AU740" s="193"/>
      <c r="AV740" s="193"/>
    </row>
    <row r="741" spans="1:48" ht="15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  <c r="AE741" s="193"/>
      <c r="AF741" s="193"/>
      <c r="AG741" s="193"/>
      <c r="AH741" s="193"/>
      <c r="AI741" s="193"/>
      <c r="AJ741" s="193"/>
      <c r="AK741" s="193"/>
      <c r="AL741" s="193"/>
      <c r="AM741" s="193"/>
      <c r="AN741" s="193"/>
      <c r="AO741" s="193"/>
      <c r="AP741" s="193"/>
      <c r="AQ741" s="193"/>
      <c r="AR741" s="193"/>
      <c r="AS741" s="193"/>
      <c r="AT741" s="193"/>
      <c r="AU741" s="193"/>
      <c r="AV741" s="193"/>
    </row>
    <row r="742" spans="1:48" ht="15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  <c r="AE742" s="193"/>
      <c r="AF742" s="193"/>
      <c r="AG742" s="193"/>
      <c r="AH742" s="193"/>
      <c r="AI742" s="193"/>
      <c r="AJ742" s="193"/>
      <c r="AK742" s="193"/>
      <c r="AL742" s="193"/>
      <c r="AM742" s="193"/>
      <c r="AN742" s="193"/>
      <c r="AO742" s="193"/>
      <c r="AP742" s="193"/>
      <c r="AQ742" s="193"/>
      <c r="AR742" s="193"/>
      <c r="AS742" s="193"/>
      <c r="AT742" s="193"/>
      <c r="AU742" s="193"/>
      <c r="AV742" s="193"/>
    </row>
    <row r="743" spans="1:48" ht="15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  <c r="AE743" s="193"/>
      <c r="AF743" s="193"/>
      <c r="AG743" s="193"/>
      <c r="AH743" s="193"/>
      <c r="AI743" s="193"/>
      <c r="AJ743" s="193"/>
      <c r="AK743" s="193"/>
      <c r="AL743" s="193"/>
      <c r="AM743" s="193"/>
      <c r="AN743" s="193"/>
      <c r="AO743" s="193"/>
      <c r="AP743" s="193"/>
      <c r="AQ743" s="193"/>
      <c r="AR743" s="193"/>
      <c r="AS743" s="193"/>
      <c r="AT743" s="193"/>
      <c r="AU743" s="193"/>
      <c r="AV743" s="193"/>
    </row>
    <row r="744" spans="1:48" ht="15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  <c r="AA744" s="193"/>
      <c r="AB744" s="193"/>
      <c r="AC744" s="193"/>
      <c r="AD744" s="193"/>
      <c r="AE744" s="193"/>
      <c r="AF744" s="193"/>
      <c r="AG744" s="193"/>
      <c r="AH744" s="193"/>
      <c r="AI744" s="193"/>
      <c r="AJ744" s="193"/>
      <c r="AK744" s="193"/>
      <c r="AL744" s="193"/>
      <c r="AM744" s="193"/>
      <c r="AN744" s="193"/>
      <c r="AO744" s="193"/>
      <c r="AP744" s="193"/>
      <c r="AQ744" s="193"/>
      <c r="AR744" s="193"/>
      <c r="AS744" s="193"/>
      <c r="AT744" s="193"/>
      <c r="AU744" s="193"/>
      <c r="AV744" s="193"/>
    </row>
    <row r="745" spans="1:48" ht="15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  <c r="AE745" s="193"/>
      <c r="AF745" s="193"/>
      <c r="AG745" s="193"/>
      <c r="AH745" s="193"/>
      <c r="AI745" s="193"/>
      <c r="AJ745" s="193"/>
      <c r="AK745" s="193"/>
      <c r="AL745" s="193"/>
      <c r="AM745" s="193"/>
      <c r="AN745" s="193"/>
      <c r="AO745" s="193"/>
      <c r="AP745" s="193"/>
      <c r="AQ745" s="193"/>
      <c r="AR745" s="193"/>
      <c r="AS745" s="193"/>
      <c r="AT745" s="193"/>
      <c r="AU745" s="193"/>
      <c r="AV745" s="193"/>
    </row>
    <row r="746" spans="1:48" ht="15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  <c r="AE746" s="193"/>
      <c r="AF746" s="193"/>
      <c r="AG746" s="193"/>
      <c r="AH746" s="193"/>
      <c r="AI746" s="193"/>
      <c r="AJ746" s="193"/>
      <c r="AK746" s="193"/>
      <c r="AL746" s="193"/>
      <c r="AM746" s="193"/>
      <c r="AN746" s="193"/>
      <c r="AO746" s="193"/>
      <c r="AP746" s="193"/>
      <c r="AQ746" s="193"/>
      <c r="AR746" s="193"/>
      <c r="AS746" s="193"/>
      <c r="AT746" s="193"/>
      <c r="AU746" s="193"/>
      <c r="AV746" s="193"/>
    </row>
    <row r="747" spans="1:48" ht="15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  <c r="AE747" s="193"/>
      <c r="AF747" s="193"/>
      <c r="AG747" s="193"/>
      <c r="AH747" s="193"/>
      <c r="AI747" s="193"/>
      <c r="AJ747" s="193"/>
      <c r="AK747" s="193"/>
      <c r="AL747" s="193"/>
      <c r="AM747" s="193"/>
      <c r="AN747" s="193"/>
      <c r="AO747" s="193"/>
      <c r="AP747" s="193"/>
      <c r="AQ747" s="193"/>
      <c r="AR747" s="193"/>
      <c r="AS747" s="193"/>
      <c r="AT747" s="193"/>
      <c r="AU747" s="193"/>
      <c r="AV747" s="193"/>
    </row>
    <row r="748" spans="1:48" ht="15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  <c r="AE748" s="193"/>
      <c r="AF748" s="193"/>
      <c r="AG748" s="193"/>
      <c r="AH748" s="193"/>
      <c r="AI748" s="193"/>
      <c r="AJ748" s="193"/>
      <c r="AK748" s="193"/>
      <c r="AL748" s="193"/>
      <c r="AM748" s="193"/>
      <c r="AN748" s="193"/>
      <c r="AO748" s="193"/>
      <c r="AP748" s="193"/>
      <c r="AQ748" s="193"/>
      <c r="AR748" s="193"/>
      <c r="AS748" s="193"/>
      <c r="AT748" s="193"/>
      <c r="AU748" s="193"/>
      <c r="AV748" s="193"/>
    </row>
    <row r="749" spans="1:48" ht="15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193"/>
      <c r="AB749" s="193"/>
      <c r="AC749" s="193"/>
      <c r="AD749" s="193"/>
      <c r="AE749" s="193"/>
      <c r="AF749" s="193"/>
      <c r="AG749" s="193"/>
      <c r="AH749" s="193"/>
      <c r="AI749" s="193"/>
      <c r="AJ749" s="193"/>
      <c r="AK749" s="193"/>
      <c r="AL749" s="193"/>
      <c r="AM749" s="193"/>
      <c r="AN749" s="193"/>
      <c r="AO749" s="193"/>
      <c r="AP749" s="193"/>
      <c r="AQ749" s="193"/>
      <c r="AR749" s="193"/>
      <c r="AS749" s="193"/>
      <c r="AT749" s="193"/>
      <c r="AU749" s="193"/>
      <c r="AV749" s="193"/>
    </row>
    <row r="750" spans="1:48" ht="15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  <c r="AE750" s="193"/>
      <c r="AF750" s="193"/>
      <c r="AG750" s="193"/>
      <c r="AH750" s="193"/>
      <c r="AI750" s="193"/>
      <c r="AJ750" s="193"/>
      <c r="AK750" s="193"/>
      <c r="AL750" s="193"/>
      <c r="AM750" s="193"/>
      <c r="AN750" s="193"/>
      <c r="AO750" s="193"/>
      <c r="AP750" s="193"/>
      <c r="AQ750" s="193"/>
      <c r="AR750" s="193"/>
      <c r="AS750" s="193"/>
      <c r="AT750" s="193"/>
      <c r="AU750" s="193"/>
      <c r="AV750" s="193"/>
    </row>
    <row r="751" spans="1:48" ht="15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  <c r="AE751" s="193"/>
      <c r="AF751" s="193"/>
      <c r="AG751" s="193"/>
      <c r="AH751" s="193"/>
      <c r="AI751" s="193"/>
      <c r="AJ751" s="193"/>
      <c r="AK751" s="193"/>
      <c r="AL751" s="193"/>
      <c r="AM751" s="193"/>
      <c r="AN751" s="193"/>
      <c r="AO751" s="193"/>
      <c r="AP751" s="193"/>
      <c r="AQ751" s="193"/>
      <c r="AR751" s="193"/>
      <c r="AS751" s="193"/>
      <c r="AT751" s="193"/>
      <c r="AU751" s="193"/>
      <c r="AV751" s="193"/>
    </row>
    <row r="752" spans="1:48" ht="15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  <c r="AE752" s="193"/>
      <c r="AF752" s="193"/>
      <c r="AG752" s="193"/>
      <c r="AH752" s="193"/>
      <c r="AI752" s="193"/>
      <c r="AJ752" s="193"/>
      <c r="AK752" s="193"/>
      <c r="AL752" s="193"/>
      <c r="AM752" s="193"/>
      <c r="AN752" s="193"/>
      <c r="AO752" s="193"/>
      <c r="AP752" s="193"/>
      <c r="AQ752" s="193"/>
      <c r="AR752" s="193"/>
      <c r="AS752" s="193"/>
      <c r="AT752" s="193"/>
      <c r="AU752" s="193"/>
      <c r="AV752" s="193"/>
    </row>
    <row r="753" spans="1:48" ht="15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  <c r="AE753" s="193"/>
      <c r="AF753" s="193"/>
      <c r="AG753" s="193"/>
      <c r="AH753" s="193"/>
      <c r="AI753" s="193"/>
      <c r="AJ753" s="193"/>
      <c r="AK753" s="193"/>
      <c r="AL753" s="193"/>
      <c r="AM753" s="193"/>
      <c r="AN753" s="193"/>
      <c r="AO753" s="193"/>
      <c r="AP753" s="193"/>
      <c r="AQ753" s="193"/>
      <c r="AR753" s="193"/>
      <c r="AS753" s="193"/>
      <c r="AT753" s="193"/>
      <c r="AU753" s="193"/>
      <c r="AV753" s="193"/>
    </row>
    <row r="754" spans="1:48" ht="15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  <c r="AE754" s="193"/>
      <c r="AF754" s="193"/>
      <c r="AG754" s="193"/>
      <c r="AH754" s="193"/>
      <c r="AI754" s="193"/>
      <c r="AJ754" s="193"/>
      <c r="AK754" s="193"/>
      <c r="AL754" s="193"/>
      <c r="AM754" s="193"/>
      <c r="AN754" s="193"/>
      <c r="AO754" s="193"/>
      <c r="AP754" s="193"/>
      <c r="AQ754" s="193"/>
      <c r="AR754" s="193"/>
      <c r="AS754" s="193"/>
      <c r="AT754" s="193"/>
      <c r="AU754" s="193"/>
      <c r="AV754" s="193"/>
    </row>
    <row r="755" spans="1:48" ht="15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  <c r="AE755" s="193"/>
      <c r="AF755" s="193"/>
      <c r="AG755" s="193"/>
      <c r="AH755" s="193"/>
      <c r="AI755" s="193"/>
      <c r="AJ755" s="193"/>
      <c r="AK755" s="193"/>
      <c r="AL755" s="193"/>
      <c r="AM755" s="193"/>
      <c r="AN755" s="193"/>
      <c r="AO755" s="193"/>
      <c r="AP755" s="193"/>
      <c r="AQ755" s="193"/>
      <c r="AR755" s="193"/>
      <c r="AS755" s="193"/>
      <c r="AT755" s="193"/>
      <c r="AU755" s="193"/>
      <c r="AV755" s="193"/>
    </row>
    <row r="756" spans="1:48" ht="15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  <c r="AE756" s="193"/>
      <c r="AF756" s="193"/>
      <c r="AG756" s="193"/>
      <c r="AH756" s="193"/>
      <c r="AI756" s="193"/>
      <c r="AJ756" s="193"/>
      <c r="AK756" s="193"/>
      <c r="AL756" s="193"/>
      <c r="AM756" s="193"/>
      <c r="AN756" s="193"/>
      <c r="AO756" s="193"/>
      <c r="AP756" s="193"/>
      <c r="AQ756" s="193"/>
      <c r="AR756" s="193"/>
      <c r="AS756" s="193"/>
      <c r="AT756" s="193"/>
      <c r="AU756" s="193"/>
      <c r="AV756" s="193"/>
    </row>
    <row r="757" spans="1:48" ht="15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193"/>
      <c r="AB757" s="193"/>
      <c r="AC757" s="193"/>
      <c r="AD757" s="193"/>
      <c r="AE757" s="193"/>
      <c r="AF757" s="193"/>
      <c r="AG757" s="193"/>
      <c r="AH757" s="193"/>
      <c r="AI757" s="193"/>
      <c r="AJ757" s="193"/>
      <c r="AK757" s="193"/>
      <c r="AL757" s="193"/>
      <c r="AM757" s="193"/>
      <c r="AN757" s="193"/>
      <c r="AO757" s="193"/>
      <c r="AP757" s="193"/>
      <c r="AQ757" s="193"/>
      <c r="AR757" s="193"/>
      <c r="AS757" s="193"/>
      <c r="AT757" s="193"/>
      <c r="AU757" s="193"/>
      <c r="AV757" s="193"/>
    </row>
    <row r="758" spans="1:48" ht="15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  <c r="AE758" s="193"/>
      <c r="AF758" s="193"/>
      <c r="AG758" s="193"/>
      <c r="AH758" s="193"/>
      <c r="AI758" s="193"/>
      <c r="AJ758" s="193"/>
      <c r="AK758" s="193"/>
      <c r="AL758" s="193"/>
      <c r="AM758" s="193"/>
      <c r="AN758" s="193"/>
      <c r="AO758" s="193"/>
      <c r="AP758" s="193"/>
      <c r="AQ758" s="193"/>
      <c r="AR758" s="193"/>
      <c r="AS758" s="193"/>
      <c r="AT758" s="193"/>
      <c r="AU758" s="193"/>
      <c r="AV758" s="193"/>
    </row>
    <row r="759" spans="1:48" ht="15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  <c r="AE759" s="193"/>
      <c r="AF759" s="193"/>
      <c r="AG759" s="193"/>
      <c r="AH759" s="193"/>
      <c r="AI759" s="193"/>
      <c r="AJ759" s="193"/>
      <c r="AK759" s="193"/>
      <c r="AL759" s="193"/>
      <c r="AM759" s="193"/>
      <c r="AN759" s="193"/>
      <c r="AO759" s="193"/>
      <c r="AP759" s="193"/>
      <c r="AQ759" s="193"/>
      <c r="AR759" s="193"/>
      <c r="AS759" s="193"/>
      <c r="AT759" s="193"/>
      <c r="AU759" s="193"/>
      <c r="AV759" s="193"/>
    </row>
    <row r="760" spans="1:48" ht="15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  <c r="AE760" s="193"/>
      <c r="AF760" s="193"/>
      <c r="AG760" s="193"/>
      <c r="AH760" s="193"/>
      <c r="AI760" s="193"/>
      <c r="AJ760" s="193"/>
      <c r="AK760" s="193"/>
      <c r="AL760" s="193"/>
      <c r="AM760" s="193"/>
      <c r="AN760" s="193"/>
      <c r="AO760" s="193"/>
      <c r="AP760" s="193"/>
      <c r="AQ760" s="193"/>
      <c r="AR760" s="193"/>
      <c r="AS760" s="193"/>
      <c r="AT760" s="193"/>
      <c r="AU760" s="193"/>
      <c r="AV760" s="193"/>
    </row>
    <row r="761" spans="1:48" ht="15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  <c r="AE761" s="193"/>
      <c r="AF761" s="193"/>
      <c r="AG761" s="193"/>
      <c r="AH761" s="193"/>
      <c r="AI761" s="193"/>
      <c r="AJ761" s="193"/>
      <c r="AK761" s="193"/>
      <c r="AL761" s="193"/>
      <c r="AM761" s="193"/>
      <c r="AN761" s="193"/>
      <c r="AO761" s="193"/>
      <c r="AP761" s="193"/>
      <c r="AQ761" s="193"/>
      <c r="AR761" s="193"/>
      <c r="AS761" s="193"/>
      <c r="AT761" s="193"/>
      <c r="AU761" s="193"/>
      <c r="AV761" s="193"/>
    </row>
    <row r="762" spans="1:48" ht="15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  <c r="AE762" s="193"/>
      <c r="AF762" s="193"/>
      <c r="AG762" s="193"/>
      <c r="AH762" s="193"/>
      <c r="AI762" s="193"/>
      <c r="AJ762" s="193"/>
      <c r="AK762" s="193"/>
      <c r="AL762" s="193"/>
      <c r="AM762" s="193"/>
      <c r="AN762" s="193"/>
      <c r="AO762" s="193"/>
      <c r="AP762" s="193"/>
      <c r="AQ762" s="193"/>
      <c r="AR762" s="193"/>
      <c r="AS762" s="193"/>
      <c r="AT762" s="193"/>
      <c r="AU762" s="193"/>
      <c r="AV762" s="193"/>
    </row>
    <row r="763" spans="1:48" ht="15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  <c r="AA763" s="193"/>
      <c r="AB763" s="193"/>
      <c r="AC763" s="193"/>
      <c r="AD763" s="193"/>
      <c r="AE763" s="193"/>
      <c r="AF763" s="193"/>
      <c r="AG763" s="193"/>
      <c r="AH763" s="193"/>
      <c r="AI763" s="193"/>
      <c r="AJ763" s="193"/>
      <c r="AK763" s="193"/>
      <c r="AL763" s="193"/>
      <c r="AM763" s="193"/>
      <c r="AN763" s="193"/>
      <c r="AO763" s="193"/>
      <c r="AP763" s="193"/>
      <c r="AQ763" s="193"/>
      <c r="AR763" s="193"/>
      <c r="AS763" s="193"/>
      <c r="AT763" s="193"/>
      <c r="AU763" s="193"/>
      <c r="AV763" s="193"/>
    </row>
    <row r="764" spans="1:48" ht="15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  <c r="AE764" s="193"/>
      <c r="AF764" s="193"/>
      <c r="AG764" s="193"/>
      <c r="AH764" s="193"/>
      <c r="AI764" s="193"/>
      <c r="AJ764" s="193"/>
      <c r="AK764" s="193"/>
      <c r="AL764" s="193"/>
      <c r="AM764" s="193"/>
      <c r="AN764" s="193"/>
      <c r="AO764" s="193"/>
      <c r="AP764" s="193"/>
      <c r="AQ764" s="193"/>
      <c r="AR764" s="193"/>
      <c r="AS764" s="193"/>
      <c r="AT764" s="193"/>
      <c r="AU764" s="193"/>
      <c r="AV764" s="193"/>
    </row>
    <row r="765" spans="1:48" ht="15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  <c r="AE765" s="193"/>
      <c r="AF765" s="193"/>
      <c r="AG765" s="193"/>
      <c r="AH765" s="193"/>
      <c r="AI765" s="193"/>
      <c r="AJ765" s="193"/>
      <c r="AK765" s="193"/>
      <c r="AL765" s="193"/>
      <c r="AM765" s="193"/>
      <c r="AN765" s="193"/>
      <c r="AO765" s="193"/>
      <c r="AP765" s="193"/>
      <c r="AQ765" s="193"/>
      <c r="AR765" s="193"/>
      <c r="AS765" s="193"/>
      <c r="AT765" s="193"/>
      <c r="AU765" s="193"/>
      <c r="AV765" s="193"/>
    </row>
    <row r="766" spans="1:48" ht="15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  <c r="AE766" s="193"/>
      <c r="AF766" s="193"/>
      <c r="AG766" s="193"/>
      <c r="AH766" s="193"/>
      <c r="AI766" s="193"/>
      <c r="AJ766" s="193"/>
      <c r="AK766" s="193"/>
      <c r="AL766" s="193"/>
      <c r="AM766" s="193"/>
      <c r="AN766" s="193"/>
      <c r="AO766" s="193"/>
      <c r="AP766" s="193"/>
      <c r="AQ766" s="193"/>
      <c r="AR766" s="193"/>
      <c r="AS766" s="193"/>
      <c r="AT766" s="193"/>
      <c r="AU766" s="193"/>
      <c r="AV766" s="193"/>
    </row>
    <row r="767" spans="1:48" ht="15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  <c r="AE767" s="193"/>
      <c r="AF767" s="193"/>
      <c r="AG767" s="193"/>
      <c r="AH767" s="193"/>
      <c r="AI767" s="193"/>
      <c r="AJ767" s="193"/>
      <c r="AK767" s="193"/>
      <c r="AL767" s="193"/>
      <c r="AM767" s="193"/>
      <c r="AN767" s="193"/>
      <c r="AO767" s="193"/>
      <c r="AP767" s="193"/>
      <c r="AQ767" s="193"/>
      <c r="AR767" s="193"/>
      <c r="AS767" s="193"/>
      <c r="AT767" s="193"/>
      <c r="AU767" s="193"/>
      <c r="AV767" s="193"/>
    </row>
    <row r="768" spans="1:48" ht="15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  <c r="AE768" s="193"/>
      <c r="AF768" s="193"/>
      <c r="AG768" s="193"/>
      <c r="AH768" s="193"/>
      <c r="AI768" s="193"/>
      <c r="AJ768" s="193"/>
      <c r="AK768" s="193"/>
      <c r="AL768" s="193"/>
      <c r="AM768" s="193"/>
      <c r="AN768" s="193"/>
      <c r="AO768" s="193"/>
      <c r="AP768" s="193"/>
      <c r="AQ768" s="193"/>
      <c r="AR768" s="193"/>
      <c r="AS768" s="193"/>
      <c r="AT768" s="193"/>
      <c r="AU768" s="193"/>
      <c r="AV768" s="193"/>
    </row>
    <row r="769" spans="1:48" ht="15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  <c r="AE769" s="193"/>
      <c r="AF769" s="193"/>
      <c r="AG769" s="193"/>
      <c r="AH769" s="193"/>
      <c r="AI769" s="193"/>
      <c r="AJ769" s="193"/>
      <c r="AK769" s="193"/>
      <c r="AL769" s="193"/>
      <c r="AM769" s="193"/>
      <c r="AN769" s="193"/>
      <c r="AO769" s="193"/>
      <c r="AP769" s="193"/>
      <c r="AQ769" s="193"/>
      <c r="AR769" s="193"/>
      <c r="AS769" s="193"/>
      <c r="AT769" s="193"/>
      <c r="AU769" s="193"/>
      <c r="AV769" s="193"/>
    </row>
    <row r="770" spans="1:48" ht="15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  <c r="AE770" s="193"/>
      <c r="AF770" s="193"/>
      <c r="AG770" s="193"/>
      <c r="AH770" s="193"/>
      <c r="AI770" s="193"/>
      <c r="AJ770" s="193"/>
      <c r="AK770" s="193"/>
      <c r="AL770" s="193"/>
      <c r="AM770" s="193"/>
      <c r="AN770" s="193"/>
      <c r="AO770" s="193"/>
      <c r="AP770" s="193"/>
      <c r="AQ770" s="193"/>
      <c r="AR770" s="193"/>
      <c r="AS770" s="193"/>
      <c r="AT770" s="193"/>
      <c r="AU770" s="193"/>
      <c r="AV770" s="193"/>
    </row>
    <row r="771" spans="1:48" ht="15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  <c r="AE771" s="193"/>
      <c r="AF771" s="193"/>
      <c r="AG771" s="193"/>
      <c r="AH771" s="193"/>
      <c r="AI771" s="193"/>
      <c r="AJ771" s="193"/>
      <c r="AK771" s="193"/>
      <c r="AL771" s="193"/>
      <c r="AM771" s="193"/>
      <c r="AN771" s="193"/>
      <c r="AO771" s="193"/>
      <c r="AP771" s="193"/>
      <c r="AQ771" s="193"/>
      <c r="AR771" s="193"/>
      <c r="AS771" s="193"/>
      <c r="AT771" s="193"/>
      <c r="AU771" s="193"/>
      <c r="AV771" s="193"/>
    </row>
    <row r="772" spans="1:48" ht="15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  <c r="AE772" s="193"/>
      <c r="AF772" s="193"/>
      <c r="AG772" s="193"/>
      <c r="AH772" s="193"/>
      <c r="AI772" s="193"/>
      <c r="AJ772" s="193"/>
      <c r="AK772" s="193"/>
      <c r="AL772" s="193"/>
      <c r="AM772" s="193"/>
      <c r="AN772" s="193"/>
      <c r="AO772" s="193"/>
      <c r="AP772" s="193"/>
      <c r="AQ772" s="193"/>
      <c r="AR772" s="193"/>
      <c r="AS772" s="193"/>
      <c r="AT772" s="193"/>
      <c r="AU772" s="193"/>
      <c r="AV772" s="193"/>
    </row>
    <row r="773" spans="1:48" ht="15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  <c r="AE773" s="193"/>
      <c r="AF773" s="193"/>
      <c r="AG773" s="193"/>
      <c r="AH773" s="193"/>
      <c r="AI773" s="193"/>
      <c r="AJ773" s="193"/>
      <c r="AK773" s="193"/>
      <c r="AL773" s="193"/>
      <c r="AM773" s="193"/>
      <c r="AN773" s="193"/>
      <c r="AO773" s="193"/>
      <c r="AP773" s="193"/>
      <c r="AQ773" s="193"/>
      <c r="AR773" s="193"/>
      <c r="AS773" s="193"/>
      <c r="AT773" s="193"/>
      <c r="AU773" s="193"/>
      <c r="AV773" s="193"/>
    </row>
    <row r="774" spans="1:48" ht="15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  <c r="AE774" s="193"/>
      <c r="AF774" s="193"/>
      <c r="AG774" s="193"/>
      <c r="AH774" s="193"/>
      <c r="AI774" s="193"/>
      <c r="AJ774" s="193"/>
      <c r="AK774" s="193"/>
      <c r="AL774" s="193"/>
      <c r="AM774" s="193"/>
      <c r="AN774" s="193"/>
      <c r="AO774" s="193"/>
      <c r="AP774" s="193"/>
      <c r="AQ774" s="193"/>
      <c r="AR774" s="193"/>
      <c r="AS774" s="193"/>
      <c r="AT774" s="193"/>
      <c r="AU774" s="193"/>
      <c r="AV774" s="193"/>
    </row>
    <row r="775" spans="1:48" ht="15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  <c r="AE775" s="193"/>
      <c r="AF775" s="193"/>
      <c r="AG775" s="193"/>
      <c r="AH775" s="193"/>
      <c r="AI775" s="193"/>
      <c r="AJ775" s="193"/>
      <c r="AK775" s="193"/>
      <c r="AL775" s="193"/>
      <c r="AM775" s="193"/>
      <c r="AN775" s="193"/>
      <c r="AO775" s="193"/>
      <c r="AP775" s="193"/>
      <c r="AQ775" s="193"/>
      <c r="AR775" s="193"/>
      <c r="AS775" s="193"/>
      <c r="AT775" s="193"/>
      <c r="AU775" s="193"/>
      <c r="AV775" s="193"/>
    </row>
    <row r="776" spans="1:48" ht="15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  <c r="AE776" s="193"/>
      <c r="AF776" s="193"/>
      <c r="AG776" s="193"/>
      <c r="AH776" s="193"/>
      <c r="AI776" s="193"/>
      <c r="AJ776" s="193"/>
      <c r="AK776" s="193"/>
      <c r="AL776" s="193"/>
      <c r="AM776" s="193"/>
      <c r="AN776" s="193"/>
      <c r="AO776" s="193"/>
      <c r="AP776" s="193"/>
      <c r="AQ776" s="193"/>
      <c r="AR776" s="193"/>
      <c r="AS776" s="193"/>
      <c r="AT776" s="193"/>
      <c r="AU776" s="193"/>
      <c r="AV776" s="193"/>
    </row>
    <row r="777" spans="1:48" ht="15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  <c r="AE777" s="193"/>
      <c r="AF777" s="193"/>
      <c r="AG777" s="193"/>
      <c r="AH777" s="193"/>
      <c r="AI777" s="193"/>
      <c r="AJ777" s="193"/>
      <c r="AK777" s="193"/>
      <c r="AL777" s="193"/>
      <c r="AM777" s="193"/>
      <c r="AN777" s="193"/>
      <c r="AO777" s="193"/>
      <c r="AP777" s="193"/>
      <c r="AQ777" s="193"/>
      <c r="AR777" s="193"/>
      <c r="AS777" s="193"/>
      <c r="AT777" s="193"/>
      <c r="AU777" s="193"/>
      <c r="AV777" s="193"/>
    </row>
    <row r="778" spans="1:48" ht="15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  <c r="AE778" s="193"/>
      <c r="AF778" s="193"/>
      <c r="AG778" s="193"/>
      <c r="AH778" s="193"/>
      <c r="AI778" s="193"/>
      <c r="AJ778" s="193"/>
      <c r="AK778" s="193"/>
      <c r="AL778" s="193"/>
      <c r="AM778" s="193"/>
      <c r="AN778" s="193"/>
      <c r="AO778" s="193"/>
      <c r="AP778" s="193"/>
      <c r="AQ778" s="193"/>
      <c r="AR778" s="193"/>
      <c r="AS778" s="193"/>
      <c r="AT778" s="193"/>
      <c r="AU778" s="193"/>
      <c r="AV778" s="193"/>
    </row>
    <row r="779" spans="1:48" ht="15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  <c r="AE779" s="193"/>
      <c r="AF779" s="193"/>
      <c r="AG779" s="193"/>
      <c r="AH779" s="193"/>
      <c r="AI779" s="193"/>
      <c r="AJ779" s="193"/>
      <c r="AK779" s="193"/>
      <c r="AL779" s="193"/>
      <c r="AM779" s="193"/>
      <c r="AN779" s="193"/>
      <c r="AO779" s="193"/>
      <c r="AP779" s="193"/>
      <c r="AQ779" s="193"/>
      <c r="AR779" s="193"/>
      <c r="AS779" s="193"/>
      <c r="AT779" s="193"/>
      <c r="AU779" s="193"/>
      <c r="AV779" s="193"/>
    </row>
    <row r="780" spans="1:48" ht="15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  <c r="AE780" s="193"/>
      <c r="AF780" s="193"/>
      <c r="AG780" s="193"/>
      <c r="AH780" s="193"/>
      <c r="AI780" s="193"/>
      <c r="AJ780" s="193"/>
      <c r="AK780" s="193"/>
      <c r="AL780" s="193"/>
      <c r="AM780" s="193"/>
      <c r="AN780" s="193"/>
      <c r="AO780" s="193"/>
      <c r="AP780" s="193"/>
      <c r="AQ780" s="193"/>
      <c r="AR780" s="193"/>
      <c r="AS780" s="193"/>
      <c r="AT780" s="193"/>
      <c r="AU780" s="193"/>
      <c r="AV780" s="193"/>
    </row>
    <row r="781" spans="1:48" ht="15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  <c r="AE781" s="193"/>
      <c r="AF781" s="193"/>
      <c r="AG781" s="193"/>
      <c r="AH781" s="193"/>
      <c r="AI781" s="193"/>
      <c r="AJ781" s="193"/>
      <c r="AK781" s="193"/>
      <c r="AL781" s="193"/>
      <c r="AM781" s="193"/>
      <c r="AN781" s="193"/>
      <c r="AO781" s="193"/>
      <c r="AP781" s="193"/>
      <c r="AQ781" s="193"/>
      <c r="AR781" s="193"/>
      <c r="AS781" s="193"/>
      <c r="AT781" s="193"/>
      <c r="AU781" s="193"/>
      <c r="AV781" s="193"/>
    </row>
    <row r="782" spans="1:48" ht="15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  <c r="AE782" s="193"/>
      <c r="AF782" s="193"/>
      <c r="AG782" s="193"/>
      <c r="AH782" s="193"/>
      <c r="AI782" s="193"/>
      <c r="AJ782" s="193"/>
      <c r="AK782" s="193"/>
      <c r="AL782" s="193"/>
      <c r="AM782" s="193"/>
      <c r="AN782" s="193"/>
      <c r="AO782" s="193"/>
      <c r="AP782" s="193"/>
      <c r="AQ782" s="193"/>
      <c r="AR782" s="193"/>
      <c r="AS782" s="193"/>
      <c r="AT782" s="193"/>
      <c r="AU782" s="193"/>
      <c r="AV782" s="193"/>
    </row>
    <row r="783" spans="1:48" ht="15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  <c r="AE783" s="193"/>
      <c r="AF783" s="193"/>
      <c r="AG783" s="193"/>
      <c r="AH783" s="193"/>
      <c r="AI783" s="193"/>
      <c r="AJ783" s="193"/>
      <c r="AK783" s="193"/>
      <c r="AL783" s="193"/>
      <c r="AM783" s="193"/>
      <c r="AN783" s="193"/>
      <c r="AO783" s="193"/>
      <c r="AP783" s="193"/>
      <c r="AQ783" s="193"/>
      <c r="AR783" s="193"/>
      <c r="AS783" s="193"/>
      <c r="AT783" s="193"/>
      <c r="AU783" s="193"/>
      <c r="AV783" s="193"/>
    </row>
    <row r="784" spans="1:48" ht="15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  <c r="AE784" s="193"/>
      <c r="AF784" s="193"/>
      <c r="AG784" s="193"/>
      <c r="AH784" s="193"/>
      <c r="AI784" s="193"/>
      <c r="AJ784" s="193"/>
      <c r="AK784" s="193"/>
      <c r="AL784" s="193"/>
      <c r="AM784" s="193"/>
      <c r="AN784" s="193"/>
      <c r="AO784" s="193"/>
      <c r="AP784" s="193"/>
      <c r="AQ784" s="193"/>
      <c r="AR784" s="193"/>
      <c r="AS784" s="193"/>
      <c r="AT784" s="193"/>
      <c r="AU784" s="193"/>
      <c r="AV784" s="193"/>
    </row>
    <row r="785" spans="1:48" ht="15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  <c r="AE785" s="193"/>
      <c r="AF785" s="193"/>
      <c r="AG785" s="193"/>
      <c r="AH785" s="193"/>
      <c r="AI785" s="193"/>
      <c r="AJ785" s="193"/>
      <c r="AK785" s="193"/>
      <c r="AL785" s="193"/>
      <c r="AM785" s="193"/>
      <c r="AN785" s="193"/>
      <c r="AO785" s="193"/>
      <c r="AP785" s="193"/>
      <c r="AQ785" s="193"/>
      <c r="AR785" s="193"/>
      <c r="AS785" s="193"/>
      <c r="AT785" s="193"/>
      <c r="AU785" s="193"/>
      <c r="AV785" s="193"/>
    </row>
    <row r="786" spans="1:48" ht="15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  <c r="AA786" s="193"/>
      <c r="AB786" s="193"/>
      <c r="AC786" s="193"/>
      <c r="AD786" s="193"/>
      <c r="AE786" s="193"/>
      <c r="AF786" s="193"/>
      <c r="AG786" s="193"/>
      <c r="AH786" s="193"/>
      <c r="AI786" s="193"/>
      <c r="AJ786" s="193"/>
      <c r="AK786" s="193"/>
      <c r="AL786" s="193"/>
      <c r="AM786" s="193"/>
      <c r="AN786" s="193"/>
      <c r="AO786" s="193"/>
      <c r="AP786" s="193"/>
      <c r="AQ786" s="193"/>
      <c r="AR786" s="193"/>
      <c r="AS786" s="193"/>
      <c r="AT786" s="193"/>
      <c r="AU786" s="193"/>
      <c r="AV786" s="193"/>
    </row>
    <row r="787" spans="1:48" ht="15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  <c r="AE787" s="193"/>
      <c r="AF787" s="193"/>
      <c r="AG787" s="193"/>
      <c r="AH787" s="193"/>
      <c r="AI787" s="193"/>
      <c r="AJ787" s="193"/>
      <c r="AK787" s="193"/>
      <c r="AL787" s="193"/>
      <c r="AM787" s="193"/>
      <c r="AN787" s="193"/>
      <c r="AO787" s="193"/>
      <c r="AP787" s="193"/>
      <c r="AQ787" s="193"/>
      <c r="AR787" s="193"/>
      <c r="AS787" s="193"/>
      <c r="AT787" s="193"/>
      <c r="AU787" s="193"/>
      <c r="AV787" s="193"/>
    </row>
    <row r="788" spans="1:48" ht="15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  <c r="AE788" s="193"/>
      <c r="AF788" s="193"/>
      <c r="AG788" s="193"/>
      <c r="AH788" s="193"/>
      <c r="AI788" s="193"/>
      <c r="AJ788" s="193"/>
      <c r="AK788" s="193"/>
      <c r="AL788" s="193"/>
      <c r="AM788" s="193"/>
      <c r="AN788" s="193"/>
      <c r="AO788" s="193"/>
      <c r="AP788" s="193"/>
      <c r="AQ788" s="193"/>
      <c r="AR788" s="193"/>
      <c r="AS788" s="193"/>
      <c r="AT788" s="193"/>
      <c r="AU788" s="193"/>
      <c r="AV788" s="193"/>
    </row>
    <row r="789" spans="1:48" ht="15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  <c r="AE789" s="193"/>
      <c r="AF789" s="193"/>
      <c r="AG789" s="193"/>
      <c r="AH789" s="193"/>
      <c r="AI789" s="193"/>
      <c r="AJ789" s="193"/>
      <c r="AK789" s="193"/>
      <c r="AL789" s="193"/>
      <c r="AM789" s="193"/>
      <c r="AN789" s="193"/>
      <c r="AO789" s="193"/>
      <c r="AP789" s="193"/>
      <c r="AQ789" s="193"/>
      <c r="AR789" s="193"/>
      <c r="AS789" s="193"/>
      <c r="AT789" s="193"/>
      <c r="AU789" s="193"/>
      <c r="AV789" s="193"/>
    </row>
    <row r="790" spans="1:48" ht="15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  <c r="AE790" s="193"/>
      <c r="AF790" s="193"/>
      <c r="AG790" s="193"/>
      <c r="AH790" s="193"/>
      <c r="AI790" s="193"/>
      <c r="AJ790" s="193"/>
      <c r="AK790" s="193"/>
      <c r="AL790" s="193"/>
      <c r="AM790" s="193"/>
      <c r="AN790" s="193"/>
      <c r="AO790" s="193"/>
      <c r="AP790" s="193"/>
      <c r="AQ790" s="193"/>
      <c r="AR790" s="193"/>
      <c r="AS790" s="193"/>
      <c r="AT790" s="193"/>
      <c r="AU790" s="193"/>
      <c r="AV790" s="193"/>
    </row>
    <row r="791" spans="1:48" ht="15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  <c r="AA791" s="193"/>
      <c r="AB791" s="193"/>
      <c r="AC791" s="193"/>
      <c r="AD791" s="193"/>
      <c r="AE791" s="193"/>
      <c r="AF791" s="193"/>
      <c r="AG791" s="193"/>
      <c r="AH791" s="193"/>
      <c r="AI791" s="193"/>
      <c r="AJ791" s="193"/>
      <c r="AK791" s="193"/>
      <c r="AL791" s="193"/>
      <c r="AM791" s="193"/>
      <c r="AN791" s="193"/>
      <c r="AO791" s="193"/>
      <c r="AP791" s="193"/>
      <c r="AQ791" s="193"/>
      <c r="AR791" s="193"/>
      <c r="AS791" s="193"/>
      <c r="AT791" s="193"/>
      <c r="AU791" s="193"/>
      <c r="AV791" s="193"/>
    </row>
    <row r="792" spans="1:48" ht="15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  <c r="AE792" s="193"/>
      <c r="AF792" s="193"/>
      <c r="AG792" s="193"/>
      <c r="AH792" s="193"/>
      <c r="AI792" s="193"/>
      <c r="AJ792" s="193"/>
      <c r="AK792" s="193"/>
      <c r="AL792" s="193"/>
      <c r="AM792" s="193"/>
      <c r="AN792" s="193"/>
      <c r="AO792" s="193"/>
      <c r="AP792" s="193"/>
      <c r="AQ792" s="193"/>
      <c r="AR792" s="193"/>
      <c r="AS792" s="193"/>
      <c r="AT792" s="193"/>
      <c r="AU792" s="193"/>
      <c r="AV792" s="193"/>
    </row>
    <row r="793" spans="1:48" ht="15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  <c r="AE793" s="193"/>
      <c r="AF793" s="193"/>
      <c r="AG793" s="193"/>
      <c r="AH793" s="193"/>
      <c r="AI793" s="193"/>
      <c r="AJ793" s="193"/>
      <c r="AK793" s="193"/>
      <c r="AL793" s="193"/>
      <c r="AM793" s="193"/>
      <c r="AN793" s="193"/>
      <c r="AO793" s="193"/>
      <c r="AP793" s="193"/>
      <c r="AQ793" s="193"/>
      <c r="AR793" s="193"/>
      <c r="AS793" s="193"/>
      <c r="AT793" s="193"/>
      <c r="AU793" s="193"/>
      <c r="AV793" s="193"/>
    </row>
    <row r="794" spans="1:48" ht="15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  <c r="AA794" s="193"/>
      <c r="AB794" s="193"/>
      <c r="AC794" s="193"/>
      <c r="AD794" s="193"/>
      <c r="AE794" s="193"/>
      <c r="AF794" s="193"/>
      <c r="AG794" s="193"/>
      <c r="AH794" s="193"/>
      <c r="AI794" s="193"/>
      <c r="AJ794" s="193"/>
      <c r="AK794" s="193"/>
      <c r="AL794" s="193"/>
      <c r="AM794" s="193"/>
      <c r="AN794" s="193"/>
      <c r="AO794" s="193"/>
      <c r="AP794" s="193"/>
      <c r="AQ794" s="193"/>
      <c r="AR794" s="193"/>
      <c r="AS794" s="193"/>
      <c r="AT794" s="193"/>
      <c r="AU794" s="193"/>
      <c r="AV794" s="193"/>
    </row>
    <row r="795" spans="1:48" ht="15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  <c r="AE795" s="193"/>
      <c r="AF795" s="193"/>
      <c r="AG795" s="193"/>
      <c r="AH795" s="193"/>
      <c r="AI795" s="193"/>
      <c r="AJ795" s="193"/>
      <c r="AK795" s="193"/>
      <c r="AL795" s="193"/>
      <c r="AM795" s="193"/>
      <c r="AN795" s="193"/>
      <c r="AO795" s="193"/>
      <c r="AP795" s="193"/>
      <c r="AQ795" s="193"/>
      <c r="AR795" s="193"/>
      <c r="AS795" s="193"/>
      <c r="AT795" s="193"/>
      <c r="AU795" s="193"/>
      <c r="AV795" s="193"/>
    </row>
    <row r="796" spans="1:48" ht="15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  <c r="AE796" s="193"/>
      <c r="AF796" s="193"/>
      <c r="AG796" s="193"/>
      <c r="AH796" s="193"/>
      <c r="AI796" s="193"/>
      <c r="AJ796" s="193"/>
      <c r="AK796" s="193"/>
      <c r="AL796" s="193"/>
      <c r="AM796" s="193"/>
      <c r="AN796" s="193"/>
      <c r="AO796" s="193"/>
      <c r="AP796" s="193"/>
      <c r="AQ796" s="193"/>
      <c r="AR796" s="193"/>
      <c r="AS796" s="193"/>
      <c r="AT796" s="193"/>
      <c r="AU796" s="193"/>
      <c r="AV796" s="193"/>
    </row>
    <row r="797" spans="1:48" ht="15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  <c r="AE797" s="193"/>
      <c r="AF797" s="193"/>
      <c r="AG797" s="193"/>
      <c r="AH797" s="193"/>
      <c r="AI797" s="193"/>
      <c r="AJ797" s="193"/>
      <c r="AK797" s="193"/>
      <c r="AL797" s="193"/>
      <c r="AM797" s="193"/>
      <c r="AN797" s="193"/>
      <c r="AO797" s="193"/>
      <c r="AP797" s="193"/>
      <c r="AQ797" s="193"/>
      <c r="AR797" s="193"/>
      <c r="AS797" s="193"/>
      <c r="AT797" s="193"/>
      <c r="AU797" s="193"/>
      <c r="AV797" s="193"/>
    </row>
    <row r="798" spans="1:48" ht="15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  <c r="AE798" s="193"/>
      <c r="AF798" s="193"/>
      <c r="AG798" s="193"/>
      <c r="AH798" s="193"/>
      <c r="AI798" s="193"/>
      <c r="AJ798" s="193"/>
      <c r="AK798" s="193"/>
      <c r="AL798" s="193"/>
      <c r="AM798" s="193"/>
      <c r="AN798" s="193"/>
      <c r="AO798" s="193"/>
      <c r="AP798" s="193"/>
      <c r="AQ798" s="193"/>
      <c r="AR798" s="193"/>
      <c r="AS798" s="193"/>
      <c r="AT798" s="193"/>
      <c r="AU798" s="193"/>
      <c r="AV798" s="193"/>
    </row>
    <row r="799" spans="1:48" ht="15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  <c r="AE799" s="193"/>
      <c r="AF799" s="193"/>
      <c r="AG799" s="193"/>
      <c r="AH799" s="193"/>
      <c r="AI799" s="193"/>
      <c r="AJ799" s="193"/>
      <c r="AK799" s="193"/>
      <c r="AL799" s="193"/>
      <c r="AM799" s="193"/>
      <c r="AN799" s="193"/>
      <c r="AO799" s="193"/>
      <c r="AP799" s="193"/>
      <c r="AQ799" s="193"/>
      <c r="AR799" s="193"/>
      <c r="AS799" s="193"/>
      <c r="AT799" s="193"/>
      <c r="AU799" s="193"/>
      <c r="AV799" s="193"/>
    </row>
    <row r="800" spans="1:48" ht="15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  <c r="AE800" s="193"/>
      <c r="AF800" s="193"/>
      <c r="AG800" s="193"/>
      <c r="AH800" s="193"/>
      <c r="AI800" s="193"/>
      <c r="AJ800" s="193"/>
      <c r="AK800" s="193"/>
      <c r="AL800" s="193"/>
      <c r="AM800" s="193"/>
      <c r="AN800" s="193"/>
      <c r="AO800" s="193"/>
      <c r="AP800" s="193"/>
      <c r="AQ800" s="193"/>
      <c r="AR800" s="193"/>
      <c r="AS800" s="193"/>
      <c r="AT800" s="193"/>
      <c r="AU800" s="193"/>
      <c r="AV800" s="193"/>
    </row>
    <row r="801" spans="1:48" ht="15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  <c r="AE801" s="193"/>
      <c r="AF801" s="193"/>
      <c r="AG801" s="193"/>
      <c r="AH801" s="193"/>
      <c r="AI801" s="193"/>
      <c r="AJ801" s="193"/>
      <c r="AK801" s="193"/>
      <c r="AL801" s="193"/>
      <c r="AM801" s="193"/>
      <c r="AN801" s="193"/>
      <c r="AO801" s="193"/>
      <c r="AP801" s="193"/>
      <c r="AQ801" s="193"/>
      <c r="AR801" s="193"/>
      <c r="AS801" s="193"/>
      <c r="AT801" s="193"/>
      <c r="AU801" s="193"/>
      <c r="AV801" s="193"/>
    </row>
    <row r="802" spans="1:48" ht="15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  <c r="AE802" s="193"/>
      <c r="AF802" s="193"/>
      <c r="AG802" s="193"/>
      <c r="AH802" s="193"/>
      <c r="AI802" s="193"/>
      <c r="AJ802" s="193"/>
      <c r="AK802" s="193"/>
      <c r="AL802" s="193"/>
      <c r="AM802" s="193"/>
      <c r="AN802" s="193"/>
      <c r="AO802" s="193"/>
      <c r="AP802" s="193"/>
      <c r="AQ802" s="193"/>
      <c r="AR802" s="193"/>
      <c r="AS802" s="193"/>
      <c r="AT802" s="193"/>
      <c r="AU802" s="193"/>
      <c r="AV802" s="193"/>
    </row>
    <row r="803" spans="1:48" ht="15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  <c r="AE803" s="193"/>
      <c r="AF803" s="193"/>
      <c r="AG803" s="193"/>
      <c r="AH803" s="193"/>
      <c r="AI803" s="193"/>
      <c r="AJ803" s="193"/>
      <c r="AK803" s="193"/>
      <c r="AL803" s="193"/>
      <c r="AM803" s="193"/>
      <c r="AN803" s="193"/>
      <c r="AO803" s="193"/>
      <c r="AP803" s="193"/>
      <c r="AQ803" s="193"/>
      <c r="AR803" s="193"/>
      <c r="AS803" s="193"/>
      <c r="AT803" s="193"/>
      <c r="AU803" s="193"/>
      <c r="AV803" s="193"/>
    </row>
    <row r="804" spans="1:48" ht="15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  <c r="AE804" s="193"/>
      <c r="AF804" s="193"/>
      <c r="AG804" s="193"/>
      <c r="AH804" s="193"/>
      <c r="AI804" s="193"/>
      <c r="AJ804" s="193"/>
      <c r="AK804" s="193"/>
      <c r="AL804" s="193"/>
      <c r="AM804" s="193"/>
      <c r="AN804" s="193"/>
      <c r="AO804" s="193"/>
      <c r="AP804" s="193"/>
      <c r="AQ804" s="193"/>
      <c r="AR804" s="193"/>
      <c r="AS804" s="193"/>
      <c r="AT804" s="193"/>
      <c r="AU804" s="193"/>
      <c r="AV804" s="193"/>
    </row>
    <row r="805" spans="1:48" ht="15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  <c r="AE805" s="193"/>
      <c r="AF805" s="193"/>
      <c r="AG805" s="193"/>
      <c r="AH805" s="193"/>
      <c r="AI805" s="193"/>
      <c r="AJ805" s="193"/>
      <c r="AK805" s="193"/>
      <c r="AL805" s="193"/>
      <c r="AM805" s="193"/>
      <c r="AN805" s="193"/>
      <c r="AO805" s="193"/>
      <c r="AP805" s="193"/>
      <c r="AQ805" s="193"/>
      <c r="AR805" s="193"/>
      <c r="AS805" s="193"/>
      <c r="AT805" s="193"/>
      <c r="AU805" s="193"/>
      <c r="AV805" s="193"/>
    </row>
    <row r="806" spans="1:48" ht="15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  <c r="AE806" s="193"/>
      <c r="AF806" s="193"/>
      <c r="AG806" s="193"/>
      <c r="AH806" s="193"/>
      <c r="AI806" s="193"/>
      <c r="AJ806" s="193"/>
      <c r="AK806" s="193"/>
      <c r="AL806" s="193"/>
      <c r="AM806" s="193"/>
      <c r="AN806" s="193"/>
      <c r="AO806" s="193"/>
      <c r="AP806" s="193"/>
      <c r="AQ806" s="193"/>
      <c r="AR806" s="193"/>
      <c r="AS806" s="193"/>
      <c r="AT806" s="193"/>
      <c r="AU806" s="193"/>
      <c r="AV806" s="193"/>
    </row>
    <row r="807" spans="1:48" ht="15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  <c r="AE807" s="193"/>
      <c r="AF807" s="193"/>
      <c r="AG807" s="193"/>
      <c r="AH807" s="193"/>
      <c r="AI807" s="193"/>
      <c r="AJ807" s="193"/>
      <c r="AK807" s="193"/>
      <c r="AL807" s="193"/>
      <c r="AM807" s="193"/>
      <c r="AN807" s="193"/>
      <c r="AO807" s="193"/>
      <c r="AP807" s="193"/>
      <c r="AQ807" s="193"/>
      <c r="AR807" s="193"/>
      <c r="AS807" s="193"/>
      <c r="AT807" s="193"/>
      <c r="AU807" s="193"/>
      <c r="AV807" s="193"/>
    </row>
    <row r="808" spans="1:48" ht="15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  <c r="AE808" s="193"/>
      <c r="AF808" s="193"/>
      <c r="AG808" s="193"/>
      <c r="AH808" s="193"/>
      <c r="AI808" s="193"/>
      <c r="AJ808" s="193"/>
      <c r="AK808" s="193"/>
      <c r="AL808" s="193"/>
      <c r="AM808" s="193"/>
      <c r="AN808" s="193"/>
      <c r="AO808" s="193"/>
      <c r="AP808" s="193"/>
      <c r="AQ808" s="193"/>
      <c r="AR808" s="193"/>
      <c r="AS808" s="193"/>
      <c r="AT808" s="193"/>
      <c r="AU808" s="193"/>
      <c r="AV808" s="193"/>
    </row>
    <row r="809" spans="1:48" ht="15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  <c r="AE809" s="193"/>
      <c r="AF809" s="193"/>
      <c r="AG809" s="193"/>
      <c r="AH809" s="193"/>
      <c r="AI809" s="193"/>
      <c r="AJ809" s="193"/>
      <c r="AK809" s="193"/>
      <c r="AL809" s="193"/>
      <c r="AM809" s="193"/>
      <c r="AN809" s="193"/>
      <c r="AO809" s="193"/>
      <c r="AP809" s="193"/>
      <c r="AQ809" s="193"/>
      <c r="AR809" s="193"/>
      <c r="AS809" s="193"/>
      <c r="AT809" s="193"/>
      <c r="AU809" s="193"/>
      <c r="AV809" s="193"/>
    </row>
    <row r="810" spans="1:48" ht="15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  <c r="AE810" s="193"/>
      <c r="AF810" s="193"/>
      <c r="AG810" s="193"/>
      <c r="AH810" s="193"/>
      <c r="AI810" s="193"/>
      <c r="AJ810" s="193"/>
      <c r="AK810" s="193"/>
      <c r="AL810" s="193"/>
      <c r="AM810" s="193"/>
      <c r="AN810" s="193"/>
      <c r="AO810" s="193"/>
      <c r="AP810" s="193"/>
      <c r="AQ810" s="193"/>
      <c r="AR810" s="193"/>
      <c r="AS810" s="193"/>
      <c r="AT810" s="193"/>
      <c r="AU810" s="193"/>
      <c r="AV810" s="193"/>
    </row>
    <row r="811" spans="1:48" ht="15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  <c r="AE811" s="193"/>
      <c r="AF811" s="193"/>
      <c r="AG811" s="193"/>
      <c r="AH811" s="193"/>
      <c r="AI811" s="193"/>
      <c r="AJ811" s="193"/>
      <c r="AK811" s="193"/>
      <c r="AL811" s="193"/>
      <c r="AM811" s="193"/>
      <c r="AN811" s="193"/>
      <c r="AO811" s="193"/>
      <c r="AP811" s="193"/>
      <c r="AQ811" s="193"/>
      <c r="AR811" s="193"/>
      <c r="AS811" s="193"/>
      <c r="AT811" s="193"/>
      <c r="AU811" s="193"/>
      <c r="AV811" s="193"/>
    </row>
    <row r="812" spans="1:48" ht="15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  <c r="AE812" s="193"/>
      <c r="AF812" s="193"/>
      <c r="AG812" s="193"/>
      <c r="AH812" s="193"/>
      <c r="AI812" s="193"/>
      <c r="AJ812" s="193"/>
      <c r="AK812" s="193"/>
      <c r="AL812" s="193"/>
      <c r="AM812" s="193"/>
      <c r="AN812" s="193"/>
      <c r="AO812" s="193"/>
      <c r="AP812" s="193"/>
      <c r="AQ812" s="193"/>
      <c r="AR812" s="193"/>
      <c r="AS812" s="193"/>
      <c r="AT812" s="193"/>
      <c r="AU812" s="193"/>
      <c r="AV812" s="193"/>
    </row>
    <row r="813" spans="1:48" ht="15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  <c r="AE813" s="193"/>
      <c r="AF813" s="193"/>
      <c r="AG813" s="193"/>
      <c r="AH813" s="193"/>
      <c r="AI813" s="193"/>
      <c r="AJ813" s="193"/>
      <c r="AK813" s="193"/>
      <c r="AL813" s="193"/>
      <c r="AM813" s="193"/>
      <c r="AN813" s="193"/>
      <c r="AO813" s="193"/>
      <c r="AP813" s="193"/>
      <c r="AQ813" s="193"/>
      <c r="AR813" s="193"/>
      <c r="AS813" s="193"/>
      <c r="AT813" s="193"/>
      <c r="AU813" s="193"/>
      <c r="AV813" s="193"/>
    </row>
    <row r="814" spans="1:48" ht="15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  <c r="AE814" s="193"/>
      <c r="AF814" s="193"/>
      <c r="AG814" s="193"/>
      <c r="AH814" s="193"/>
      <c r="AI814" s="193"/>
      <c r="AJ814" s="193"/>
      <c r="AK814" s="193"/>
      <c r="AL814" s="193"/>
      <c r="AM814" s="193"/>
      <c r="AN814" s="193"/>
      <c r="AO814" s="193"/>
      <c r="AP814" s="193"/>
      <c r="AQ814" s="193"/>
      <c r="AR814" s="193"/>
      <c r="AS814" s="193"/>
      <c r="AT814" s="193"/>
      <c r="AU814" s="193"/>
      <c r="AV814" s="193"/>
    </row>
    <row r="815" spans="1:48" ht="15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  <c r="AE815" s="193"/>
      <c r="AF815" s="193"/>
      <c r="AG815" s="193"/>
      <c r="AH815" s="193"/>
      <c r="AI815" s="193"/>
      <c r="AJ815" s="193"/>
      <c r="AK815" s="193"/>
      <c r="AL815" s="193"/>
      <c r="AM815" s="193"/>
      <c r="AN815" s="193"/>
      <c r="AO815" s="193"/>
      <c r="AP815" s="193"/>
      <c r="AQ815" s="193"/>
      <c r="AR815" s="193"/>
      <c r="AS815" s="193"/>
      <c r="AT815" s="193"/>
      <c r="AU815" s="193"/>
      <c r="AV815" s="193"/>
    </row>
    <row r="816" spans="1:48" ht="15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  <c r="AE816" s="193"/>
      <c r="AF816" s="193"/>
      <c r="AG816" s="193"/>
      <c r="AH816" s="193"/>
      <c r="AI816" s="193"/>
      <c r="AJ816" s="193"/>
      <c r="AK816" s="193"/>
      <c r="AL816" s="193"/>
      <c r="AM816" s="193"/>
      <c r="AN816" s="193"/>
      <c r="AO816" s="193"/>
      <c r="AP816" s="193"/>
      <c r="AQ816" s="193"/>
      <c r="AR816" s="193"/>
      <c r="AS816" s="193"/>
      <c r="AT816" s="193"/>
      <c r="AU816" s="193"/>
      <c r="AV816" s="193"/>
    </row>
    <row r="817" spans="1:48" ht="15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  <c r="AA817" s="193"/>
      <c r="AB817" s="193"/>
      <c r="AC817" s="193"/>
      <c r="AD817" s="193"/>
      <c r="AE817" s="193"/>
      <c r="AF817" s="193"/>
      <c r="AG817" s="193"/>
      <c r="AH817" s="193"/>
      <c r="AI817" s="193"/>
      <c r="AJ817" s="193"/>
      <c r="AK817" s="193"/>
      <c r="AL817" s="193"/>
      <c r="AM817" s="193"/>
      <c r="AN817" s="193"/>
      <c r="AO817" s="193"/>
      <c r="AP817" s="193"/>
      <c r="AQ817" s="193"/>
      <c r="AR817" s="193"/>
      <c r="AS817" s="193"/>
      <c r="AT817" s="193"/>
      <c r="AU817" s="193"/>
      <c r="AV817" s="193"/>
    </row>
    <row r="818" spans="1:48" ht="15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  <c r="AE818" s="193"/>
      <c r="AF818" s="193"/>
      <c r="AG818" s="193"/>
      <c r="AH818" s="193"/>
      <c r="AI818" s="193"/>
      <c r="AJ818" s="193"/>
      <c r="AK818" s="193"/>
      <c r="AL818" s="193"/>
      <c r="AM818" s="193"/>
      <c r="AN818" s="193"/>
      <c r="AO818" s="193"/>
      <c r="AP818" s="193"/>
      <c r="AQ818" s="193"/>
      <c r="AR818" s="193"/>
      <c r="AS818" s="193"/>
      <c r="AT818" s="193"/>
      <c r="AU818" s="193"/>
      <c r="AV818" s="193"/>
    </row>
    <row r="819" spans="1:48" ht="15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  <c r="AE819" s="193"/>
      <c r="AF819" s="193"/>
      <c r="AG819" s="193"/>
      <c r="AH819" s="193"/>
      <c r="AI819" s="193"/>
      <c r="AJ819" s="193"/>
      <c r="AK819" s="193"/>
      <c r="AL819" s="193"/>
      <c r="AM819" s="193"/>
      <c r="AN819" s="193"/>
      <c r="AO819" s="193"/>
      <c r="AP819" s="193"/>
      <c r="AQ819" s="193"/>
      <c r="AR819" s="193"/>
      <c r="AS819" s="193"/>
      <c r="AT819" s="193"/>
      <c r="AU819" s="193"/>
      <c r="AV819" s="193"/>
    </row>
    <row r="820" spans="1:48" ht="15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  <c r="AE820" s="193"/>
      <c r="AF820" s="193"/>
      <c r="AG820" s="193"/>
      <c r="AH820" s="193"/>
      <c r="AI820" s="193"/>
      <c r="AJ820" s="193"/>
      <c r="AK820" s="193"/>
      <c r="AL820" s="193"/>
      <c r="AM820" s="193"/>
      <c r="AN820" s="193"/>
      <c r="AO820" s="193"/>
      <c r="AP820" s="193"/>
      <c r="AQ820" s="193"/>
      <c r="AR820" s="193"/>
      <c r="AS820" s="193"/>
      <c r="AT820" s="193"/>
      <c r="AU820" s="193"/>
      <c r="AV820" s="193"/>
    </row>
    <row r="821" spans="1:48" ht="15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  <c r="AE821" s="193"/>
      <c r="AF821" s="193"/>
      <c r="AG821" s="193"/>
      <c r="AH821" s="193"/>
      <c r="AI821" s="193"/>
      <c r="AJ821" s="193"/>
      <c r="AK821" s="193"/>
      <c r="AL821" s="193"/>
      <c r="AM821" s="193"/>
      <c r="AN821" s="193"/>
      <c r="AO821" s="193"/>
      <c r="AP821" s="193"/>
      <c r="AQ821" s="193"/>
      <c r="AR821" s="193"/>
      <c r="AS821" s="193"/>
      <c r="AT821" s="193"/>
      <c r="AU821" s="193"/>
      <c r="AV821" s="193"/>
    </row>
    <row r="822" spans="1:48" ht="15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  <c r="AA822" s="193"/>
      <c r="AB822" s="193"/>
      <c r="AC822" s="193"/>
      <c r="AD822" s="193"/>
      <c r="AE822" s="193"/>
      <c r="AF822" s="193"/>
      <c r="AG822" s="193"/>
      <c r="AH822" s="193"/>
      <c r="AI822" s="193"/>
      <c r="AJ822" s="193"/>
      <c r="AK822" s="193"/>
      <c r="AL822" s="193"/>
      <c r="AM822" s="193"/>
      <c r="AN822" s="193"/>
      <c r="AO822" s="193"/>
      <c r="AP822" s="193"/>
      <c r="AQ822" s="193"/>
      <c r="AR822" s="193"/>
      <c r="AS822" s="193"/>
      <c r="AT822" s="193"/>
      <c r="AU822" s="193"/>
      <c r="AV822" s="193"/>
    </row>
    <row r="823" spans="1:48" ht="15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  <c r="AE823" s="193"/>
      <c r="AF823" s="193"/>
      <c r="AG823" s="193"/>
      <c r="AH823" s="193"/>
      <c r="AI823" s="193"/>
      <c r="AJ823" s="193"/>
      <c r="AK823" s="193"/>
      <c r="AL823" s="193"/>
      <c r="AM823" s="193"/>
      <c r="AN823" s="193"/>
      <c r="AO823" s="193"/>
      <c r="AP823" s="193"/>
      <c r="AQ823" s="193"/>
      <c r="AR823" s="193"/>
      <c r="AS823" s="193"/>
      <c r="AT823" s="193"/>
      <c r="AU823" s="193"/>
      <c r="AV823" s="193"/>
    </row>
    <row r="824" spans="1:48" ht="15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  <c r="AE824" s="193"/>
      <c r="AF824" s="193"/>
      <c r="AG824" s="193"/>
      <c r="AH824" s="193"/>
      <c r="AI824" s="193"/>
      <c r="AJ824" s="193"/>
      <c r="AK824" s="193"/>
      <c r="AL824" s="193"/>
      <c r="AM824" s="193"/>
      <c r="AN824" s="193"/>
      <c r="AO824" s="193"/>
      <c r="AP824" s="193"/>
      <c r="AQ824" s="193"/>
      <c r="AR824" s="193"/>
      <c r="AS824" s="193"/>
      <c r="AT824" s="193"/>
      <c r="AU824" s="193"/>
      <c r="AV824" s="193"/>
    </row>
    <row r="825" spans="1:48" ht="15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  <c r="AE825" s="193"/>
      <c r="AF825" s="193"/>
      <c r="AG825" s="193"/>
      <c r="AH825" s="193"/>
      <c r="AI825" s="193"/>
      <c r="AJ825" s="193"/>
      <c r="AK825" s="193"/>
      <c r="AL825" s="193"/>
      <c r="AM825" s="193"/>
      <c r="AN825" s="193"/>
      <c r="AO825" s="193"/>
      <c r="AP825" s="193"/>
      <c r="AQ825" s="193"/>
      <c r="AR825" s="193"/>
      <c r="AS825" s="193"/>
      <c r="AT825" s="193"/>
      <c r="AU825" s="193"/>
      <c r="AV825" s="193"/>
    </row>
    <row r="826" spans="1:48" ht="15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  <c r="AE826" s="193"/>
      <c r="AF826" s="193"/>
      <c r="AG826" s="193"/>
      <c r="AH826" s="193"/>
      <c r="AI826" s="193"/>
      <c r="AJ826" s="193"/>
      <c r="AK826" s="193"/>
      <c r="AL826" s="193"/>
      <c r="AM826" s="193"/>
      <c r="AN826" s="193"/>
      <c r="AO826" s="193"/>
      <c r="AP826" s="193"/>
      <c r="AQ826" s="193"/>
      <c r="AR826" s="193"/>
      <c r="AS826" s="193"/>
      <c r="AT826" s="193"/>
      <c r="AU826" s="193"/>
      <c r="AV826" s="193"/>
    </row>
    <row r="827" spans="1:48" ht="15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  <c r="AE827" s="193"/>
      <c r="AF827" s="193"/>
      <c r="AG827" s="193"/>
      <c r="AH827" s="193"/>
      <c r="AI827" s="193"/>
      <c r="AJ827" s="193"/>
      <c r="AK827" s="193"/>
      <c r="AL827" s="193"/>
      <c r="AM827" s="193"/>
      <c r="AN827" s="193"/>
      <c r="AO827" s="193"/>
      <c r="AP827" s="193"/>
      <c r="AQ827" s="193"/>
      <c r="AR827" s="193"/>
      <c r="AS827" s="193"/>
      <c r="AT827" s="193"/>
      <c r="AU827" s="193"/>
      <c r="AV827" s="193"/>
    </row>
    <row r="828" spans="1:48" ht="15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  <c r="AE828" s="193"/>
      <c r="AF828" s="193"/>
      <c r="AG828" s="193"/>
      <c r="AH828" s="193"/>
      <c r="AI828" s="193"/>
      <c r="AJ828" s="193"/>
      <c r="AK828" s="193"/>
      <c r="AL828" s="193"/>
      <c r="AM828" s="193"/>
      <c r="AN828" s="193"/>
      <c r="AO828" s="193"/>
      <c r="AP828" s="193"/>
      <c r="AQ828" s="193"/>
      <c r="AR828" s="193"/>
      <c r="AS828" s="193"/>
      <c r="AT828" s="193"/>
      <c r="AU828" s="193"/>
      <c r="AV828" s="193"/>
    </row>
    <row r="829" spans="1:48" ht="15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  <c r="AE829" s="193"/>
      <c r="AF829" s="193"/>
      <c r="AG829" s="193"/>
      <c r="AH829" s="193"/>
      <c r="AI829" s="193"/>
      <c r="AJ829" s="193"/>
      <c r="AK829" s="193"/>
      <c r="AL829" s="193"/>
      <c r="AM829" s="193"/>
      <c r="AN829" s="193"/>
      <c r="AO829" s="193"/>
      <c r="AP829" s="193"/>
      <c r="AQ829" s="193"/>
      <c r="AR829" s="193"/>
      <c r="AS829" s="193"/>
      <c r="AT829" s="193"/>
      <c r="AU829" s="193"/>
      <c r="AV829" s="193"/>
    </row>
    <row r="830" spans="1:48" ht="15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  <c r="AA830" s="193"/>
      <c r="AB830" s="193"/>
      <c r="AC830" s="193"/>
      <c r="AD830" s="193"/>
      <c r="AE830" s="193"/>
      <c r="AF830" s="193"/>
      <c r="AG830" s="193"/>
      <c r="AH830" s="193"/>
      <c r="AI830" s="193"/>
      <c r="AJ830" s="193"/>
      <c r="AK830" s="193"/>
      <c r="AL830" s="193"/>
      <c r="AM830" s="193"/>
      <c r="AN830" s="193"/>
      <c r="AO830" s="193"/>
      <c r="AP830" s="193"/>
      <c r="AQ830" s="193"/>
      <c r="AR830" s="193"/>
      <c r="AS830" s="193"/>
      <c r="AT830" s="193"/>
      <c r="AU830" s="193"/>
      <c r="AV830" s="193"/>
    </row>
    <row r="831" spans="1:48" ht="15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  <c r="AE831" s="193"/>
      <c r="AF831" s="193"/>
      <c r="AG831" s="193"/>
      <c r="AH831" s="193"/>
      <c r="AI831" s="193"/>
      <c r="AJ831" s="193"/>
      <c r="AK831" s="193"/>
      <c r="AL831" s="193"/>
      <c r="AM831" s="193"/>
      <c r="AN831" s="193"/>
      <c r="AO831" s="193"/>
      <c r="AP831" s="193"/>
      <c r="AQ831" s="193"/>
      <c r="AR831" s="193"/>
      <c r="AS831" s="193"/>
      <c r="AT831" s="193"/>
      <c r="AU831" s="193"/>
      <c r="AV831" s="193"/>
    </row>
    <row r="832" spans="1:48" ht="15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  <c r="AE832" s="193"/>
      <c r="AF832" s="193"/>
      <c r="AG832" s="193"/>
      <c r="AH832" s="193"/>
      <c r="AI832" s="193"/>
      <c r="AJ832" s="193"/>
      <c r="AK832" s="193"/>
      <c r="AL832" s="193"/>
      <c r="AM832" s="193"/>
      <c r="AN832" s="193"/>
      <c r="AO832" s="193"/>
      <c r="AP832" s="193"/>
      <c r="AQ832" s="193"/>
      <c r="AR832" s="193"/>
      <c r="AS832" s="193"/>
      <c r="AT832" s="193"/>
      <c r="AU832" s="193"/>
      <c r="AV832" s="193"/>
    </row>
    <row r="833" spans="1:48" ht="15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  <c r="AE833" s="193"/>
      <c r="AF833" s="193"/>
      <c r="AG833" s="193"/>
      <c r="AH833" s="193"/>
      <c r="AI833" s="193"/>
      <c r="AJ833" s="193"/>
      <c r="AK833" s="193"/>
      <c r="AL833" s="193"/>
      <c r="AM833" s="193"/>
      <c r="AN833" s="193"/>
      <c r="AO833" s="193"/>
      <c r="AP833" s="193"/>
      <c r="AQ833" s="193"/>
      <c r="AR833" s="193"/>
      <c r="AS833" s="193"/>
      <c r="AT833" s="193"/>
      <c r="AU833" s="193"/>
      <c r="AV833" s="193"/>
    </row>
    <row r="834" spans="1:48" ht="15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  <c r="AE834" s="193"/>
      <c r="AF834" s="193"/>
      <c r="AG834" s="193"/>
      <c r="AH834" s="193"/>
      <c r="AI834" s="193"/>
      <c r="AJ834" s="193"/>
      <c r="AK834" s="193"/>
      <c r="AL834" s="193"/>
      <c r="AM834" s="193"/>
      <c r="AN834" s="193"/>
      <c r="AO834" s="193"/>
      <c r="AP834" s="193"/>
      <c r="AQ834" s="193"/>
      <c r="AR834" s="193"/>
      <c r="AS834" s="193"/>
      <c r="AT834" s="193"/>
      <c r="AU834" s="193"/>
      <c r="AV834" s="193"/>
    </row>
    <row r="835" spans="1:48" ht="15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  <c r="AE835" s="193"/>
      <c r="AF835" s="193"/>
      <c r="AG835" s="193"/>
      <c r="AH835" s="193"/>
      <c r="AI835" s="193"/>
      <c r="AJ835" s="193"/>
      <c r="AK835" s="193"/>
      <c r="AL835" s="193"/>
      <c r="AM835" s="193"/>
      <c r="AN835" s="193"/>
      <c r="AO835" s="193"/>
      <c r="AP835" s="193"/>
      <c r="AQ835" s="193"/>
      <c r="AR835" s="193"/>
      <c r="AS835" s="193"/>
      <c r="AT835" s="193"/>
      <c r="AU835" s="193"/>
      <c r="AV835" s="193"/>
    </row>
    <row r="836" spans="1:48" ht="15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  <c r="AA836" s="193"/>
      <c r="AB836" s="193"/>
      <c r="AC836" s="193"/>
      <c r="AD836" s="193"/>
      <c r="AE836" s="193"/>
      <c r="AF836" s="193"/>
      <c r="AG836" s="193"/>
      <c r="AH836" s="193"/>
      <c r="AI836" s="193"/>
      <c r="AJ836" s="193"/>
      <c r="AK836" s="193"/>
      <c r="AL836" s="193"/>
      <c r="AM836" s="193"/>
      <c r="AN836" s="193"/>
      <c r="AO836" s="193"/>
      <c r="AP836" s="193"/>
      <c r="AQ836" s="193"/>
      <c r="AR836" s="193"/>
      <c r="AS836" s="193"/>
      <c r="AT836" s="193"/>
      <c r="AU836" s="193"/>
      <c r="AV836" s="193"/>
    </row>
    <row r="837" spans="1:48" ht="15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  <c r="AE837" s="193"/>
      <c r="AF837" s="193"/>
      <c r="AG837" s="193"/>
      <c r="AH837" s="193"/>
      <c r="AI837" s="193"/>
      <c r="AJ837" s="193"/>
      <c r="AK837" s="193"/>
      <c r="AL837" s="193"/>
      <c r="AM837" s="193"/>
      <c r="AN837" s="193"/>
      <c r="AO837" s="193"/>
      <c r="AP837" s="193"/>
      <c r="AQ837" s="193"/>
      <c r="AR837" s="193"/>
      <c r="AS837" s="193"/>
      <c r="AT837" s="193"/>
      <c r="AU837" s="193"/>
      <c r="AV837" s="193"/>
    </row>
    <row r="838" spans="1:48" ht="15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  <c r="AE838" s="193"/>
      <c r="AF838" s="193"/>
      <c r="AG838" s="193"/>
      <c r="AH838" s="193"/>
      <c r="AI838" s="193"/>
      <c r="AJ838" s="193"/>
      <c r="AK838" s="193"/>
      <c r="AL838" s="193"/>
      <c r="AM838" s="193"/>
      <c r="AN838" s="193"/>
      <c r="AO838" s="193"/>
      <c r="AP838" s="193"/>
      <c r="AQ838" s="193"/>
      <c r="AR838" s="193"/>
      <c r="AS838" s="193"/>
      <c r="AT838" s="193"/>
      <c r="AU838" s="193"/>
      <c r="AV838" s="193"/>
    </row>
    <row r="839" spans="1:48" ht="15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  <c r="AE839" s="193"/>
      <c r="AF839" s="193"/>
      <c r="AG839" s="193"/>
      <c r="AH839" s="193"/>
      <c r="AI839" s="193"/>
      <c r="AJ839" s="193"/>
      <c r="AK839" s="193"/>
      <c r="AL839" s="193"/>
      <c r="AM839" s="193"/>
      <c r="AN839" s="193"/>
      <c r="AO839" s="193"/>
      <c r="AP839" s="193"/>
      <c r="AQ839" s="193"/>
      <c r="AR839" s="193"/>
      <c r="AS839" s="193"/>
      <c r="AT839" s="193"/>
      <c r="AU839" s="193"/>
      <c r="AV839" s="193"/>
    </row>
    <row r="840" spans="1:48" ht="15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  <c r="AE840" s="193"/>
      <c r="AF840" s="193"/>
      <c r="AG840" s="193"/>
      <c r="AH840" s="193"/>
      <c r="AI840" s="193"/>
      <c r="AJ840" s="193"/>
      <c r="AK840" s="193"/>
      <c r="AL840" s="193"/>
      <c r="AM840" s="193"/>
      <c r="AN840" s="193"/>
      <c r="AO840" s="193"/>
      <c r="AP840" s="193"/>
      <c r="AQ840" s="193"/>
      <c r="AR840" s="193"/>
      <c r="AS840" s="193"/>
      <c r="AT840" s="193"/>
      <c r="AU840" s="193"/>
      <c r="AV840" s="193"/>
    </row>
    <row r="841" spans="1:48" ht="15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  <c r="AE841" s="193"/>
      <c r="AF841" s="193"/>
      <c r="AG841" s="193"/>
      <c r="AH841" s="193"/>
      <c r="AI841" s="193"/>
      <c r="AJ841" s="193"/>
      <c r="AK841" s="193"/>
      <c r="AL841" s="193"/>
      <c r="AM841" s="193"/>
      <c r="AN841" s="193"/>
      <c r="AO841" s="193"/>
      <c r="AP841" s="193"/>
      <c r="AQ841" s="193"/>
      <c r="AR841" s="193"/>
      <c r="AS841" s="193"/>
      <c r="AT841" s="193"/>
      <c r="AU841" s="193"/>
      <c r="AV841" s="193"/>
    </row>
    <row r="842" spans="1:48" ht="15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  <c r="AE842" s="193"/>
      <c r="AF842" s="193"/>
      <c r="AG842" s="193"/>
      <c r="AH842" s="193"/>
      <c r="AI842" s="193"/>
      <c r="AJ842" s="193"/>
      <c r="AK842" s="193"/>
      <c r="AL842" s="193"/>
      <c r="AM842" s="193"/>
      <c r="AN842" s="193"/>
      <c r="AO842" s="193"/>
      <c r="AP842" s="193"/>
      <c r="AQ842" s="193"/>
      <c r="AR842" s="193"/>
      <c r="AS842" s="193"/>
      <c r="AT842" s="193"/>
      <c r="AU842" s="193"/>
      <c r="AV842" s="193"/>
    </row>
    <row r="843" spans="1:48" ht="15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  <c r="AE843" s="193"/>
      <c r="AF843" s="193"/>
      <c r="AG843" s="193"/>
      <c r="AH843" s="193"/>
      <c r="AI843" s="193"/>
      <c r="AJ843" s="193"/>
      <c r="AK843" s="193"/>
      <c r="AL843" s="193"/>
      <c r="AM843" s="193"/>
      <c r="AN843" s="193"/>
      <c r="AO843" s="193"/>
      <c r="AP843" s="193"/>
      <c r="AQ843" s="193"/>
      <c r="AR843" s="193"/>
      <c r="AS843" s="193"/>
      <c r="AT843" s="193"/>
      <c r="AU843" s="193"/>
      <c r="AV843" s="193"/>
    </row>
    <row r="844" spans="1:48" ht="15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  <c r="AE844" s="193"/>
      <c r="AF844" s="193"/>
      <c r="AG844" s="193"/>
      <c r="AH844" s="193"/>
      <c r="AI844" s="193"/>
      <c r="AJ844" s="193"/>
      <c r="AK844" s="193"/>
      <c r="AL844" s="193"/>
      <c r="AM844" s="193"/>
      <c r="AN844" s="193"/>
      <c r="AO844" s="193"/>
      <c r="AP844" s="193"/>
      <c r="AQ844" s="193"/>
      <c r="AR844" s="193"/>
      <c r="AS844" s="193"/>
      <c r="AT844" s="193"/>
      <c r="AU844" s="193"/>
      <c r="AV844" s="193"/>
    </row>
    <row r="845" spans="1:48" ht="15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  <c r="AE845" s="193"/>
      <c r="AF845" s="193"/>
      <c r="AG845" s="193"/>
      <c r="AH845" s="193"/>
      <c r="AI845" s="193"/>
      <c r="AJ845" s="193"/>
      <c r="AK845" s="193"/>
      <c r="AL845" s="193"/>
      <c r="AM845" s="193"/>
      <c r="AN845" s="193"/>
      <c r="AO845" s="193"/>
      <c r="AP845" s="193"/>
      <c r="AQ845" s="193"/>
      <c r="AR845" s="193"/>
      <c r="AS845" s="193"/>
      <c r="AT845" s="193"/>
      <c r="AU845" s="193"/>
      <c r="AV845" s="193"/>
    </row>
    <row r="846" spans="1:48" ht="15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  <c r="AE846" s="193"/>
      <c r="AF846" s="193"/>
      <c r="AG846" s="193"/>
      <c r="AH846" s="193"/>
      <c r="AI846" s="193"/>
      <c r="AJ846" s="193"/>
      <c r="AK846" s="193"/>
      <c r="AL846" s="193"/>
      <c r="AM846" s="193"/>
      <c r="AN846" s="193"/>
      <c r="AO846" s="193"/>
      <c r="AP846" s="193"/>
      <c r="AQ846" s="193"/>
      <c r="AR846" s="193"/>
      <c r="AS846" s="193"/>
      <c r="AT846" s="193"/>
      <c r="AU846" s="193"/>
      <c r="AV846" s="193"/>
    </row>
    <row r="847" spans="1:48" ht="15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  <c r="AE847" s="193"/>
      <c r="AF847" s="193"/>
      <c r="AG847" s="193"/>
      <c r="AH847" s="193"/>
      <c r="AI847" s="193"/>
      <c r="AJ847" s="193"/>
      <c r="AK847" s="193"/>
      <c r="AL847" s="193"/>
      <c r="AM847" s="193"/>
      <c r="AN847" s="193"/>
      <c r="AO847" s="193"/>
      <c r="AP847" s="193"/>
      <c r="AQ847" s="193"/>
      <c r="AR847" s="193"/>
      <c r="AS847" s="193"/>
      <c r="AT847" s="193"/>
      <c r="AU847" s="193"/>
      <c r="AV847" s="193"/>
    </row>
    <row r="848" spans="1:48" ht="15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  <c r="AE848" s="193"/>
      <c r="AF848" s="193"/>
      <c r="AG848" s="193"/>
      <c r="AH848" s="193"/>
      <c r="AI848" s="193"/>
      <c r="AJ848" s="193"/>
      <c r="AK848" s="193"/>
      <c r="AL848" s="193"/>
      <c r="AM848" s="193"/>
      <c r="AN848" s="193"/>
      <c r="AO848" s="193"/>
      <c r="AP848" s="193"/>
      <c r="AQ848" s="193"/>
      <c r="AR848" s="193"/>
      <c r="AS848" s="193"/>
      <c r="AT848" s="193"/>
      <c r="AU848" s="193"/>
      <c r="AV848" s="193"/>
    </row>
    <row r="849" spans="1:48" ht="15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  <c r="AE849" s="193"/>
      <c r="AF849" s="193"/>
      <c r="AG849" s="193"/>
      <c r="AH849" s="193"/>
      <c r="AI849" s="193"/>
      <c r="AJ849" s="193"/>
      <c r="AK849" s="193"/>
      <c r="AL849" s="193"/>
      <c r="AM849" s="193"/>
      <c r="AN849" s="193"/>
      <c r="AO849" s="193"/>
      <c r="AP849" s="193"/>
      <c r="AQ849" s="193"/>
      <c r="AR849" s="193"/>
      <c r="AS849" s="193"/>
      <c r="AT849" s="193"/>
      <c r="AU849" s="193"/>
      <c r="AV849" s="193"/>
    </row>
    <row r="850" spans="1:48" ht="15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  <c r="AE850" s="193"/>
      <c r="AF850" s="193"/>
      <c r="AG850" s="193"/>
      <c r="AH850" s="193"/>
      <c r="AI850" s="193"/>
      <c r="AJ850" s="193"/>
      <c r="AK850" s="193"/>
      <c r="AL850" s="193"/>
      <c r="AM850" s="193"/>
      <c r="AN850" s="193"/>
      <c r="AO850" s="193"/>
      <c r="AP850" s="193"/>
      <c r="AQ850" s="193"/>
      <c r="AR850" s="193"/>
      <c r="AS850" s="193"/>
      <c r="AT850" s="193"/>
      <c r="AU850" s="193"/>
      <c r="AV850" s="193"/>
    </row>
    <row r="851" spans="1:48" ht="15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  <c r="AE851" s="193"/>
      <c r="AF851" s="193"/>
      <c r="AG851" s="193"/>
      <c r="AH851" s="193"/>
      <c r="AI851" s="193"/>
      <c r="AJ851" s="193"/>
      <c r="AK851" s="193"/>
      <c r="AL851" s="193"/>
      <c r="AM851" s="193"/>
      <c r="AN851" s="193"/>
      <c r="AO851" s="193"/>
      <c r="AP851" s="193"/>
      <c r="AQ851" s="193"/>
      <c r="AR851" s="193"/>
      <c r="AS851" s="193"/>
      <c r="AT851" s="193"/>
      <c r="AU851" s="193"/>
      <c r="AV851" s="193"/>
    </row>
    <row r="852" spans="1:48" ht="15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  <c r="AE852" s="193"/>
      <c r="AF852" s="193"/>
      <c r="AG852" s="193"/>
      <c r="AH852" s="193"/>
      <c r="AI852" s="193"/>
      <c r="AJ852" s="193"/>
      <c r="AK852" s="193"/>
      <c r="AL852" s="193"/>
      <c r="AM852" s="193"/>
      <c r="AN852" s="193"/>
      <c r="AO852" s="193"/>
      <c r="AP852" s="193"/>
      <c r="AQ852" s="193"/>
      <c r="AR852" s="193"/>
      <c r="AS852" s="193"/>
      <c r="AT852" s="193"/>
      <c r="AU852" s="193"/>
      <c r="AV852" s="193"/>
    </row>
    <row r="853" spans="1:48" ht="15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  <c r="AE853" s="193"/>
      <c r="AF853" s="193"/>
      <c r="AG853" s="193"/>
      <c r="AH853" s="193"/>
      <c r="AI853" s="193"/>
      <c r="AJ853" s="193"/>
      <c r="AK853" s="193"/>
      <c r="AL853" s="193"/>
      <c r="AM853" s="193"/>
      <c r="AN853" s="193"/>
      <c r="AO853" s="193"/>
      <c r="AP853" s="193"/>
      <c r="AQ853" s="193"/>
      <c r="AR853" s="193"/>
      <c r="AS853" s="193"/>
      <c r="AT853" s="193"/>
      <c r="AU853" s="193"/>
      <c r="AV853" s="193"/>
    </row>
    <row r="854" spans="1:48" ht="15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  <c r="AE854" s="193"/>
      <c r="AF854" s="193"/>
      <c r="AG854" s="193"/>
      <c r="AH854" s="193"/>
      <c r="AI854" s="193"/>
      <c r="AJ854" s="193"/>
      <c r="AK854" s="193"/>
      <c r="AL854" s="193"/>
      <c r="AM854" s="193"/>
      <c r="AN854" s="193"/>
      <c r="AO854" s="193"/>
      <c r="AP854" s="193"/>
      <c r="AQ854" s="193"/>
      <c r="AR854" s="193"/>
      <c r="AS854" s="193"/>
      <c r="AT854" s="193"/>
      <c r="AU854" s="193"/>
      <c r="AV854" s="193"/>
    </row>
    <row r="855" spans="1:48" ht="15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  <c r="AE855" s="193"/>
      <c r="AF855" s="193"/>
      <c r="AG855" s="193"/>
      <c r="AH855" s="193"/>
      <c r="AI855" s="193"/>
      <c r="AJ855" s="193"/>
      <c r="AK855" s="193"/>
      <c r="AL855" s="193"/>
      <c r="AM855" s="193"/>
      <c r="AN855" s="193"/>
      <c r="AO855" s="193"/>
      <c r="AP855" s="193"/>
      <c r="AQ855" s="193"/>
      <c r="AR855" s="193"/>
      <c r="AS855" s="193"/>
      <c r="AT855" s="193"/>
      <c r="AU855" s="193"/>
      <c r="AV855" s="193"/>
    </row>
    <row r="856" spans="1:48" ht="15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  <c r="AE856" s="193"/>
      <c r="AF856" s="193"/>
      <c r="AG856" s="193"/>
      <c r="AH856" s="193"/>
      <c r="AI856" s="193"/>
      <c r="AJ856" s="193"/>
      <c r="AK856" s="193"/>
      <c r="AL856" s="193"/>
      <c r="AM856" s="193"/>
      <c r="AN856" s="193"/>
      <c r="AO856" s="193"/>
      <c r="AP856" s="193"/>
      <c r="AQ856" s="193"/>
      <c r="AR856" s="193"/>
      <c r="AS856" s="193"/>
      <c r="AT856" s="193"/>
      <c r="AU856" s="193"/>
      <c r="AV856" s="193"/>
    </row>
    <row r="857" spans="1:48" ht="15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  <c r="AE857" s="193"/>
      <c r="AF857" s="193"/>
      <c r="AG857" s="193"/>
      <c r="AH857" s="193"/>
      <c r="AI857" s="193"/>
      <c r="AJ857" s="193"/>
      <c r="AK857" s="193"/>
      <c r="AL857" s="193"/>
      <c r="AM857" s="193"/>
      <c r="AN857" s="193"/>
      <c r="AO857" s="193"/>
      <c r="AP857" s="193"/>
      <c r="AQ857" s="193"/>
      <c r="AR857" s="193"/>
      <c r="AS857" s="193"/>
      <c r="AT857" s="193"/>
      <c r="AU857" s="193"/>
      <c r="AV857" s="193"/>
    </row>
    <row r="858" spans="1:48" ht="15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  <c r="AE858" s="193"/>
      <c r="AF858" s="193"/>
      <c r="AG858" s="193"/>
      <c r="AH858" s="193"/>
      <c r="AI858" s="193"/>
      <c r="AJ858" s="193"/>
      <c r="AK858" s="193"/>
      <c r="AL858" s="193"/>
      <c r="AM858" s="193"/>
      <c r="AN858" s="193"/>
      <c r="AO858" s="193"/>
      <c r="AP858" s="193"/>
      <c r="AQ858" s="193"/>
      <c r="AR858" s="193"/>
      <c r="AS858" s="193"/>
      <c r="AT858" s="193"/>
      <c r="AU858" s="193"/>
      <c r="AV858" s="193"/>
    </row>
    <row r="859" spans="1:48" ht="15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  <c r="AA859" s="193"/>
      <c r="AB859" s="193"/>
      <c r="AC859" s="193"/>
      <c r="AD859" s="193"/>
      <c r="AE859" s="193"/>
      <c r="AF859" s="193"/>
      <c r="AG859" s="193"/>
      <c r="AH859" s="193"/>
      <c r="AI859" s="193"/>
      <c r="AJ859" s="193"/>
      <c r="AK859" s="193"/>
      <c r="AL859" s="193"/>
      <c r="AM859" s="193"/>
      <c r="AN859" s="193"/>
      <c r="AO859" s="193"/>
      <c r="AP859" s="193"/>
      <c r="AQ859" s="193"/>
      <c r="AR859" s="193"/>
      <c r="AS859" s="193"/>
      <c r="AT859" s="193"/>
      <c r="AU859" s="193"/>
      <c r="AV859" s="193"/>
    </row>
    <row r="860" spans="1:48" ht="15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  <c r="AE860" s="193"/>
      <c r="AF860" s="193"/>
      <c r="AG860" s="193"/>
      <c r="AH860" s="193"/>
      <c r="AI860" s="193"/>
      <c r="AJ860" s="193"/>
      <c r="AK860" s="193"/>
      <c r="AL860" s="193"/>
      <c r="AM860" s="193"/>
      <c r="AN860" s="193"/>
      <c r="AO860" s="193"/>
      <c r="AP860" s="193"/>
      <c r="AQ860" s="193"/>
      <c r="AR860" s="193"/>
      <c r="AS860" s="193"/>
      <c r="AT860" s="193"/>
      <c r="AU860" s="193"/>
      <c r="AV860" s="193"/>
    </row>
    <row r="861" spans="1:48" ht="15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  <c r="AE861" s="193"/>
      <c r="AF861" s="193"/>
      <c r="AG861" s="193"/>
      <c r="AH861" s="193"/>
      <c r="AI861" s="193"/>
      <c r="AJ861" s="193"/>
      <c r="AK861" s="193"/>
      <c r="AL861" s="193"/>
      <c r="AM861" s="193"/>
      <c r="AN861" s="193"/>
      <c r="AO861" s="193"/>
      <c r="AP861" s="193"/>
      <c r="AQ861" s="193"/>
      <c r="AR861" s="193"/>
      <c r="AS861" s="193"/>
      <c r="AT861" s="193"/>
      <c r="AU861" s="193"/>
      <c r="AV861" s="193"/>
    </row>
    <row r="862" spans="1:48" ht="15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  <c r="AE862" s="193"/>
      <c r="AF862" s="193"/>
      <c r="AG862" s="193"/>
      <c r="AH862" s="193"/>
      <c r="AI862" s="193"/>
      <c r="AJ862" s="193"/>
      <c r="AK862" s="193"/>
      <c r="AL862" s="193"/>
      <c r="AM862" s="193"/>
      <c r="AN862" s="193"/>
      <c r="AO862" s="193"/>
      <c r="AP862" s="193"/>
      <c r="AQ862" s="193"/>
      <c r="AR862" s="193"/>
      <c r="AS862" s="193"/>
      <c r="AT862" s="193"/>
      <c r="AU862" s="193"/>
      <c r="AV862" s="193"/>
    </row>
    <row r="863" spans="1:48" ht="15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  <c r="AE863" s="193"/>
      <c r="AF863" s="193"/>
      <c r="AG863" s="193"/>
      <c r="AH863" s="193"/>
      <c r="AI863" s="193"/>
      <c r="AJ863" s="193"/>
      <c r="AK863" s="193"/>
      <c r="AL863" s="193"/>
      <c r="AM863" s="193"/>
      <c r="AN863" s="193"/>
      <c r="AO863" s="193"/>
      <c r="AP863" s="193"/>
      <c r="AQ863" s="193"/>
      <c r="AR863" s="193"/>
      <c r="AS863" s="193"/>
      <c r="AT863" s="193"/>
      <c r="AU863" s="193"/>
      <c r="AV863" s="193"/>
    </row>
    <row r="864" spans="1:48" ht="15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  <c r="AA864" s="193"/>
      <c r="AB864" s="193"/>
      <c r="AC864" s="193"/>
      <c r="AD864" s="193"/>
      <c r="AE864" s="193"/>
      <c r="AF864" s="193"/>
      <c r="AG864" s="193"/>
      <c r="AH864" s="193"/>
      <c r="AI864" s="193"/>
      <c r="AJ864" s="193"/>
      <c r="AK864" s="193"/>
      <c r="AL864" s="193"/>
      <c r="AM864" s="193"/>
      <c r="AN864" s="193"/>
      <c r="AO864" s="193"/>
      <c r="AP864" s="193"/>
      <c r="AQ864" s="193"/>
      <c r="AR864" s="193"/>
      <c r="AS864" s="193"/>
      <c r="AT864" s="193"/>
      <c r="AU864" s="193"/>
      <c r="AV864" s="193"/>
    </row>
    <row r="865" spans="1:48" ht="15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  <c r="AE865" s="193"/>
      <c r="AF865" s="193"/>
      <c r="AG865" s="193"/>
      <c r="AH865" s="193"/>
      <c r="AI865" s="193"/>
      <c r="AJ865" s="193"/>
      <c r="AK865" s="193"/>
      <c r="AL865" s="193"/>
      <c r="AM865" s="193"/>
      <c r="AN865" s="193"/>
      <c r="AO865" s="193"/>
      <c r="AP865" s="193"/>
      <c r="AQ865" s="193"/>
      <c r="AR865" s="193"/>
      <c r="AS865" s="193"/>
      <c r="AT865" s="193"/>
      <c r="AU865" s="193"/>
      <c r="AV865" s="193"/>
    </row>
    <row r="866" spans="1:48" ht="15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  <c r="AE866" s="193"/>
      <c r="AF866" s="193"/>
      <c r="AG866" s="193"/>
      <c r="AH866" s="193"/>
      <c r="AI866" s="193"/>
      <c r="AJ866" s="193"/>
      <c r="AK866" s="193"/>
      <c r="AL866" s="193"/>
      <c r="AM866" s="193"/>
      <c r="AN866" s="193"/>
      <c r="AO866" s="193"/>
      <c r="AP866" s="193"/>
      <c r="AQ866" s="193"/>
      <c r="AR866" s="193"/>
      <c r="AS866" s="193"/>
      <c r="AT866" s="193"/>
      <c r="AU866" s="193"/>
      <c r="AV866" s="193"/>
    </row>
    <row r="867" spans="1:48" ht="15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  <c r="AE867" s="193"/>
      <c r="AF867" s="193"/>
      <c r="AG867" s="193"/>
      <c r="AH867" s="193"/>
      <c r="AI867" s="193"/>
      <c r="AJ867" s="193"/>
      <c r="AK867" s="193"/>
      <c r="AL867" s="193"/>
      <c r="AM867" s="193"/>
      <c r="AN867" s="193"/>
      <c r="AO867" s="193"/>
      <c r="AP867" s="193"/>
      <c r="AQ867" s="193"/>
      <c r="AR867" s="193"/>
      <c r="AS867" s="193"/>
      <c r="AT867" s="193"/>
      <c r="AU867" s="193"/>
      <c r="AV867" s="193"/>
    </row>
    <row r="868" spans="1:48" ht="15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  <c r="AE868" s="193"/>
      <c r="AF868" s="193"/>
      <c r="AG868" s="193"/>
      <c r="AH868" s="193"/>
      <c r="AI868" s="193"/>
      <c r="AJ868" s="193"/>
      <c r="AK868" s="193"/>
      <c r="AL868" s="193"/>
      <c r="AM868" s="193"/>
      <c r="AN868" s="193"/>
      <c r="AO868" s="193"/>
      <c r="AP868" s="193"/>
      <c r="AQ868" s="193"/>
      <c r="AR868" s="193"/>
      <c r="AS868" s="193"/>
      <c r="AT868" s="193"/>
      <c r="AU868" s="193"/>
      <c r="AV868" s="193"/>
    </row>
    <row r="869" spans="1:48" ht="15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  <c r="AE869" s="193"/>
      <c r="AF869" s="193"/>
      <c r="AG869" s="193"/>
      <c r="AH869" s="193"/>
      <c r="AI869" s="193"/>
      <c r="AJ869" s="193"/>
      <c r="AK869" s="193"/>
      <c r="AL869" s="193"/>
      <c r="AM869" s="193"/>
      <c r="AN869" s="193"/>
      <c r="AO869" s="193"/>
      <c r="AP869" s="193"/>
      <c r="AQ869" s="193"/>
      <c r="AR869" s="193"/>
      <c r="AS869" s="193"/>
      <c r="AT869" s="193"/>
      <c r="AU869" s="193"/>
      <c r="AV869" s="193"/>
    </row>
    <row r="870" spans="1:48" ht="15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  <c r="AE870" s="193"/>
      <c r="AF870" s="193"/>
      <c r="AG870" s="193"/>
      <c r="AH870" s="193"/>
      <c r="AI870" s="193"/>
      <c r="AJ870" s="193"/>
      <c r="AK870" s="193"/>
      <c r="AL870" s="193"/>
      <c r="AM870" s="193"/>
      <c r="AN870" s="193"/>
      <c r="AO870" s="193"/>
      <c r="AP870" s="193"/>
      <c r="AQ870" s="193"/>
      <c r="AR870" s="193"/>
      <c r="AS870" s="193"/>
      <c r="AT870" s="193"/>
      <c r="AU870" s="193"/>
      <c r="AV870" s="193"/>
    </row>
    <row r="871" spans="1:48" ht="15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  <c r="AE871" s="193"/>
      <c r="AF871" s="193"/>
      <c r="AG871" s="193"/>
      <c r="AH871" s="193"/>
      <c r="AI871" s="193"/>
      <c r="AJ871" s="193"/>
      <c r="AK871" s="193"/>
      <c r="AL871" s="193"/>
      <c r="AM871" s="193"/>
      <c r="AN871" s="193"/>
      <c r="AO871" s="193"/>
      <c r="AP871" s="193"/>
      <c r="AQ871" s="193"/>
      <c r="AR871" s="193"/>
      <c r="AS871" s="193"/>
      <c r="AT871" s="193"/>
      <c r="AU871" s="193"/>
      <c r="AV871" s="193"/>
    </row>
    <row r="872" spans="1:48" ht="15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  <c r="AA872" s="193"/>
      <c r="AB872" s="193"/>
      <c r="AC872" s="193"/>
      <c r="AD872" s="193"/>
      <c r="AE872" s="193"/>
      <c r="AF872" s="193"/>
      <c r="AG872" s="193"/>
      <c r="AH872" s="193"/>
      <c r="AI872" s="193"/>
      <c r="AJ872" s="193"/>
      <c r="AK872" s="193"/>
      <c r="AL872" s="193"/>
      <c r="AM872" s="193"/>
      <c r="AN872" s="193"/>
      <c r="AO872" s="193"/>
      <c r="AP872" s="193"/>
      <c r="AQ872" s="193"/>
      <c r="AR872" s="193"/>
      <c r="AS872" s="193"/>
      <c r="AT872" s="193"/>
      <c r="AU872" s="193"/>
      <c r="AV872" s="193"/>
    </row>
    <row r="873" spans="1:48" ht="15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  <c r="AE873" s="193"/>
      <c r="AF873" s="193"/>
      <c r="AG873" s="193"/>
      <c r="AH873" s="193"/>
      <c r="AI873" s="193"/>
      <c r="AJ873" s="193"/>
      <c r="AK873" s="193"/>
      <c r="AL873" s="193"/>
      <c r="AM873" s="193"/>
      <c r="AN873" s="193"/>
      <c r="AO873" s="193"/>
      <c r="AP873" s="193"/>
      <c r="AQ873" s="193"/>
      <c r="AR873" s="193"/>
      <c r="AS873" s="193"/>
      <c r="AT873" s="193"/>
      <c r="AU873" s="193"/>
      <c r="AV873" s="193"/>
    </row>
    <row r="874" spans="1:48" ht="15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  <c r="AE874" s="193"/>
      <c r="AF874" s="193"/>
      <c r="AG874" s="193"/>
      <c r="AH874" s="193"/>
      <c r="AI874" s="193"/>
      <c r="AJ874" s="193"/>
      <c r="AK874" s="193"/>
      <c r="AL874" s="193"/>
      <c r="AM874" s="193"/>
      <c r="AN874" s="193"/>
      <c r="AO874" s="193"/>
      <c r="AP874" s="193"/>
      <c r="AQ874" s="193"/>
      <c r="AR874" s="193"/>
      <c r="AS874" s="193"/>
      <c r="AT874" s="193"/>
      <c r="AU874" s="193"/>
      <c r="AV874" s="193"/>
    </row>
    <row r="875" spans="1:48" ht="15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  <c r="AE875" s="193"/>
      <c r="AF875" s="193"/>
      <c r="AG875" s="193"/>
      <c r="AH875" s="193"/>
      <c r="AI875" s="193"/>
      <c r="AJ875" s="193"/>
      <c r="AK875" s="193"/>
      <c r="AL875" s="193"/>
      <c r="AM875" s="193"/>
      <c r="AN875" s="193"/>
      <c r="AO875" s="193"/>
      <c r="AP875" s="193"/>
      <c r="AQ875" s="193"/>
      <c r="AR875" s="193"/>
      <c r="AS875" s="193"/>
      <c r="AT875" s="193"/>
      <c r="AU875" s="193"/>
      <c r="AV875" s="193"/>
    </row>
    <row r="876" spans="1:48" ht="15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  <c r="AE876" s="193"/>
      <c r="AF876" s="193"/>
      <c r="AG876" s="193"/>
      <c r="AH876" s="193"/>
      <c r="AI876" s="193"/>
      <c r="AJ876" s="193"/>
      <c r="AK876" s="193"/>
      <c r="AL876" s="193"/>
      <c r="AM876" s="193"/>
      <c r="AN876" s="193"/>
      <c r="AO876" s="193"/>
      <c r="AP876" s="193"/>
      <c r="AQ876" s="193"/>
      <c r="AR876" s="193"/>
      <c r="AS876" s="193"/>
      <c r="AT876" s="193"/>
      <c r="AU876" s="193"/>
      <c r="AV876" s="193"/>
    </row>
    <row r="877" spans="1:48" ht="15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  <c r="AE877" s="193"/>
      <c r="AF877" s="193"/>
      <c r="AG877" s="193"/>
      <c r="AH877" s="193"/>
      <c r="AI877" s="193"/>
      <c r="AJ877" s="193"/>
      <c r="AK877" s="193"/>
      <c r="AL877" s="193"/>
      <c r="AM877" s="193"/>
      <c r="AN877" s="193"/>
      <c r="AO877" s="193"/>
      <c r="AP877" s="193"/>
      <c r="AQ877" s="193"/>
      <c r="AR877" s="193"/>
      <c r="AS877" s="193"/>
      <c r="AT877" s="193"/>
      <c r="AU877" s="193"/>
      <c r="AV877" s="193"/>
    </row>
    <row r="878" spans="1:48" ht="15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  <c r="AA878" s="193"/>
      <c r="AB878" s="193"/>
      <c r="AC878" s="193"/>
      <c r="AD878" s="193"/>
      <c r="AE878" s="193"/>
      <c r="AF878" s="193"/>
      <c r="AG878" s="193"/>
      <c r="AH878" s="193"/>
      <c r="AI878" s="193"/>
      <c r="AJ878" s="193"/>
      <c r="AK878" s="193"/>
      <c r="AL878" s="193"/>
      <c r="AM878" s="193"/>
      <c r="AN878" s="193"/>
      <c r="AO878" s="193"/>
      <c r="AP878" s="193"/>
      <c r="AQ878" s="193"/>
      <c r="AR878" s="193"/>
      <c r="AS878" s="193"/>
      <c r="AT878" s="193"/>
      <c r="AU878" s="193"/>
      <c r="AV878" s="193"/>
    </row>
    <row r="879" spans="1:48" ht="15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  <c r="AE879" s="193"/>
      <c r="AF879" s="193"/>
      <c r="AG879" s="193"/>
      <c r="AH879" s="193"/>
      <c r="AI879" s="193"/>
      <c r="AJ879" s="193"/>
      <c r="AK879" s="193"/>
      <c r="AL879" s="193"/>
      <c r="AM879" s="193"/>
      <c r="AN879" s="193"/>
      <c r="AO879" s="193"/>
      <c r="AP879" s="193"/>
      <c r="AQ879" s="193"/>
      <c r="AR879" s="193"/>
      <c r="AS879" s="193"/>
      <c r="AT879" s="193"/>
      <c r="AU879" s="193"/>
      <c r="AV879" s="193"/>
    </row>
    <row r="880" spans="1:48" ht="15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  <c r="AE880" s="193"/>
      <c r="AF880" s="193"/>
      <c r="AG880" s="193"/>
      <c r="AH880" s="193"/>
      <c r="AI880" s="193"/>
      <c r="AJ880" s="193"/>
      <c r="AK880" s="193"/>
      <c r="AL880" s="193"/>
      <c r="AM880" s="193"/>
      <c r="AN880" s="193"/>
      <c r="AO880" s="193"/>
      <c r="AP880" s="193"/>
      <c r="AQ880" s="193"/>
      <c r="AR880" s="193"/>
      <c r="AS880" s="193"/>
      <c r="AT880" s="193"/>
      <c r="AU880" s="193"/>
      <c r="AV880" s="193"/>
    </row>
    <row r="881" spans="1:48" ht="15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  <c r="AE881" s="193"/>
      <c r="AF881" s="193"/>
      <c r="AG881" s="193"/>
      <c r="AH881" s="193"/>
      <c r="AI881" s="193"/>
      <c r="AJ881" s="193"/>
      <c r="AK881" s="193"/>
      <c r="AL881" s="193"/>
      <c r="AM881" s="193"/>
      <c r="AN881" s="193"/>
      <c r="AO881" s="193"/>
      <c r="AP881" s="193"/>
      <c r="AQ881" s="193"/>
      <c r="AR881" s="193"/>
      <c r="AS881" s="193"/>
      <c r="AT881" s="193"/>
      <c r="AU881" s="193"/>
      <c r="AV881" s="193"/>
    </row>
    <row r="882" spans="1:48" ht="15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  <c r="AE882" s="193"/>
      <c r="AF882" s="193"/>
      <c r="AG882" s="193"/>
      <c r="AH882" s="193"/>
      <c r="AI882" s="193"/>
      <c r="AJ882" s="193"/>
      <c r="AK882" s="193"/>
      <c r="AL882" s="193"/>
      <c r="AM882" s="193"/>
      <c r="AN882" s="193"/>
      <c r="AO882" s="193"/>
      <c r="AP882" s="193"/>
      <c r="AQ882" s="193"/>
      <c r="AR882" s="193"/>
      <c r="AS882" s="193"/>
      <c r="AT882" s="193"/>
      <c r="AU882" s="193"/>
      <c r="AV882" s="193"/>
    </row>
    <row r="883" spans="1:48" ht="15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  <c r="AE883" s="193"/>
      <c r="AF883" s="193"/>
      <c r="AG883" s="193"/>
      <c r="AH883" s="193"/>
      <c r="AI883" s="193"/>
      <c r="AJ883" s="193"/>
      <c r="AK883" s="193"/>
      <c r="AL883" s="193"/>
      <c r="AM883" s="193"/>
      <c r="AN883" s="193"/>
      <c r="AO883" s="193"/>
      <c r="AP883" s="193"/>
      <c r="AQ883" s="193"/>
      <c r="AR883" s="193"/>
      <c r="AS883" s="193"/>
      <c r="AT883" s="193"/>
      <c r="AU883" s="193"/>
      <c r="AV883" s="193"/>
    </row>
    <row r="884" spans="1:48" ht="15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  <c r="AE884" s="193"/>
      <c r="AF884" s="193"/>
      <c r="AG884" s="193"/>
      <c r="AH884" s="193"/>
      <c r="AI884" s="193"/>
      <c r="AJ884" s="193"/>
      <c r="AK884" s="193"/>
      <c r="AL884" s="193"/>
      <c r="AM884" s="193"/>
      <c r="AN884" s="193"/>
      <c r="AO884" s="193"/>
      <c r="AP884" s="193"/>
      <c r="AQ884" s="193"/>
      <c r="AR884" s="193"/>
      <c r="AS884" s="193"/>
      <c r="AT884" s="193"/>
      <c r="AU884" s="193"/>
      <c r="AV884" s="193"/>
    </row>
    <row r="885" spans="1:48" ht="15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  <c r="AE885" s="193"/>
      <c r="AF885" s="193"/>
      <c r="AG885" s="193"/>
      <c r="AH885" s="193"/>
      <c r="AI885" s="193"/>
      <c r="AJ885" s="193"/>
      <c r="AK885" s="193"/>
      <c r="AL885" s="193"/>
      <c r="AM885" s="193"/>
      <c r="AN885" s="193"/>
      <c r="AO885" s="193"/>
      <c r="AP885" s="193"/>
      <c r="AQ885" s="193"/>
      <c r="AR885" s="193"/>
      <c r="AS885" s="193"/>
      <c r="AT885" s="193"/>
      <c r="AU885" s="193"/>
      <c r="AV885" s="193"/>
    </row>
    <row r="886" spans="1:48" ht="15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  <c r="AE886" s="193"/>
      <c r="AF886" s="193"/>
      <c r="AG886" s="193"/>
      <c r="AH886" s="193"/>
      <c r="AI886" s="193"/>
      <c r="AJ886" s="193"/>
      <c r="AK886" s="193"/>
      <c r="AL886" s="193"/>
      <c r="AM886" s="193"/>
      <c r="AN886" s="193"/>
      <c r="AO886" s="193"/>
      <c r="AP886" s="193"/>
      <c r="AQ886" s="193"/>
      <c r="AR886" s="193"/>
      <c r="AS886" s="193"/>
      <c r="AT886" s="193"/>
      <c r="AU886" s="193"/>
      <c r="AV886" s="193"/>
    </row>
    <row r="887" spans="1:48" ht="15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  <c r="AE887" s="193"/>
      <c r="AF887" s="193"/>
      <c r="AG887" s="193"/>
      <c r="AH887" s="193"/>
      <c r="AI887" s="193"/>
      <c r="AJ887" s="193"/>
      <c r="AK887" s="193"/>
      <c r="AL887" s="193"/>
      <c r="AM887" s="193"/>
      <c r="AN887" s="193"/>
      <c r="AO887" s="193"/>
      <c r="AP887" s="193"/>
      <c r="AQ887" s="193"/>
      <c r="AR887" s="193"/>
      <c r="AS887" s="193"/>
      <c r="AT887" s="193"/>
      <c r="AU887" s="193"/>
      <c r="AV887" s="193"/>
    </row>
    <row r="888" spans="1:48" ht="15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  <c r="AE888" s="193"/>
      <c r="AF888" s="193"/>
      <c r="AG888" s="193"/>
      <c r="AH888" s="193"/>
      <c r="AI888" s="193"/>
      <c r="AJ888" s="193"/>
      <c r="AK888" s="193"/>
      <c r="AL888" s="193"/>
      <c r="AM888" s="193"/>
      <c r="AN888" s="193"/>
      <c r="AO888" s="193"/>
      <c r="AP888" s="193"/>
      <c r="AQ888" s="193"/>
      <c r="AR888" s="193"/>
      <c r="AS888" s="193"/>
      <c r="AT888" s="193"/>
      <c r="AU888" s="193"/>
      <c r="AV888" s="193"/>
    </row>
    <row r="889" spans="1:48" ht="15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  <c r="AE889" s="193"/>
      <c r="AF889" s="193"/>
      <c r="AG889" s="193"/>
      <c r="AH889" s="193"/>
      <c r="AI889" s="193"/>
      <c r="AJ889" s="193"/>
      <c r="AK889" s="193"/>
      <c r="AL889" s="193"/>
      <c r="AM889" s="193"/>
      <c r="AN889" s="193"/>
      <c r="AO889" s="193"/>
      <c r="AP889" s="193"/>
      <c r="AQ889" s="193"/>
      <c r="AR889" s="193"/>
      <c r="AS889" s="193"/>
      <c r="AT889" s="193"/>
      <c r="AU889" s="193"/>
      <c r="AV889" s="193"/>
    </row>
    <row r="890" spans="1:48" ht="15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  <c r="AE890" s="193"/>
      <c r="AF890" s="193"/>
      <c r="AG890" s="193"/>
      <c r="AH890" s="193"/>
      <c r="AI890" s="193"/>
      <c r="AJ890" s="193"/>
      <c r="AK890" s="193"/>
      <c r="AL890" s="193"/>
      <c r="AM890" s="193"/>
      <c r="AN890" s="193"/>
      <c r="AO890" s="193"/>
      <c r="AP890" s="193"/>
      <c r="AQ890" s="193"/>
      <c r="AR890" s="193"/>
      <c r="AS890" s="193"/>
      <c r="AT890" s="193"/>
      <c r="AU890" s="193"/>
      <c r="AV890" s="193"/>
    </row>
    <row r="891" spans="1:48" ht="15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  <c r="AE891" s="193"/>
      <c r="AF891" s="193"/>
      <c r="AG891" s="193"/>
      <c r="AH891" s="193"/>
      <c r="AI891" s="193"/>
      <c r="AJ891" s="193"/>
      <c r="AK891" s="193"/>
      <c r="AL891" s="193"/>
      <c r="AM891" s="193"/>
      <c r="AN891" s="193"/>
      <c r="AO891" s="193"/>
      <c r="AP891" s="193"/>
      <c r="AQ891" s="193"/>
      <c r="AR891" s="193"/>
      <c r="AS891" s="193"/>
      <c r="AT891" s="193"/>
      <c r="AU891" s="193"/>
      <c r="AV891" s="193"/>
    </row>
    <row r="892" spans="1:48" ht="15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  <c r="AE892" s="193"/>
      <c r="AF892" s="193"/>
      <c r="AG892" s="193"/>
      <c r="AH892" s="193"/>
      <c r="AI892" s="193"/>
      <c r="AJ892" s="193"/>
      <c r="AK892" s="193"/>
      <c r="AL892" s="193"/>
      <c r="AM892" s="193"/>
      <c r="AN892" s="193"/>
      <c r="AO892" s="193"/>
      <c r="AP892" s="193"/>
      <c r="AQ892" s="193"/>
      <c r="AR892" s="193"/>
      <c r="AS892" s="193"/>
      <c r="AT892" s="193"/>
      <c r="AU892" s="193"/>
      <c r="AV892" s="193"/>
    </row>
    <row r="893" spans="1:48" ht="15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  <c r="AE893" s="193"/>
      <c r="AF893" s="193"/>
      <c r="AG893" s="193"/>
      <c r="AH893" s="193"/>
      <c r="AI893" s="193"/>
      <c r="AJ893" s="193"/>
      <c r="AK893" s="193"/>
      <c r="AL893" s="193"/>
      <c r="AM893" s="193"/>
      <c r="AN893" s="193"/>
      <c r="AO893" s="193"/>
      <c r="AP893" s="193"/>
      <c r="AQ893" s="193"/>
      <c r="AR893" s="193"/>
      <c r="AS893" s="193"/>
      <c r="AT893" s="193"/>
      <c r="AU893" s="193"/>
      <c r="AV893" s="193"/>
    </row>
    <row r="894" spans="1:48" ht="15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  <c r="AE894" s="193"/>
      <c r="AF894" s="193"/>
      <c r="AG894" s="193"/>
      <c r="AH894" s="193"/>
      <c r="AI894" s="193"/>
      <c r="AJ894" s="193"/>
      <c r="AK894" s="193"/>
      <c r="AL894" s="193"/>
      <c r="AM894" s="193"/>
      <c r="AN894" s="193"/>
      <c r="AO894" s="193"/>
      <c r="AP894" s="193"/>
      <c r="AQ894" s="193"/>
      <c r="AR894" s="193"/>
      <c r="AS894" s="193"/>
      <c r="AT894" s="193"/>
      <c r="AU894" s="193"/>
      <c r="AV894" s="193"/>
    </row>
    <row r="895" spans="1:48" ht="15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  <c r="AE895" s="193"/>
      <c r="AF895" s="193"/>
      <c r="AG895" s="193"/>
      <c r="AH895" s="193"/>
      <c r="AI895" s="193"/>
      <c r="AJ895" s="193"/>
      <c r="AK895" s="193"/>
      <c r="AL895" s="193"/>
      <c r="AM895" s="193"/>
      <c r="AN895" s="193"/>
      <c r="AO895" s="193"/>
      <c r="AP895" s="193"/>
      <c r="AQ895" s="193"/>
      <c r="AR895" s="193"/>
      <c r="AS895" s="193"/>
      <c r="AT895" s="193"/>
      <c r="AU895" s="193"/>
      <c r="AV895" s="193"/>
    </row>
    <row r="896" spans="1:48" ht="15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  <c r="AE896" s="193"/>
      <c r="AF896" s="193"/>
      <c r="AG896" s="193"/>
      <c r="AH896" s="193"/>
      <c r="AI896" s="193"/>
      <c r="AJ896" s="193"/>
      <c r="AK896" s="193"/>
      <c r="AL896" s="193"/>
      <c r="AM896" s="193"/>
      <c r="AN896" s="193"/>
      <c r="AO896" s="193"/>
      <c r="AP896" s="193"/>
      <c r="AQ896" s="193"/>
      <c r="AR896" s="193"/>
      <c r="AS896" s="193"/>
      <c r="AT896" s="193"/>
      <c r="AU896" s="193"/>
      <c r="AV896" s="193"/>
    </row>
    <row r="897" spans="1:48" ht="15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  <c r="AE897" s="193"/>
      <c r="AF897" s="193"/>
      <c r="AG897" s="193"/>
      <c r="AH897" s="193"/>
      <c r="AI897" s="193"/>
      <c r="AJ897" s="193"/>
      <c r="AK897" s="193"/>
      <c r="AL897" s="193"/>
      <c r="AM897" s="193"/>
      <c r="AN897" s="193"/>
      <c r="AO897" s="193"/>
      <c r="AP897" s="193"/>
      <c r="AQ897" s="193"/>
      <c r="AR897" s="193"/>
      <c r="AS897" s="193"/>
      <c r="AT897" s="193"/>
      <c r="AU897" s="193"/>
      <c r="AV897" s="193"/>
    </row>
    <row r="898" spans="1:48" ht="15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  <c r="AE898" s="193"/>
      <c r="AF898" s="193"/>
      <c r="AG898" s="193"/>
      <c r="AH898" s="193"/>
      <c r="AI898" s="193"/>
      <c r="AJ898" s="193"/>
      <c r="AK898" s="193"/>
      <c r="AL898" s="193"/>
      <c r="AM898" s="193"/>
      <c r="AN898" s="193"/>
      <c r="AO898" s="193"/>
      <c r="AP898" s="193"/>
      <c r="AQ898" s="193"/>
      <c r="AR898" s="193"/>
      <c r="AS898" s="193"/>
      <c r="AT898" s="193"/>
      <c r="AU898" s="193"/>
      <c r="AV898" s="193"/>
    </row>
    <row r="899" spans="1:48" ht="15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  <c r="AE899" s="193"/>
      <c r="AF899" s="193"/>
      <c r="AG899" s="193"/>
      <c r="AH899" s="193"/>
      <c r="AI899" s="193"/>
      <c r="AJ899" s="193"/>
      <c r="AK899" s="193"/>
      <c r="AL899" s="193"/>
      <c r="AM899" s="193"/>
      <c r="AN899" s="193"/>
      <c r="AO899" s="193"/>
      <c r="AP899" s="193"/>
      <c r="AQ899" s="193"/>
      <c r="AR899" s="193"/>
      <c r="AS899" s="193"/>
      <c r="AT899" s="193"/>
      <c r="AU899" s="193"/>
      <c r="AV899" s="193"/>
    </row>
    <row r="900" spans="1:48" ht="15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  <c r="AE900" s="193"/>
      <c r="AF900" s="193"/>
      <c r="AG900" s="193"/>
      <c r="AH900" s="193"/>
      <c r="AI900" s="193"/>
      <c r="AJ900" s="193"/>
      <c r="AK900" s="193"/>
      <c r="AL900" s="193"/>
      <c r="AM900" s="193"/>
      <c r="AN900" s="193"/>
      <c r="AO900" s="193"/>
      <c r="AP900" s="193"/>
      <c r="AQ900" s="193"/>
      <c r="AR900" s="193"/>
      <c r="AS900" s="193"/>
      <c r="AT900" s="193"/>
      <c r="AU900" s="193"/>
      <c r="AV900" s="193"/>
    </row>
    <row r="901" spans="1:48" ht="15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  <c r="AA901" s="193"/>
      <c r="AB901" s="193"/>
      <c r="AC901" s="193"/>
      <c r="AD901" s="193"/>
      <c r="AE901" s="193"/>
      <c r="AF901" s="193"/>
      <c r="AG901" s="193"/>
      <c r="AH901" s="193"/>
      <c r="AI901" s="193"/>
      <c r="AJ901" s="193"/>
      <c r="AK901" s="193"/>
      <c r="AL901" s="193"/>
      <c r="AM901" s="193"/>
      <c r="AN901" s="193"/>
      <c r="AO901" s="193"/>
      <c r="AP901" s="193"/>
      <c r="AQ901" s="193"/>
      <c r="AR901" s="193"/>
      <c r="AS901" s="193"/>
      <c r="AT901" s="193"/>
      <c r="AU901" s="193"/>
      <c r="AV901" s="193"/>
    </row>
    <row r="902" spans="1:48" ht="15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  <c r="AE902" s="193"/>
      <c r="AF902" s="193"/>
      <c r="AG902" s="193"/>
      <c r="AH902" s="193"/>
      <c r="AI902" s="193"/>
      <c r="AJ902" s="193"/>
      <c r="AK902" s="193"/>
      <c r="AL902" s="193"/>
      <c r="AM902" s="193"/>
      <c r="AN902" s="193"/>
      <c r="AO902" s="193"/>
      <c r="AP902" s="193"/>
      <c r="AQ902" s="193"/>
      <c r="AR902" s="193"/>
      <c r="AS902" s="193"/>
      <c r="AT902" s="193"/>
      <c r="AU902" s="193"/>
      <c r="AV902" s="193"/>
    </row>
    <row r="903" spans="1:48" ht="15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  <c r="AE903" s="193"/>
      <c r="AF903" s="193"/>
      <c r="AG903" s="193"/>
      <c r="AH903" s="193"/>
      <c r="AI903" s="193"/>
      <c r="AJ903" s="193"/>
      <c r="AK903" s="193"/>
      <c r="AL903" s="193"/>
      <c r="AM903" s="193"/>
      <c r="AN903" s="193"/>
      <c r="AO903" s="193"/>
      <c r="AP903" s="193"/>
      <c r="AQ903" s="193"/>
      <c r="AR903" s="193"/>
      <c r="AS903" s="193"/>
      <c r="AT903" s="193"/>
      <c r="AU903" s="193"/>
      <c r="AV903" s="193"/>
    </row>
    <row r="904" spans="1:48" ht="15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  <c r="AE904" s="193"/>
      <c r="AF904" s="193"/>
      <c r="AG904" s="193"/>
      <c r="AH904" s="193"/>
      <c r="AI904" s="193"/>
      <c r="AJ904" s="193"/>
      <c r="AK904" s="193"/>
      <c r="AL904" s="193"/>
      <c r="AM904" s="193"/>
      <c r="AN904" s="193"/>
      <c r="AO904" s="193"/>
      <c r="AP904" s="193"/>
      <c r="AQ904" s="193"/>
      <c r="AR904" s="193"/>
      <c r="AS904" s="193"/>
      <c r="AT904" s="193"/>
      <c r="AU904" s="193"/>
      <c r="AV904" s="193"/>
    </row>
    <row r="905" spans="1:48" ht="15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  <c r="AE905" s="193"/>
      <c r="AF905" s="193"/>
      <c r="AG905" s="193"/>
      <c r="AH905" s="193"/>
      <c r="AI905" s="193"/>
      <c r="AJ905" s="193"/>
      <c r="AK905" s="193"/>
      <c r="AL905" s="193"/>
      <c r="AM905" s="193"/>
      <c r="AN905" s="193"/>
      <c r="AO905" s="193"/>
      <c r="AP905" s="193"/>
      <c r="AQ905" s="193"/>
      <c r="AR905" s="193"/>
      <c r="AS905" s="193"/>
      <c r="AT905" s="193"/>
      <c r="AU905" s="193"/>
      <c r="AV905" s="193"/>
    </row>
    <row r="906" spans="1:48" ht="15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  <c r="AA906" s="193"/>
      <c r="AB906" s="193"/>
      <c r="AC906" s="193"/>
      <c r="AD906" s="193"/>
      <c r="AE906" s="193"/>
      <c r="AF906" s="193"/>
      <c r="AG906" s="193"/>
      <c r="AH906" s="193"/>
      <c r="AI906" s="193"/>
      <c r="AJ906" s="193"/>
      <c r="AK906" s="193"/>
      <c r="AL906" s="193"/>
      <c r="AM906" s="193"/>
      <c r="AN906" s="193"/>
      <c r="AO906" s="193"/>
      <c r="AP906" s="193"/>
      <c r="AQ906" s="193"/>
      <c r="AR906" s="193"/>
      <c r="AS906" s="193"/>
      <c r="AT906" s="193"/>
      <c r="AU906" s="193"/>
      <c r="AV906" s="193"/>
    </row>
    <row r="907" spans="1:48" ht="15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  <c r="AE907" s="193"/>
      <c r="AF907" s="193"/>
      <c r="AG907" s="193"/>
      <c r="AH907" s="193"/>
      <c r="AI907" s="193"/>
      <c r="AJ907" s="193"/>
      <c r="AK907" s="193"/>
      <c r="AL907" s="193"/>
      <c r="AM907" s="193"/>
      <c r="AN907" s="193"/>
      <c r="AO907" s="193"/>
      <c r="AP907" s="193"/>
      <c r="AQ907" s="193"/>
      <c r="AR907" s="193"/>
      <c r="AS907" s="193"/>
      <c r="AT907" s="193"/>
      <c r="AU907" s="193"/>
      <c r="AV907" s="193"/>
    </row>
    <row r="908" spans="1:48" ht="15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  <c r="AE908" s="193"/>
      <c r="AF908" s="193"/>
      <c r="AG908" s="193"/>
      <c r="AH908" s="193"/>
      <c r="AI908" s="193"/>
      <c r="AJ908" s="193"/>
      <c r="AK908" s="193"/>
      <c r="AL908" s="193"/>
      <c r="AM908" s="193"/>
      <c r="AN908" s="193"/>
      <c r="AO908" s="193"/>
      <c r="AP908" s="193"/>
      <c r="AQ908" s="193"/>
      <c r="AR908" s="193"/>
      <c r="AS908" s="193"/>
      <c r="AT908" s="193"/>
      <c r="AU908" s="193"/>
      <c r="AV908" s="193"/>
    </row>
    <row r="909" spans="1:48" ht="15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  <c r="AE909" s="193"/>
      <c r="AF909" s="193"/>
      <c r="AG909" s="193"/>
      <c r="AH909" s="193"/>
      <c r="AI909" s="193"/>
      <c r="AJ909" s="193"/>
      <c r="AK909" s="193"/>
      <c r="AL909" s="193"/>
      <c r="AM909" s="193"/>
      <c r="AN909" s="193"/>
      <c r="AO909" s="193"/>
      <c r="AP909" s="193"/>
      <c r="AQ909" s="193"/>
      <c r="AR909" s="193"/>
      <c r="AS909" s="193"/>
      <c r="AT909" s="193"/>
      <c r="AU909" s="193"/>
      <c r="AV909" s="193"/>
    </row>
    <row r="910" spans="1:48" ht="15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  <c r="AE910" s="193"/>
      <c r="AF910" s="193"/>
      <c r="AG910" s="193"/>
      <c r="AH910" s="193"/>
      <c r="AI910" s="193"/>
      <c r="AJ910" s="193"/>
      <c r="AK910" s="193"/>
      <c r="AL910" s="193"/>
      <c r="AM910" s="193"/>
      <c r="AN910" s="193"/>
      <c r="AO910" s="193"/>
      <c r="AP910" s="193"/>
      <c r="AQ910" s="193"/>
      <c r="AR910" s="193"/>
      <c r="AS910" s="193"/>
      <c r="AT910" s="193"/>
      <c r="AU910" s="193"/>
      <c r="AV910" s="193"/>
    </row>
    <row r="911" spans="1:48" ht="15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  <c r="AE911" s="193"/>
      <c r="AF911" s="193"/>
      <c r="AG911" s="193"/>
      <c r="AH911" s="193"/>
      <c r="AI911" s="193"/>
      <c r="AJ911" s="193"/>
      <c r="AK911" s="193"/>
      <c r="AL911" s="193"/>
      <c r="AM911" s="193"/>
      <c r="AN911" s="193"/>
      <c r="AO911" s="193"/>
      <c r="AP911" s="193"/>
      <c r="AQ911" s="193"/>
      <c r="AR911" s="193"/>
      <c r="AS911" s="193"/>
      <c r="AT911" s="193"/>
      <c r="AU911" s="193"/>
      <c r="AV911" s="193"/>
    </row>
    <row r="912" spans="1:48" ht="15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  <c r="AE912" s="193"/>
      <c r="AF912" s="193"/>
      <c r="AG912" s="193"/>
      <c r="AH912" s="193"/>
      <c r="AI912" s="193"/>
      <c r="AJ912" s="193"/>
      <c r="AK912" s="193"/>
      <c r="AL912" s="193"/>
      <c r="AM912" s="193"/>
      <c r="AN912" s="193"/>
      <c r="AO912" s="193"/>
      <c r="AP912" s="193"/>
      <c r="AQ912" s="193"/>
      <c r="AR912" s="193"/>
      <c r="AS912" s="193"/>
      <c r="AT912" s="193"/>
      <c r="AU912" s="193"/>
      <c r="AV912" s="193"/>
    </row>
    <row r="913" spans="1:48" ht="15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  <c r="AE913" s="193"/>
      <c r="AF913" s="193"/>
      <c r="AG913" s="193"/>
      <c r="AH913" s="193"/>
      <c r="AI913" s="193"/>
      <c r="AJ913" s="193"/>
      <c r="AK913" s="193"/>
      <c r="AL913" s="193"/>
      <c r="AM913" s="193"/>
      <c r="AN913" s="193"/>
      <c r="AO913" s="193"/>
      <c r="AP913" s="193"/>
      <c r="AQ913" s="193"/>
      <c r="AR913" s="193"/>
      <c r="AS913" s="193"/>
      <c r="AT913" s="193"/>
      <c r="AU913" s="193"/>
      <c r="AV913" s="193"/>
    </row>
    <row r="914" spans="1:48" ht="15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  <c r="AA914" s="193"/>
      <c r="AB914" s="193"/>
      <c r="AC914" s="193"/>
      <c r="AD914" s="193"/>
      <c r="AE914" s="193"/>
      <c r="AF914" s="193"/>
      <c r="AG914" s="193"/>
      <c r="AH914" s="193"/>
      <c r="AI914" s="193"/>
      <c r="AJ914" s="193"/>
      <c r="AK914" s="193"/>
      <c r="AL914" s="193"/>
      <c r="AM914" s="193"/>
      <c r="AN914" s="193"/>
      <c r="AO914" s="193"/>
      <c r="AP914" s="193"/>
      <c r="AQ914" s="193"/>
      <c r="AR914" s="193"/>
      <c r="AS914" s="193"/>
      <c r="AT914" s="193"/>
      <c r="AU914" s="193"/>
      <c r="AV914" s="193"/>
    </row>
    <row r="915" spans="1:48" ht="15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  <c r="AE915" s="193"/>
      <c r="AF915" s="193"/>
      <c r="AG915" s="193"/>
      <c r="AH915" s="193"/>
      <c r="AI915" s="193"/>
      <c r="AJ915" s="193"/>
      <c r="AK915" s="193"/>
      <c r="AL915" s="193"/>
      <c r="AM915" s="193"/>
      <c r="AN915" s="193"/>
      <c r="AO915" s="193"/>
      <c r="AP915" s="193"/>
      <c r="AQ915" s="193"/>
      <c r="AR915" s="193"/>
      <c r="AS915" s="193"/>
      <c r="AT915" s="193"/>
      <c r="AU915" s="193"/>
      <c r="AV915" s="193"/>
    </row>
    <row r="916" spans="1:48" ht="15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  <c r="AE916" s="193"/>
      <c r="AF916" s="193"/>
      <c r="AG916" s="193"/>
      <c r="AH916" s="193"/>
      <c r="AI916" s="193"/>
      <c r="AJ916" s="193"/>
      <c r="AK916" s="193"/>
      <c r="AL916" s="193"/>
      <c r="AM916" s="193"/>
      <c r="AN916" s="193"/>
      <c r="AO916" s="193"/>
      <c r="AP916" s="193"/>
      <c r="AQ916" s="193"/>
      <c r="AR916" s="193"/>
      <c r="AS916" s="193"/>
      <c r="AT916" s="193"/>
      <c r="AU916" s="193"/>
      <c r="AV916" s="193"/>
    </row>
    <row r="917" spans="1:48" ht="15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  <c r="AE917" s="193"/>
      <c r="AF917" s="193"/>
      <c r="AG917" s="193"/>
      <c r="AH917" s="193"/>
      <c r="AI917" s="193"/>
      <c r="AJ917" s="193"/>
      <c r="AK917" s="193"/>
      <c r="AL917" s="193"/>
      <c r="AM917" s="193"/>
      <c r="AN917" s="193"/>
      <c r="AO917" s="193"/>
      <c r="AP917" s="193"/>
      <c r="AQ917" s="193"/>
      <c r="AR917" s="193"/>
      <c r="AS917" s="193"/>
      <c r="AT917" s="193"/>
      <c r="AU917" s="193"/>
      <c r="AV917" s="193"/>
    </row>
    <row r="918" spans="1:48" ht="15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  <c r="AE918" s="193"/>
      <c r="AF918" s="193"/>
      <c r="AG918" s="193"/>
      <c r="AH918" s="193"/>
      <c r="AI918" s="193"/>
      <c r="AJ918" s="193"/>
      <c r="AK918" s="193"/>
      <c r="AL918" s="193"/>
      <c r="AM918" s="193"/>
      <c r="AN918" s="193"/>
      <c r="AO918" s="193"/>
      <c r="AP918" s="193"/>
      <c r="AQ918" s="193"/>
      <c r="AR918" s="193"/>
      <c r="AS918" s="193"/>
      <c r="AT918" s="193"/>
      <c r="AU918" s="193"/>
      <c r="AV918" s="193"/>
    </row>
    <row r="919" spans="1:48" ht="15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  <c r="AE919" s="193"/>
      <c r="AF919" s="193"/>
      <c r="AG919" s="193"/>
      <c r="AH919" s="193"/>
      <c r="AI919" s="193"/>
      <c r="AJ919" s="193"/>
      <c r="AK919" s="193"/>
      <c r="AL919" s="193"/>
      <c r="AM919" s="193"/>
      <c r="AN919" s="193"/>
      <c r="AO919" s="193"/>
      <c r="AP919" s="193"/>
      <c r="AQ919" s="193"/>
      <c r="AR919" s="193"/>
      <c r="AS919" s="193"/>
      <c r="AT919" s="193"/>
      <c r="AU919" s="193"/>
      <c r="AV919" s="193"/>
    </row>
    <row r="920" spans="1:48" ht="15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  <c r="AA920" s="193"/>
      <c r="AB920" s="193"/>
      <c r="AC920" s="193"/>
      <c r="AD920" s="193"/>
      <c r="AE920" s="193"/>
      <c r="AF920" s="193"/>
      <c r="AG920" s="193"/>
      <c r="AH920" s="193"/>
      <c r="AI920" s="193"/>
      <c r="AJ920" s="193"/>
      <c r="AK920" s="193"/>
      <c r="AL920" s="193"/>
      <c r="AM920" s="193"/>
      <c r="AN920" s="193"/>
      <c r="AO920" s="193"/>
      <c r="AP920" s="193"/>
      <c r="AQ920" s="193"/>
      <c r="AR920" s="193"/>
      <c r="AS920" s="193"/>
      <c r="AT920" s="193"/>
      <c r="AU920" s="193"/>
      <c r="AV920" s="193"/>
    </row>
    <row r="921" spans="1:48" ht="15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  <c r="AE921" s="193"/>
      <c r="AF921" s="193"/>
      <c r="AG921" s="193"/>
      <c r="AH921" s="193"/>
      <c r="AI921" s="193"/>
      <c r="AJ921" s="193"/>
      <c r="AK921" s="193"/>
      <c r="AL921" s="193"/>
      <c r="AM921" s="193"/>
      <c r="AN921" s="193"/>
      <c r="AO921" s="193"/>
      <c r="AP921" s="193"/>
      <c r="AQ921" s="193"/>
      <c r="AR921" s="193"/>
      <c r="AS921" s="193"/>
      <c r="AT921" s="193"/>
      <c r="AU921" s="193"/>
      <c r="AV921" s="193"/>
    </row>
    <row r="922" spans="1:48" ht="15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  <c r="AE922" s="193"/>
      <c r="AF922" s="193"/>
      <c r="AG922" s="193"/>
      <c r="AH922" s="193"/>
      <c r="AI922" s="193"/>
      <c r="AJ922" s="193"/>
      <c r="AK922" s="193"/>
      <c r="AL922" s="193"/>
      <c r="AM922" s="193"/>
      <c r="AN922" s="193"/>
      <c r="AO922" s="193"/>
      <c r="AP922" s="193"/>
      <c r="AQ922" s="193"/>
      <c r="AR922" s="193"/>
      <c r="AS922" s="193"/>
      <c r="AT922" s="193"/>
      <c r="AU922" s="193"/>
      <c r="AV922" s="193"/>
    </row>
    <row r="923" spans="1:48" ht="15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  <c r="AE923" s="193"/>
      <c r="AF923" s="193"/>
      <c r="AG923" s="193"/>
      <c r="AH923" s="193"/>
      <c r="AI923" s="193"/>
      <c r="AJ923" s="193"/>
      <c r="AK923" s="193"/>
      <c r="AL923" s="193"/>
      <c r="AM923" s="193"/>
      <c r="AN923" s="193"/>
      <c r="AO923" s="193"/>
      <c r="AP923" s="193"/>
      <c r="AQ923" s="193"/>
      <c r="AR923" s="193"/>
      <c r="AS923" s="193"/>
      <c r="AT923" s="193"/>
      <c r="AU923" s="193"/>
      <c r="AV923" s="193"/>
    </row>
    <row r="924" spans="1:48" ht="15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  <c r="AE924" s="193"/>
      <c r="AF924" s="193"/>
      <c r="AG924" s="193"/>
      <c r="AH924" s="193"/>
      <c r="AI924" s="193"/>
      <c r="AJ924" s="193"/>
      <c r="AK924" s="193"/>
      <c r="AL924" s="193"/>
      <c r="AM924" s="193"/>
      <c r="AN924" s="193"/>
      <c r="AO924" s="193"/>
      <c r="AP924" s="193"/>
      <c r="AQ924" s="193"/>
      <c r="AR924" s="193"/>
      <c r="AS924" s="193"/>
      <c r="AT924" s="193"/>
      <c r="AU924" s="193"/>
      <c r="AV924" s="193"/>
    </row>
    <row r="925" spans="1:48" ht="15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  <c r="AE925" s="193"/>
      <c r="AF925" s="193"/>
      <c r="AG925" s="193"/>
      <c r="AH925" s="193"/>
      <c r="AI925" s="193"/>
      <c r="AJ925" s="193"/>
      <c r="AK925" s="193"/>
      <c r="AL925" s="193"/>
      <c r="AM925" s="193"/>
      <c r="AN925" s="193"/>
      <c r="AO925" s="193"/>
      <c r="AP925" s="193"/>
      <c r="AQ925" s="193"/>
      <c r="AR925" s="193"/>
      <c r="AS925" s="193"/>
      <c r="AT925" s="193"/>
      <c r="AU925" s="193"/>
      <c r="AV925" s="193"/>
    </row>
    <row r="926" spans="1:48" ht="15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  <c r="AE926" s="193"/>
      <c r="AF926" s="193"/>
      <c r="AG926" s="193"/>
      <c r="AH926" s="193"/>
      <c r="AI926" s="193"/>
      <c r="AJ926" s="193"/>
      <c r="AK926" s="193"/>
      <c r="AL926" s="193"/>
      <c r="AM926" s="193"/>
      <c r="AN926" s="193"/>
      <c r="AO926" s="193"/>
      <c r="AP926" s="193"/>
      <c r="AQ926" s="193"/>
      <c r="AR926" s="193"/>
      <c r="AS926" s="193"/>
      <c r="AT926" s="193"/>
      <c r="AU926" s="193"/>
      <c r="AV926" s="193"/>
    </row>
    <row r="927" spans="1:48" ht="15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  <c r="AE927" s="193"/>
      <c r="AF927" s="193"/>
      <c r="AG927" s="193"/>
      <c r="AH927" s="193"/>
      <c r="AI927" s="193"/>
      <c r="AJ927" s="193"/>
      <c r="AK927" s="193"/>
      <c r="AL927" s="193"/>
      <c r="AM927" s="193"/>
      <c r="AN927" s="193"/>
      <c r="AO927" s="193"/>
      <c r="AP927" s="193"/>
      <c r="AQ927" s="193"/>
      <c r="AR927" s="193"/>
      <c r="AS927" s="193"/>
      <c r="AT927" s="193"/>
      <c r="AU927" s="193"/>
      <c r="AV927" s="193"/>
    </row>
    <row r="928" spans="1:48" ht="15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  <c r="AE928" s="193"/>
      <c r="AF928" s="193"/>
      <c r="AG928" s="193"/>
      <c r="AH928" s="193"/>
      <c r="AI928" s="193"/>
      <c r="AJ928" s="193"/>
      <c r="AK928" s="193"/>
      <c r="AL928" s="193"/>
      <c r="AM928" s="193"/>
      <c r="AN928" s="193"/>
      <c r="AO928" s="193"/>
      <c r="AP928" s="193"/>
      <c r="AQ928" s="193"/>
      <c r="AR928" s="193"/>
      <c r="AS928" s="193"/>
      <c r="AT928" s="193"/>
      <c r="AU928" s="193"/>
      <c r="AV928" s="193"/>
    </row>
    <row r="929" spans="1:48" ht="15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  <c r="AE929" s="193"/>
      <c r="AF929" s="193"/>
      <c r="AG929" s="193"/>
      <c r="AH929" s="193"/>
      <c r="AI929" s="193"/>
      <c r="AJ929" s="193"/>
      <c r="AK929" s="193"/>
      <c r="AL929" s="193"/>
      <c r="AM929" s="193"/>
      <c r="AN929" s="193"/>
      <c r="AO929" s="193"/>
      <c r="AP929" s="193"/>
      <c r="AQ929" s="193"/>
      <c r="AR929" s="193"/>
      <c r="AS929" s="193"/>
      <c r="AT929" s="193"/>
      <c r="AU929" s="193"/>
      <c r="AV929" s="193"/>
    </row>
    <row r="930" spans="1:48" ht="15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  <c r="AE930" s="193"/>
      <c r="AF930" s="193"/>
      <c r="AG930" s="193"/>
      <c r="AH930" s="193"/>
      <c r="AI930" s="193"/>
      <c r="AJ930" s="193"/>
      <c r="AK930" s="193"/>
      <c r="AL930" s="193"/>
      <c r="AM930" s="193"/>
      <c r="AN930" s="193"/>
      <c r="AO930" s="193"/>
      <c r="AP930" s="193"/>
      <c r="AQ930" s="193"/>
      <c r="AR930" s="193"/>
      <c r="AS930" s="193"/>
      <c r="AT930" s="193"/>
      <c r="AU930" s="193"/>
      <c r="AV930" s="193"/>
    </row>
    <row r="931" spans="1:48" ht="15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  <c r="AE931" s="193"/>
      <c r="AF931" s="193"/>
      <c r="AG931" s="193"/>
      <c r="AH931" s="193"/>
      <c r="AI931" s="193"/>
      <c r="AJ931" s="193"/>
      <c r="AK931" s="193"/>
      <c r="AL931" s="193"/>
      <c r="AM931" s="193"/>
      <c r="AN931" s="193"/>
      <c r="AO931" s="193"/>
      <c r="AP931" s="193"/>
      <c r="AQ931" s="193"/>
      <c r="AR931" s="193"/>
      <c r="AS931" s="193"/>
      <c r="AT931" s="193"/>
      <c r="AU931" s="193"/>
      <c r="AV931" s="193"/>
    </row>
    <row r="932" spans="1:48" ht="15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  <c r="AE932" s="193"/>
      <c r="AF932" s="193"/>
      <c r="AG932" s="193"/>
      <c r="AH932" s="193"/>
      <c r="AI932" s="193"/>
      <c r="AJ932" s="193"/>
      <c r="AK932" s="193"/>
      <c r="AL932" s="193"/>
      <c r="AM932" s="193"/>
      <c r="AN932" s="193"/>
      <c r="AO932" s="193"/>
      <c r="AP932" s="193"/>
      <c r="AQ932" s="193"/>
      <c r="AR932" s="193"/>
      <c r="AS932" s="193"/>
      <c r="AT932" s="193"/>
      <c r="AU932" s="193"/>
      <c r="AV932" s="193"/>
    </row>
    <row r="933" spans="1:48" ht="15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  <c r="AE933" s="193"/>
      <c r="AF933" s="193"/>
      <c r="AG933" s="193"/>
      <c r="AH933" s="193"/>
      <c r="AI933" s="193"/>
      <c r="AJ933" s="193"/>
      <c r="AK933" s="193"/>
      <c r="AL933" s="193"/>
      <c r="AM933" s="193"/>
      <c r="AN933" s="193"/>
      <c r="AO933" s="193"/>
      <c r="AP933" s="193"/>
      <c r="AQ933" s="193"/>
      <c r="AR933" s="193"/>
      <c r="AS933" s="193"/>
      <c r="AT933" s="193"/>
      <c r="AU933" s="193"/>
      <c r="AV933" s="193"/>
    </row>
    <row r="934" spans="1:48" ht="15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  <c r="AE934" s="193"/>
      <c r="AF934" s="193"/>
      <c r="AG934" s="193"/>
      <c r="AH934" s="193"/>
      <c r="AI934" s="193"/>
      <c r="AJ934" s="193"/>
      <c r="AK934" s="193"/>
      <c r="AL934" s="193"/>
      <c r="AM934" s="193"/>
      <c r="AN934" s="193"/>
      <c r="AO934" s="193"/>
      <c r="AP934" s="193"/>
      <c r="AQ934" s="193"/>
      <c r="AR934" s="193"/>
      <c r="AS934" s="193"/>
      <c r="AT934" s="193"/>
      <c r="AU934" s="193"/>
      <c r="AV934" s="193"/>
    </row>
    <row r="935" spans="1:48" ht="15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  <c r="AE935" s="193"/>
      <c r="AF935" s="193"/>
      <c r="AG935" s="193"/>
      <c r="AH935" s="193"/>
      <c r="AI935" s="193"/>
      <c r="AJ935" s="193"/>
      <c r="AK935" s="193"/>
      <c r="AL935" s="193"/>
      <c r="AM935" s="193"/>
      <c r="AN935" s="193"/>
      <c r="AO935" s="193"/>
      <c r="AP935" s="193"/>
      <c r="AQ935" s="193"/>
      <c r="AR935" s="193"/>
      <c r="AS935" s="193"/>
      <c r="AT935" s="193"/>
      <c r="AU935" s="193"/>
      <c r="AV935" s="193"/>
    </row>
    <row r="936" spans="1:48" ht="15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  <c r="AE936" s="193"/>
      <c r="AF936" s="193"/>
      <c r="AG936" s="193"/>
      <c r="AH936" s="193"/>
      <c r="AI936" s="193"/>
      <c r="AJ936" s="193"/>
      <c r="AK936" s="193"/>
      <c r="AL936" s="193"/>
      <c r="AM936" s="193"/>
      <c r="AN936" s="193"/>
      <c r="AO936" s="193"/>
      <c r="AP936" s="193"/>
      <c r="AQ936" s="193"/>
      <c r="AR936" s="193"/>
      <c r="AS936" s="193"/>
      <c r="AT936" s="193"/>
      <c r="AU936" s="193"/>
      <c r="AV936" s="193"/>
    </row>
    <row r="937" spans="1:48" ht="15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  <c r="AE937" s="193"/>
      <c r="AF937" s="193"/>
      <c r="AG937" s="193"/>
      <c r="AH937" s="193"/>
      <c r="AI937" s="193"/>
      <c r="AJ937" s="193"/>
      <c r="AK937" s="193"/>
      <c r="AL937" s="193"/>
      <c r="AM937" s="193"/>
      <c r="AN937" s="193"/>
      <c r="AO937" s="193"/>
      <c r="AP937" s="193"/>
      <c r="AQ937" s="193"/>
      <c r="AR937" s="193"/>
      <c r="AS937" s="193"/>
      <c r="AT937" s="193"/>
      <c r="AU937" s="193"/>
      <c r="AV937" s="193"/>
    </row>
    <row r="938" spans="1:48" ht="15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  <c r="AE938" s="193"/>
      <c r="AF938" s="193"/>
      <c r="AG938" s="193"/>
      <c r="AH938" s="193"/>
      <c r="AI938" s="193"/>
      <c r="AJ938" s="193"/>
      <c r="AK938" s="193"/>
      <c r="AL938" s="193"/>
      <c r="AM938" s="193"/>
      <c r="AN938" s="193"/>
      <c r="AO938" s="193"/>
      <c r="AP938" s="193"/>
      <c r="AQ938" s="193"/>
      <c r="AR938" s="193"/>
      <c r="AS938" s="193"/>
      <c r="AT938" s="193"/>
      <c r="AU938" s="193"/>
      <c r="AV938" s="193"/>
    </row>
    <row r="939" spans="1:48" ht="15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  <c r="AE939" s="193"/>
      <c r="AF939" s="193"/>
      <c r="AG939" s="193"/>
      <c r="AH939" s="193"/>
      <c r="AI939" s="193"/>
      <c r="AJ939" s="193"/>
      <c r="AK939" s="193"/>
      <c r="AL939" s="193"/>
      <c r="AM939" s="193"/>
      <c r="AN939" s="193"/>
      <c r="AO939" s="193"/>
      <c r="AP939" s="193"/>
      <c r="AQ939" s="193"/>
      <c r="AR939" s="193"/>
      <c r="AS939" s="193"/>
      <c r="AT939" s="193"/>
      <c r="AU939" s="193"/>
      <c r="AV939" s="193"/>
    </row>
    <row r="940" spans="1:48" ht="15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  <c r="AE940" s="193"/>
      <c r="AF940" s="193"/>
      <c r="AG940" s="193"/>
      <c r="AH940" s="193"/>
      <c r="AI940" s="193"/>
      <c r="AJ940" s="193"/>
      <c r="AK940" s="193"/>
      <c r="AL940" s="193"/>
      <c r="AM940" s="193"/>
      <c r="AN940" s="193"/>
      <c r="AO940" s="193"/>
      <c r="AP940" s="193"/>
      <c r="AQ940" s="193"/>
      <c r="AR940" s="193"/>
      <c r="AS940" s="193"/>
      <c r="AT940" s="193"/>
      <c r="AU940" s="193"/>
      <c r="AV940" s="193"/>
    </row>
    <row r="941" spans="1:48" ht="15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  <c r="AE941" s="193"/>
      <c r="AF941" s="193"/>
      <c r="AG941" s="193"/>
      <c r="AH941" s="193"/>
      <c r="AI941" s="193"/>
      <c r="AJ941" s="193"/>
      <c r="AK941" s="193"/>
      <c r="AL941" s="193"/>
      <c r="AM941" s="193"/>
      <c r="AN941" s="193"/>
      <c r="AO941" s="193"/>
      <c r="AP941" s="193"/>
      <c r="AQ941" s="193"/>
      <c r="AR941" s="193"/>
      <c r="AS941" s="193"/>
      <c r="AT941" s="193"/>
      <c r="AU941" s="193"/>
      <c r="AV941" s="193"/>
    </row>
    <row r="942" spans="1:48" ht="15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  <c r="AE942" s="193"/>
      <c r="AF942" s="193"/>
      <c r="AG942" s="193"/>
      <c r="AH942" s="193"/>
      <c r="AI942" s="193"/>
      <c r="AJ942" s="193"/>
      <c r="AK942" s="193"/>
      <c r="AL942" s="193"/>
      <c r="AM942" s="193"/>
      <c r="AN942" s="193"/>
      <c r="AO942" s="193"/>
      <c r="AP942" s="193"/>
      <c r="AQ942" s="193"/>
      <c r="AR942" s="193"/>
      <c r="AS942" s="193"/>
      <c r="AT942" s="193"/>
      <c r="AU942" s="193"/>
      <c r="AV942" s="193"/>
    </row>
    <row r="943" spans="1:48" ht="15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  <c r="AA943" s="193"/>
      <c r="AB943" s="193"/>
      <c r="AC943" s="193"/>
      <c r="AD943" s="193"/>
      <c r="AE943" s="193"/>
      <c r="AF943" s="193"/>
      <c r="AG943" s="193"/>
      <c r="AH943" s="193"/>
      <c r="AI943" s="193"/>
      <c r="AJ943" s="193"/>
      <c r="AK943" s="193"/>
      <c r="AL943" s="193"/>
      <c r="AM943" s="193"/>
      <c r="AN943" s="193"/>
      <c r="AO943" s="193"/>
      <c r="AP943" s="193"/>
      <c r="AQ943" s="193"/>
      <c r="AR943" s="193"/>
      <c r="AS943" s="193"/>
      <c r="AT943" s="193"/>
      <c r="AU943" s="193"/>
      <c r="AV943" s="193"/>
    </row>
    <row r="944" spans="1:48" ht="15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  <c r="AE944" s="193"/>
      <c r="AF944" s="193"/>
      <c r="AG944" s="193"/>
      <c r="AH944" s="193"/>
      <c r="AI944" s="193"/>
      <c r="AJ944" s="193"/>
      <c r="AK944" s="193"/>
      <c r="AL944" s="193"/>
      <c r="AM944" s="193"/>
      <c r="AN944" s="193"/>
      <c r="AO944" s="193"/>
      <c r="AP944" s="193"/>
      <c r="AQ944" s="193"/>
      <c r="AR944" s="193"/>
      <c r="AS944" s="193"/>
      <c r="AT944" s="193"/>
      <c r="AU944" s="193"/>
      <c r="AV944" s="193"/>
    </row>
    <row r="945" spans="1:48" ht="15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  <c r="AE945" s="193"/>
      <c r="AF945" s="193"/>
      <c r="AG945" s="193"/>
      <c r="AH945" s="193"/>
      <c r="AI945" s="193"/>
      <c r="AJ945" s="193"/>
      <c r="AK945" s="193"/>
      <c r="AL945" s="193"/>
      <c r="AM945" s="193"/>
      <c r="AN945" s="193"/>
      <c r="AO945" s="193"/>
      <c r="AP945" s="193"/>
      <c r="AQ945" s="193"/>
      <c r="AR945" s="193"/>
      <c r="AS945" s="193"/>
      <c r="AT945" s="193"/>
      <c r="AU945" s="193"/>
      <c r="AV945" s="193"/>
    </row>
    <row r="946" spans="1:48" ht="15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  <c r="AE946" s="193"/>
      <c r="AF946" s="193"/>
      <c r="AG946" s="193"/>
      <c r="AH946" s="193"/>
      <c r="AI946" s="193"/>
      <c r="AJ946" s="193"/>
      <c r="AK946" s="193"/>
      <c r="AL946" s="193"/>
      <c r="AM946" s="193"/>
      <c r="AN946" s="193"/>
      <c r="AO946" s="193"/>
      <c r="AP946" s="193"/>
      <c r="AQ946" s="193"/>
      <c r="AR946" s="193"/>
      <c r="AS946" s="193"/>
      <c r="AT946" s="193"/>
      <c r="AU946" s="193"/>
      <c r="AV946" s="193"/>
    </row>
    <row r="947" spans="1:48" ht="15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  <c r="AE947" s="193"/>
      <c r="AF947" s="193"/>
      <c r="AG947" s="193"/>
      <c r="AH947" s="193"/>
      <c r="AI947" s="193"/>
      <c r="AJ947" s="193"/>
      <c r="AK947" s="193"/>
      <c r="AL947" s="193"/>
      <c r="AM947" s="193"/>
      <c r="AN947" s="193"/>
      <c r="AO947" s="193"/>
      <c r="AP947" s="193"/>
      <c r="AQ947" s="193"/>
      <c r="AR947" s="193"/>
      <c r="AS947" s="193"/>
      <c r="AT947" s="193"/>
      <c r="AU947" s="193"/>
      <c r="AV947" s="193"/>
    </row>
    <row r="948" spans="1:48" ht="15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  <c r="AA948" s="193"/>
      <c r="AB948" s="193"/>
      <c r="AC948" s="193"/>
      <c r="AD948" s="193"/>
      <c r="AE948" s="193"/>
      <c r="AF948" s="193"/>
      <c r="AG948" s="193"/>
      <c r="AH948" s="193"/>
      <c r="AI948" s="193"/>
      <c r="AJ948" s="193"/>
      <c r="AK948" s="193"/>
      <c r="AL948" s="193"/>
      <c r="AM948" s="193"/>
      <c r="AN948" s="193"/>
      <c r="AO948" s="193"/>
      <c r="AP948" s="193"/>
      <c r="AQ948" s="193"/>
      <c r="AR948" s="193"/>
      <c r="AS948" s="193"/>
      <c r="AT948" s="193"/>
      <c r="AU948" s="193"/>
      <c r="AV948" s="193"/>
    </row>
    <row r="949" spans="1:48" ht="15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  <c r="AE949" s="193"/>
      <c r="AF949" s="193"/>
      <c r="AG949" s="193"/>
      <c r="AH949" s="193"/>
      <c r="AI949" s="193"/>
      <c r="AJ949" s="193"/>
      <c r="AK949" s="193"/>
      <c r="AL949" s="193"/>
      <c r="AM949" s="193"/>
      <c r="AN949" s="193"/>
      <c r="AO949" s="193"/>
      <c r="AP949" s="193"/>
      <c r="AQ949" s="193"/>
      <c r="AR949" s="193"/>
      <c r="AS949" s="193"/>
      <c r="AT949" s="193"/>
      <c r="AU949" s="193"/>
      <c r="AV949" s="193"/>
    </row>
    <row r="950" spans="1:48" ht="15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  <c r="AE950" s="193"/>
      <c r="AF950" s="193"/>
      <c r="AG950" s="193"/>
      <c r="AH950" s="193"/>
      <c r="AI950" s="193"/>
      <c r="AJ950" s="193"/>
      <c r="AK950" s="193"/>
      <c r="AL950" s="193"/>
      <c r="AM950" s="193"/>
      <c r="AN950" s="193"/>
      <c r="AO950" s="193"/>
      <c r="AP950" s="193"/>
      <c r="AQ950" s="193"/>
      <c r="AR950" s="193"/>
      <c r="AS950" s="193"/>
      <c r="AT950" s="193"/>
      <c r="AU950" s="193"/>
      <c r="AV950" s="193"/>
    </row>
    <row r="951" spans="1:48" ht="15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  <c r="AA951" s="193"/>
      <c r="AB951" s="193"/>
      <c r="AC951" s="193"/>
      <c r="AD951" s="193"/>
      <c r="AE951" s="193"/>
      <c r="AF951" s="193"/>
      <c r="AG951" s="193"/>
      <c r="AH951" s="193"/>
      <c r="AI951" s="193"/>
      <c r="AJ951" s="193"/>
      <c r="AK951" s="193"/>
      <c r="AL951" s="193"/>
      <c r="AM951" s="193"/>
      <c r="AN951" s="193"/>
      <c r="AO951" s="193"/>
      <c r="AP951" s="193"/>
      <c r="AQ951" s="193"/>
      <c r="AR951" s="193"/>
      <c r="AS951" s="193"/>
      <c r="AT951" s="193"/>
      <c r="AU951" s="193"/>
      <c r="AV951" s="193"/>
    </row>
    <row r="952" spans="1:48" ht="15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  <c r="AE952" s="193"/>
      <c r="AF952" s="193"/>
      <c r="AG952" s="193"/>
      <c r="AH952" s="193"/>
      <c r="AI952" s="193"/>
      <c r="AJ952" s="193"/>
      <c r="AK952" s="193"/>
      <c r="AL952" s="193"/>
      <c r="AM952" s="193"/>
      <c r="AN952" s="193"/>
      <c r="AO952" s="193"/>
      <c r="AP952" s="193"/>
      <c r="AQ952" s="193"/>
      <c r="AR952" s="193"/>
      <c r="AS952" s="193"/>
      <c r="AT952" s="193"/>
      <c r="AU952" s="193"/>
      <c r="AV952" s="193"/>
    </row>
    <row r="953" spans="1:48" ht="15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  <c r="AE953" s="193"/>
      <c r="AF953" s="193"/>
      <c r="AG953" s="193"/>
      <c r="AH953" s="193"/>
      <c r="AI953" s="193"/>
      <c r="AJ953" s="193"/>
      <c r="AK953" s="193"/>
      <c r="AL953" s="193"/>
      <c r="AM953" s="193"/>
      <c r="AN953" s="193"/>
      <c r="AO953" s="193"/>
      <c r="AP953" s="193"/>
      <c r="AQ953" s="193"/>
      <c r="AR953" s="193"/>
      <c r="AS953" s="193"/>
      <c r="AT953" s="193"/>
      <c r="AU953" s="193"/>
      <c r="AV953" s="193"/>
    </row>
    <row r="954" spans="1:48" ht="15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  <c r="AE954" s="193"/>
      <c r="AF954" s="193"/>
      <c r="AG954" s="193"/>
      <c r="AH954" s="193"/>
      <c r="AI954" s="193"/>
      <c r="AJ954" s="193"/>
      <c r="AK954" s="193"/>
      <c r="AL954" s="193"/>
      <c r="AM954" s="193"/>
      <c r="AN954" s="193"/>
      <c r="AO954" s="193"/>
      <c r="AP954" s="193"/>
      <c r="AQ954" s="193"/>
      <c r="AR954" s="193"/>
      <c r="AS954" s="193"/>
      <c r="AT954" s="193"/>
      <c r="AU954" s="193"/>
      <c r="AV954" s="193"/>
    </row>
    <row r="955" spans="1:48" ht="15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  <c r="AE955" s="193"/>
      <c r="AF955" s="193"/>
      <c r="AG955" s="193"/>
      <c r="AH955" s="193"/>
      <c r="AI955" s="193"/>
      <c r="AJ955" s="193"/>
      <c r="AK955" s="193"/>
      <c r="AL955" s="193"/>
      <c r="AM955" s="193"/>
      <c r="AN955" s="193"/>
      <c r="AO955" s="193"/>
      <c r="AP955" s="193"/>
      <c r="AQ955" s="193"/>
      <c r="AR955" s="193"/>
      <c r="AS955" s="193"/>
      <c r="AT955" s="193"/>
      <c r="AU955" s="193"/>
      <c r="AV955" s="193"/>
    </row>
    <row r="956" spans="1:48" ht="15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  <c r="AE956" s="193"/>
      <c r="AF956" s="193"/>
      <c r="AG956" s="193"/>
      <c r="AH956" s="193"/>
      <c r="AI956" s="193"/>
      <c r="AJ956" s="193"/>
      <c r="AK956" s="193"/>
      <c r="AL956" s="193"/>
      <c r="AM956" s="193"/>
      <c r="AN956" s="193"/>
      <c r="AO956" s="193"/>
      <c r="AP956" s="193"/>
      <c r="AQ956" s="193"/>
      <c r="AR956" s="193"/>
      <c r="AS956" s="193"/>
      <c r="AT956" s="193"/>
      <c r="AU956" s="193"/>
      <c r="AV956" s="193"/>
    </row>
    <row r="957" spans="1:48" ht="15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  <c r="AE957" s="193"/>
      <c r="AF957" s="193"/>
      <c r="AG957" s="193"/>
      <c r="AH957" s="193"/>
      <c r="AI957" s="193"/>
      <c r="AJ957" s="193"/>
      <c r="AK957" s="193"/>
      <c r="AL957" s="193"/>
      <c r="AM957" s="193"/>
      <c r="AN957" s="193"/>
      <c r="AO957" s="193"/>
      <c r="AP957" s="193"/>
      <c r="AQ957" s="193"/>
      <c r="AR957" s="193"/>
      <c r="AS957" s="193"/>
      <c r="AT957" s="193"/>
      <c r="AU957" s="193"/>
      <c r="AV957" s="193"/>
    </row>
    <row r="958" spans="1:48" ht="15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  <c r="AE958" s="193"/>
      <c r="AF958" s="193"/>
      <c r="AG958" s="193"/>
      <c r="AH958" s="193"/>
      <c r="AI958" s="193"/>
      <c r="AJ958" s="193"/>
      <c r="AK958" s="193"/>
      <c r="AL958" s="193"/>
      <c r="AM958" s="193"/>
      <c r="AN958" s="193"/>
      <c r="AO958" s="193"/>
      <c r="AP958" s="193"/>
      <c r="AQ958" s="193"/>
      <c r="AR958" s="193"/>
      <c r="AS958" s="193"/>
      <c r="AT958" s="193"/>
      <c r="AU958" s="193"/>
      <c r="AV958" s="193"/>
    </row>
    <row r="959" spans="1:48" ht="15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  <c r="AE959" s="193"/>
      <c r="AF959" s="193"/>
      <c r="AG959" s="193"/>
      <c r="AH959" s="193"/>
      <c r="AI959" s="193"/>
      <c r="AJ959" s="193"/>
      <c r="AK959" s="193"/>
      <c r="AL959" s="193"/>
      <c r="AM959" s="193"/>
      <c r="AN959" s="193"/>
      <c r="AO959" s="193"/>
      <c r="AP959" s="193"/>
      <c r="AQ959" s="193"/>
      <c r="AR959" s="193"/>
      <c r="AS959" s="193"/>
      <c r="AT959" s="193"/>
      <c r="AU959" s="193"/>
      <c r="AV959" s="193"/>
    </row>
    <row r="960" spans="1:48" ht="15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  <c r="AE960" s="193"/>
      <c r="AF960" s="193"/>
      <c r="AG960" s="193"/>
      <c r="AH960" s="193"/>
      <c r="AI960" s="193"/>
      <c r="AJ960" s="193"/>
      <c r="AK960" s="193"/>
      <c r="AL960" s="193"/>
      <c r="AM960" s="193"/>
      <c r="AN960" s="193"/>
      <c r="AO960" s="193"/>
      <c r="AP960" s="193"/>
      <c r="AQ960" s="193"/>
      <c r="AR960" s="193"/>
      <c r="AS960" s="193"/>
      <c r="AT960" s="193"/>
      <c r="AU960" s="193"/>
      <c r="AV960" s="193"/>
    </row>
    <row r="961" spans="1:48" ht="15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  <c r="AE961" s="193"/>
      <c r="AF961" s="193"/>
      <c r="AG961" s="193"/>
      <c r="AH961" s="193"/>
      <c r="AI961" s="193"/>
      <c r="AJ961" s="193"/>
      <c r="AK961" s="193"/>
      <c r="AL961" s="193"/>
      <c r="AM961" s="193"/>
      <c r="AN961" s="193"/>
      <c r="AO961" s="193"/>
      <c r="AP961" s="193"/>
      <c r="AQ961" s="193"/>
      <c r="AR961" s="193"/>
      <c r="AS961" s="193"/>
      <c r="AT961" s="193"/>
      <c r="AU961" s="193"/>
      <c r="AV961" s="193"/>
    </row>
    <row r="962" spans="1:48" ht="15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  <c r="AE962" s="193"/>
      <c r="AF962" s="193"/>
      <c r="AG962" s="193"/>
      <c r="AH962" s="193"/>
      <c r="AI962" s="193"/>
      <c r="AJ962" s="193"/>
      <c r="AK962" s="193"/>
      <c r="AL962" s="193"/>
      <c r="AM962" s="193"/>
      <c r="AN962" s="193"/>
      <c r="AO962" s="193"/>
      <c r="AP962" s="193"/>
      <c r="AQ962" s="193"/>
      <c r="AR962" s="193"/>
      <c r="AS962" s="193"/>
      <c r="AT962" s="193"/>
      <c r="AU962" s="193"/>
      <c r="AV962" s="193"/>
    </row>
    <row r="963" spans="1:48" ht="15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  <c r="AE963" s="193"/>
      <c r="AF963" s="193"/>
      <c r="AG963" s="193"/>
      <c r="AH963" s="193"/>
      <c r="AI963" s="193"/>
      <c r="AJ963" s="193"/>
      <c r="AK963" s="193"/>
      <c r="AL963" s="193"/>
      <c r="AM963" s="193"/>
      <c r="AN963" s="193"/>
      <c r="AO963" s="193"/>
      <c r="AP963" s="193"/>
      <c r="AQ963" s="193"/>
      <c r="AR963" s="193"/>
      <c r="AS963" s="193"/>
      <c r="AT963" s="193"/>
      <c r="AU963" s="193"/>
      <c r="AV963" s="193"/>
    </row>
    <row r="964" spans="1:48" ht="15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  <c r="AE964" s="193"/>
      <c r="AF964" s="193"/>
      <c r="AG964" s="193"/>
      <c r="AH964" s="193"/>
      <c r="AI964" s="193"/>
      <c r="AJ964" s="193"/>
      <c r="AK964" s="193"/>
      <c r="AL964" s="193"/>
      <c r="AM964" s="193"/>
      <c r="AN964" s="193"/>
      <c r="AO964" s="193"/>
      <c r="AP964" s="193"/>
      <c r="AQ964" s="193"/>
      <c r="AR964" s="193"/>
      <c r="AS964" s="193"/>
      <c r="AT964" s="193"/>
      <c r="AU964" s="193"/>
      <c r="AV964" s="193"/>
    </row>
    <row r="965" spans="1:48" ht="15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  <c r="AE965" s="193"/>
      <c r="AF965" s="193"/>
      <c r="AG965" s="193"/>
      <c r="AH965" s="193"/>
      <c r="AI965" s="193"/>
      <c r="AJ965" s="193"/>
      <c r="AK965" s="193"/>
      <c r="AL965" s="193"/>
      <c r="AM965" s="193"/>
      <c r="AN965" s="193"/>
      <c r="AO965" s="193"/>
      <c r="AP965" s="193"/>
      <c r="AQ965" s="193"/>
      <c r="AR965" s="193"/>
      <c r="AS965" s="193"/>
      <c r="AT965" s="193"/>
      <c r="AU965" s="193"/>
      <c r="AV965" s="193"/>
    </row>
    <row r="966" spans="1:48" ht="15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  <c r="AE966" s="193"/>
      <c r="AF966" s="193"/>
      <c r="AG966" s="193"/>
      <c r="AH966" s="193"/>
      <c r="AI966" s="193"/>
      <c r="AJ966" s="193"/>
      <c r="AK966" s="193"/>
      <c r="AL966" s="193"/>
      <c r="AM966" s="193"/>
      <c r="AN966" s="193"/>
      <c r="AO966" s="193"/>
      <c r="AP966" s="193"/>
      <c r="AQ966" s="193"/>
      <c r="AR966" s="193"/>
      <c r="AS966" s="193"/>
      <c r="AT966" s="193"/>
      <c r="AU966" s="193"/>
      <c r="AV966" s="193"/>
    </row>
    <row r="967" spans="1:48" ht="15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  <c r="AE967" s="193"/>
      <c r="AF967" s="193"/>
      <c r="AG967" s="193"/>
      <c r="AH967" s="193"/>
      <c r="AI967" s="193"/>
      <c r="AJ967" s="193"/>
      <c r="AK967" s="193"/>
      <c r="AL967" s="193"/>
      <c r="AM967" s="193"/>
      <c r="AN967" s="193"/>
      <c r="AO967" s="193"/>
      <c r="AP967" s="193"/>
      <c r="AQ967" s="193"/>
      <c r="AR967" s="193"/>
      <c r="AS967" s="193"/>
      <c r="AT967" s="193"/>
      <c r="AU967" s="193"/>
      <c r="AV967" s="193"/>
    </row>
    <row r="968" spans="1:48" ht="15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  <c r="AE968" s="193"/>
      <c r="AF968" s="193"/>
      <c r="AG968" s="193"/>
      <c r="AH968" s="193"/>
      <c r="AI968" s="193"/>
      <c r="AJ968" s="193"/>
      <c r="AK968" s="193"/>
      <c r="AL968" s="193"/>
      <c r="AM968" s="193"/>
      <c r="AN968" s="193"/>
      <c r="AO968" s="193"/>
      <c r="AP968" s="193"/>
      <c r="AQ968" s="193"/>
      <c r="AR968" s="193"/>
      <c r="AS968" s="193"/>
      <c r="AT968" s="193"/>
      <c r="AU968" s="193"/>
      <c r="AV968" s="193"/>
    </row>
    <row r="969" spans="1:48" ht="15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  <c r="AE969" s="193"/>
      <c r="AF969" s="193"/>
      <c r="AG969" s="193"/>
      <c r="AH969" s="193"/>
      <c r="AI969" s="193"/>
      <c r="AJ969" s="193"/>
      <c r="AK969" s="193"/>
      <c r="AL969" s="193"/>
      <c r="AM969" s="193"/>
      <c r="AN969" s="193"/>
      <c r="AO969" s="193"/>
      <c r="AP969" s="193"/>
      <c r="AQ969" s="193"/>
      <c r="AR969" s="193"/>
      <c r="AS969" s="193"/>
      <c r="AT969" s="193"/>
      <c r="AU969" s="193"/>
      <c r="AV969" s="193"/>
    </row>
    <row r="970" spans="1:48" ht="15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  <c r="AE970" s="193"/>
      <c r="AF970" s="193"/>
      <c r="AG970" s="193"/>
      <c r="AH970" s="193"/>
      <c r="AI970" s="193"/>
      <c r="AJ970" s="193"/>
      <c r="AK970" s="193"/>
      <c r="AL970" s="193"/>
      <c r="AM970" s="193"/>
      <c r="AN970" s="193"/>
      <c r="AO970" s="193"/>
      <c r="AP970" s="193"/>
      <c r="AQ970" s="193"/>
      <c r="AR970" s="193"/>
      <c r="AS970" s="193"/>
      <c r="AT970" s="193"/>
      <c r="AU970" s="193"/>
      <c r="AV970" s="193"/>
    </row>
    <row r="971" spans="1:48" ht="15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  <c r="AE971" s="193"/>
      <c r="AF971" s="193"/>
      <c r="AG971" s="193"/>
      <c r="AH971" s="193"/>
      <c r="AI971" s="193"/>
      <c r="AJ971" s="193"/>
      <c r="AK971" s="193"/>
      <c r="AL971" s="193"/>
      <c r="AM971" s="193"/>
      <c r="AN971" s="193"/>
      <c r="AO971" s="193"/>
      <c r="AP971" s="193"/>
      <c r="AQ971" s="193"/>
      <c r="AR971" s="193"/>
      <c r="AS971" s="193"/>
      <c r="AT971" s="193"/>
      <c r="AU971" s="193"/>
      <c r="AV971" s="193"/>
    </row>
    <row r="972" spans="1:48" ht="15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  <c r="AE972" s="193"/>
      <c r="AF972" s="193"/>
      <c r="AG972" s="193"/>
      <c r="AH972" s="193"/>
      <c r="AI972" s="193"/>
      <c r="AJ972" s="193"/>
      <c r="AK972" s="193"/>
      <c r="AL972" s="193"/>
      <c r="AM972" s="193"/>
      <c r="AN972" s="193"/>
      <c r="AO972" s="193"/>
      <c r="AP972" s="193"/>
      <c r="AQ972" s="193"/>
      <c r="AR972" s="193"/>
      <c r="AS972" s="193"/>
      <c r="AT972" s="193"/>
      <c r="AU972" s="193"/>
      <c r="AV972" s="193"/>
    </row>
    <row r="973" spans="1:48" ht="15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  <c r="AE973" s="193"/>
      <c r="AF973" s="193"/>
      <c r="AG973" s="193"/>
      <c r="AH973" s="193"/>
      <c r="AI973" s="193"/>
      <c r="AJ973" s="193"/>
      <c r="AK973" s="193"/>
      <c r="AL973" s="193"/>
      <c r="AM973" s="193"/>
      <c r="AN973" s="193"/>
      <c r="AO973" s="193"/>
      <c r="AP973" s="193"/>
      <c r="AQ973" s="193"/>
      <c r="AR973" s="193"/>
      <c r="AS973" s="193"/>
      <c r="AT973" s="193"/>
      <c r="AU973" s="193"/>
      <c r="AV973" s="193"/>
    </row>
    <row r="974" spans="1:48" ht="15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  <c r="AA974" s="193"/>
      <c r="AB974" s="193"/>
      <c r="AC974" s="193"/>
      <c r="AD974" s="193"/>
      <c r="AE974" s="193"/>
      <c r="AF974" s="193"/>
      <c r="AG974" s="193"/>
      <c r="AH974" s="193"/>
      <c r="AI974" s="193"/>
      <c r="AJ974" s="193"/>
      <c r="AK974" s="193"/>
      <c r="AL974" s="193"/>
      <c r="AM974" s="193"/>
      <c r="AN974" s="193"/>
      <c r="AO974" s="193"/>
      <c r="AP974" s="193"/>
      <c r="AQ974" s="193"/>
      <c r="AR974" s="193"/>
      <c r="AS974" s="193"/>
      <c r="AT974" s="193"/>
      <c r="AU974" s="193"/>
      <c r="AV974" s="193"/>
    </row>
    <row r="975" spans="1:48" ht="15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  <c r="AE975" s="193"/>
      <c r="AF975" s="193"/>
      <c r="AG975" s="193"/>
      <c r="AH975" s="193"/>
      <c r="AI975" s="193"/>
      <c r="AJ975" s="193"/>
      <c r="AK975" s="193"/>
      <c r="AL975" s="193"/>
      <c r="AM975" s="193"/>
      <c r="AN975" s="193"/>
      <c r="AO975" s="193"/>
      <c r="AP975" s="193"/>
      <c r="AQ975" s="193"/>
      <c r="AR975" s="193"/>
      <c r="AS975" s="193"/>
      <c r="AT975" s="193"/>
      <c r="AU975" s="193"/>
      <c r="AV975" s="193"/>
    </row>
    <row r="976" spans="1:48" ht="15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  <c r="AE976" s="193"/>
      <c r="AF976" s="193"/>
      <c r="AG976" s="193"/>
      <c r="AH976" s="193"/>
      <c r="AI976" s="193"/>
      <c r="AJ976" s="193"/>
      <c r="AK976" s="193"/>
      <c r="AL976" s="193"/>
      <c r="AM976" s="193"/>
      <c r="AN976" s="193"/>
      <c r="AO976" s="193"/>
      <c r="AP976" s="193"/>
      <c r="AQ976" s="193"/>
      <c r="AR976" s="193"/>
      <c r="AS976" s="193"/>
      <c r="AT976" s="193"/>
      <c r="AU976" s="193"/>
      <c r="AV976" s="193"/>
    </row>
    <row r="977" spans="1:48" ht="15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  <c r="AE977" s="193"/>
      <c r="AF977" s="193"/>
      <c r="AG977" s="193"/>
      <c r="AH977" s="193"/>
      <c r="AI977" s="193"/>
      <c r="AJ977" s="193"/>
      <c r="AK977" s="193"/>
      <c r="AL977" s="193"/>
      <c r="AM977" s="193"/>
      <c r="AN977" s="193"/>
      <c r="AO977" s="193"/>
      <c r="AP977" s="193"/>
      <c r="AQ977" s="193"/>
      <c r="AR977" s="193"/>
      <c r="AS977" s="193"/>
      <c r="AT977" s="193"/>
      <c r="AU977" s="193"/>
      <c r="AV977" s="193"/>
    </row>
    <row r="978" spans="1:48" ht="15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  <c r="AE978" s="193"/>
      <c r="AF978" s="193"/>
      <c r="AG978" s="193"/>
      <c r="AH978" s="193"/>
      <c r="AI978" s="193"/>
      <c r="AJ978" s="193"/>
      <c r="AK978" s="193"/>
      <c r="AL978" s="193"/>
      <c r="AM978" s="193"/>
      <c r="AN978" s="193"/>
      <c r="AO978" s="193"/>
      <c r="AP978" s="193"/>
      <c r="AQ978" s="193"/>
      <c r="AR978" s="193"/>
      <c r="AS978" s="193"/>
      <c r="AT978" s="193"/>
      <c r="AU978" s="193"/>
      <c r="AV978" s="193"/>
    </row>
    <row r="979" spans="1:48" ht="15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  <c r="AA979" s="193"/>
      <c r="AB979" s="193"/>
      <c r="AC979" s="193"/>
      <c r="AD979" s="193"/>
      <c r="AE979" s="193"/>
      <c r="AF979" s="193"/>
      <c r="AG979" s="193"/>
      <c r="AH979" s="193"/>
      <c r="AI979" s="193"/>
      <c r="AJ979" s="193"/>
      <c r="AK979" s="193"/>
      <c r="AL979" s="193"/>
      <c r="AM979" s="193"/>
      <c r="AN979" s="193"/>
      <c r="AO979" s="193"/>
      <c r="AP979" s="193"/>
      <c r="AQ979" s="193"/>
      <c r="AR979" s="193"/>
      <c r="AS979" s="193"/>
      <c r="AT979" s="193"/>
      <c r="AU979" s="193"/>
      <c r="AV979" s="193"/>
    </row>
    <row r="980" spans="1:48" ht="15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  <c r="AE980" s="193"/>
      <c r="AF980" s="193"/>
      <c r="AG980" s="193"/>
      <c r="AH980" s="193"/>
      <c r="AI980" s="193"/>
      <c r="AJ980" s="193"/>
      <c r="AK980" s="193"/>
      <c r="AL980" s="193"/>
      <c r="AM980" s="193"/>
      <c r="AN980" s="193"/>
      <c r="AO980" s="193"/>
      <c r="AP980" s="193"/>
      <c r="AQ980" s="193"/>
      <c r="AR980" s="193"/>
      <c r="AS980" s="193"/>
      <c r="AT980" s="193"/>
      <c r="AU980" s="193"/>
      <c r="AV980" s="193"/>
    </row>
    <row r="981" spans="1:48" ht="15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  <c r="AE981" s="193"/>
      <c r="AF981" s="193"/>
      <c r="AG981" s="193"/>
      <c r="AH981" s="193"/>
      <c r="AI981" s="193"/>
      <c r="AJ981" s="193"/>
      <c r="AK981" s="193"/>
      <c r="AL981" s="193"/>
      <c r="AM981" s="193"/>
      <c r="AN981" s="193"/>
      <c r="AO981" s="193"/>
      <c r="AP981" s="193"/>
      <c r="AQ981" s="193"/>
      <c r="AR981" s="193"/>
      <c r="AS981" s="193"/>
      <c r="AT981" s="193"/>
      <c r="AU981" s="193"/>
      <c r="AV981" s="193"/>
    </row>
    <row r="982" spans="1:48" ht="15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  <c r="AE982" s="193"/>
      <c r="AF982" s="193"/>
      <c r="AG982" s="193"/>
      <c r="AH982" s="193"/>
      <c r="AI982" s="193"/>
      <c r="AJ982" s="193"/>
      <c r="AK982" s="193"/>
      <c r="AL982" s="193"/>
      <c r="AM982" s="193"/>
      <c r="AN982" s="193"/>
      <c r="AO982" s="193"/>
      <c r="AP982" s="193"/>
      <c r="AQ982" s="193"/>
      <c r="AR982" s="193"/>
      <c r="AS982" s="193"/>
      <c r="AT982" s="193"/>
      <c r="AU982" s="193"/>
      <c r="AV982" s="193"/>
    </row>
    <row r="983" spans="1:48" ht="15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  <c r="AE983" s="193"/>
      <c r="AF983" s="193"/>
      <c r="AG983" s="193"/>
      <c r="AH983" s="193"/>
      <c r="AI983" s="193"/>
      <c r="AJ983" s="193"/>
      <c r="AK983" s="193"/>
      <c r="AL983" s="193"/>
      <c r="AM983" s="193"/>
      <c r="AN983" s="193"/>
      <c r="AO983" s="193"/>
      <c r="AP983" s="193"/>
      <c r="AQ983" s="193"/>
      <c r="AR983" s="193"/>
      <c r="AS983" s="193"/>
      <c r="AT983" s="193"/>
      <c r="AU983" s="193"/>
      <c r="AV983" s="193"/>
    </row>
    <row r="984" spans="1:48" ht="15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  <c r="AE984" s="193"/>
      <c r="AF984" s="193"/>
      <c r="AG984" s="193"/>
      <c r="AH984" s="193"/>
      <c r="AI984" s="193"/>
      <c r="AJ984" s="193"/>
      <c r="AK984" s="193"/>
      <c r="AL984" s="193"/>
      <c r="AM984" s="193"/>
      <c r="AN984" s="193"/>
      <c r="AO984" s="193"/>
      <c r="AP984" s="193"/>
      <c r="AQ984" s="193"/>
      <c r="AR984" s="193"/>
      <c r="AS984" s="193"/>
      <c r="AT984" s="193"/>
      <c r="AU984" s="193"/>
      <c r="AV984" s="193"/>
    </row>
    <row r="985" spans="1:48" ht="15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  <c r="AE985" s="193"/>
      <c r="AF985" s="193"/>
      <c r="AG985" s="193"/>
      <c r="AH985" s="193"/>
      <c r="AI985" s="193"/>
      <c r="AJ985" s="193"/>
      <c r="AK985" s="193"/>
      <c r="AL985" s="193"/>
      <c r="AM985" s="193"/>
      <c r="AN985" s="193"/>
      <c r="AO985" s="193"/>
      <c r="AP985" s="193"/>
      <c r="AQ985" s="193"/>
      <c r="AR985" s="193"/>
      <c r="AS985" s="193"/>
      <c r="AT985" s="193"/>
      <c r="AU985" s="193"/>
      <c r="AV985" s="193"/>
    </row>
    <row r="986" spans="1:48" ht="15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  <c r="AE986" s="193"/>
      <c r="AF986" s="193"/>
      <c r="AG986" s="193"/>
      <c r="AH986" s="193"/>
      <c r="AI986" s="193"/>
      <c r="AJ986" s="193"/>
      <c r="AK986" s="193"/>
      <c r="AL986" s="193"/>
      <c r="AM986" s="193"/>
      <c r="AN986" s="193"/>
      <c r="AO986" s="193"/>
      <c r="AP986" s="193"/>
      <c r="AQ986" s="193"/>
      <c r="AR986" s="193"/>
      <c r="AS986" s="193"/>
      <c r="AT986" s="193"/>
      <c r="AU986" s="193"/>
      <c r="AV986" s="193"/>
    </row>
    <row r="987" spans="1:48" ht="15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  <c r="AA987" s="193"/>
      <c r="AB987" s="193"/>
      <c r="AC987" s="193"/>
      <c r="AD987" s="193"/>
      <c r="AE987" s="193"/>
      <c r="AF987" s="193"/>
      <c r="AG987" s="193"/>
      <c r="AH987" s="193"/>
      <c r="AI987" s="193"/>
      <c r="AJ987" s="193"/>
      <c r="AK987" s="193"/>
      <c r="AL987" s="193"/>
      <c r="AM987" s="193"/>
      <c r="AN987" s="193"/>
      <c r="AO987" s="193"/>
      <c r="AP987" s="193"/>
      <c r="AQ987" s="193"/>
      <c r="AR987" s="193"/>
      <c r="AS987" s="193"/>
      <c r="AT987" s="193"/>
      <c r="AU987" s="193"/>
      <c r="AV987" s="193"/>
    </row>
    <row r="988" spans="1:48" ht="15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  <c r="AE988" s="193"/>
      <c r="AF988" s="193"/>
      <c r="AG988" s="193"/>
      <c r="AH988" s="193"/>
      <c r="AI988" s="193"/>
      <c r="AJ988" s="193"/>
      <c r="AK988" s="193"/>
      <c r="AL988" s="193"/>
      <c r="AM988" s="193"/>
      <c r="AN988" s="193"/>
      <c r="AO988" s="193"/>
      <c r="AP988" s="193"/>
      <c r="AQ988" s="193"/>
      <c r="AR988" s="193"/>
      <c r="AS988" s="193"/>
      <c r="AT988" s="193"/>
      <c r="AU988" s="193"/>
      <c r="AV988" s="193"/>
    </row>
    <row r="989" spans="1:48" ht="15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  <c r="AE989" s="193"/>
      <c r="AF989" s="193"/>
      <c r="AG989" s="193"/>
      <c r="AH989" s="193"/>
      <c r="AI989" s="193"/>
      <c r="AJ989" s="193"/>
      <c r="AK989" s="193"/>
      <c r="AL989" s="193"/>
      <c r="AM989" s="193"/>
      <c r="AN989" s="193"/>
      <c r="AO989" s="193"/>
      <c r="AP989" s="193"/>
      <c r="AQ989" s="193"/>
      <c r="AR989" s="193"/>
      <c r="AS989" s="193"/>
      <c r="AT989" s="193"/>
      <c r="AU989" s="193"/>
      <c r="AV989" s="193"/>
    </row>
    <row r="990" spans="1:48" ht="15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  <c r="AE990" s="193"/>
      <c r="AF990" s="193"/>
      <c r="AG990" s="193"/>
      <c r="AH990" s="193"/>
      <c r="AI990" s="193"/>
      <c r="AJ990" s="193"/>
      <c r="AK990" s="193"/>
      <c r="AL990" s="193"/>
      <c r="AM990" s="193"/>
      <c r="AN990" s="193"/>
      <c r="AO990" s="193"/>
      <c r="AP990" s="193"/>
      <c r="AQ990" s="193"/>
      <c r="AR990" s="193"/>
      <c r="AS990" s="193"/>
      <c r="AT990" s="193"/>
      <c r="AU990" s="193"/>
      <c r="AV990" s="193"/>
    </row>
    <row r="991" spans="1:48" ht="15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  <c r="AE991" s="193"/>
      <c r="AF991" s="193"/>
      <c r="AG991" s="193"/>
      <c r="AH991" s="193"/>
      <c r="AI991" s="193"/>
      <c r="AJ991" s="193"/>
      <c r="AK991" s="193"/>
      <c r="AL991" s="193"/>
      <c r="AM991" s="193"/>
      <c r="AN991" s="193"/>
      <c r="AO991" s="193"/>
      <c r="AP991" s="193"/>
      <c r="AQ991" s="193"/>
      <c r="AR991" s="193"/>
      <c r="AS991" s="193"/>
      <c r="AT991" s="193"/>
      <c r="AU991" s="193"/>
      <c r="AV991" s="193"/>
    </row>
    <row r="992" spans="1:48" ht="15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  <c r="AE992" s="193"/>
      <c r="AF992" s="193"/>
      <c r="AG992" s="193"/>
      <c r="AH992" s="193"/>
      <c r="AI992" s="193"/>
      <c r="AJ992" s="193"/>
      <c r="AK992" s="193"/>
      <c r="AL992" s="193"/>
      <c r="AM992" s="193"/>
      <c r="AN992" s="193"/>
      <c r="AO992" s="193"/>
      <c r="AP992" s="193"/>
      <c r="AQ992" s="193"/>
      <c r="AR992" s="193"/>
      <c r="AS992" s="193"/>
      <c r="AT992" s="193"/>
      <c r="AU992" s="193"/>
      <c r="AV992" s="193"/>
    </row>
    <row r="993" spans="1:48" ht="15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  <c r="AA993" s="193"/>
      <c r="AB993" s="193"/>
      <c r="AC993" s="193"/>
      <c r="AD993" s="193"/>
      <c r="AE993" s="193"/>
      <c r="AF993" s="193"/>
      <c r="AG993" s="193"/>
      <c r="AH993" s="193"/>
      <c r="AI993" s="193"/>
      <c r="AJ993" s="193"/>
      <c r="AK993" s="193"/>
      <c r="AL993" s="193"/>
      <c r="AM993" s="193"/>
      <c r="AN993" s="193"/>
      <c r="AO993" s="193"/>
      <c r="AP993" s="193"/>
      <c r="AQ993" s="193"/>
      <c r="AR993" s="193"/>
      <c r="AS993" s="193"/>
      <c r="AT993" s="193"/>
      <c r="AU993" s="193"/>
      <c r="AV993" s="193"/>
    </row>
    <row r="994" spans="1:48" ht="15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  <c r="AE994" s="193"/>
      <c r="AF994" s="193"/>
      <c r="AG994" s="193"/>
      <c r="AH994" s="193"/>
      <c r="AI994" s="193"/>
      <c r="AJ994" s="193"/>
      <c r="AK994" s="193"/>
      <c r="AL994" s="193"/>
      <c r="AM994" s="193"/>
      <c r="AN994" s="193"/>
      <c r="AO994" s="193"/>
      <c r="AP994" s="193"/>
      <c r="AQ994" s="193"/>
      <c r="AR994" s="193"/>
      <c r="AS994" s="193"/>
      <c r="AT994" s="193"/>
      <c r="AU994" s="193"/>
      <c r="AV994" s="193"/>
    </row>
    <row r="995" spans="1:48" ht="15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  <c r="AE995" s="193"/>
      <c r="AF995" s="193"/>
      <c r="AG995" s="193"/>
      <c r="AH995" s="193"/>
      <c r="AI995" s="193"/>
      <c r="AJ995" s="193"/>
      <c r="AK995" s="193"/>
      <c r="AL995" s="193"/>
      <c r="AM995" s="193"/>
      <c r="AN995" s="193"/>
      <c r="AO995" s="193"/>
      <c r="AP995" s="193"/>
      <c r="AQ995" s="193"/>
      <c r="AR995" s="193"/>
      <c r="AS995" s="193"/>
      <c r="AT995" s="193"/>
      <c r="AU995" s="193"/>
      <c r="AV995" s="193"/>
    </row>
    <row r="996" spans="1:48" ht="15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  <c r="AE996" s="193"/>
      <c r="AF996" s="193"/>
      <c r="AG996" s="193"/>
      <c r="AH996" s="193"/>
      <c r="AI996" s="193"/>
      <c r="AJ996" s="193"/>
      <c r="AK996" s="193"/>
      <c r="AL996" s="193"/>
      <c r="AM996" s="193"/>
      <c r="AN996" s="193"/>
      <c r="AO996" s="193"/>
      <c r="AP996" s="193"/>
      <c r="AQ996" s="193"/>
      <c r="AR996" s="193"/>
      <c r="AS996" s="193"/>
      <c r="AT996" s="193"/>
      <c r="AU996" s="193"/>
      <c r="AV996" s="193"/>
    </row>
    <row r="997" spans="1:48" ht="15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  <c r="AE997" s="193"/>
      <c r="AF997" s="193"/>
      <c r="AG997" s="193"/>
      <c r="AH997" s="193"/>
      <c r="AI997" s="193"/>
      <c r="AJ997" s="193"/>
      <c r="AK997" s="193"/>
      <c r="AL997" s="193"/>
      <c r="AM997" s="193"/>
      <c r="AN997" s="193"/>
      <c r="AO997" s="193"/>
      <c r="AP997" s="193"/>
      <c r="AQ997" s="193"/>
      <c r="AR997" s="193"/>
      <c r="AS997" s="193"/>
      <c r="AT997" s="193"/>
      <c r="AU997" s="193"/>
      <c r="AV997" s="193"/>
    </row>
    <row r="998" spans="1:48" ht="15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  <c r="AE998" s="193"/>
      <c r="AF998" s="193"/>
      <c r="AG998" s="193"/>
      <c r="AH998" s="193"/>
      <c r="AI998" s="193"/>
      <c r="AJ998" s="193"/>
      <c r="AK998" s="193"/>
      <c r="AL998" s="193"/>
      <c r="AM998" s="193"/>
      <c r="AN998" s="193"/>
      <c r="AO998" s="193"/>
      <c r="AP998" s="193"/>
      <c r="AQ998" s="193"/>
      <c r="AR998" s="193"/>
      <c r="AS998" s="193"/>
      <c r="AT998" s="193"/>
      <c r="AU998" s="193"/>
      <c r="AV998" s="193"/>
    </row>
    <row r="999" spans="1:48" ht="15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  <c r="AE999" s="193"/>
      <c r="AF999" s="193"/>
      <c r="AG999" s="193"/>
      <c r="AH999" s="193"/>
      <c r="AI999" s="193"/>
      <c r="AJ999" s="193"/>
      <c r="AK999" s="193"/>
      <c r="AL999" s="193"/>
      <c r="AM999" s="193"/>
      <c r="AN999" s="193"/>
      <c r="AO999" s="193"/>
      <c r="AP999" s="193"/>
      <c r="AQ999" s="193"/>
      <c r="AR999" s="193"/>
      <c r="AS999" s="193"/>
      <c r="AT999" s="193"/>
      <c r="AU999" s="193"/>
      <c r="AV999" s="193"/>
    </row>
    <row r="1000" spans="1:48" ht="15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  <c r="AE1000" s="193"/>
      <c r="AF1000" s="193"/>
      <c r="AG1000" s="193"/>
      <c r="AH1000" s="193"/>
      <c r="AI1000" s="193"/>
      <c r="AJ1000" s="193"/>
      <c r="AK1000" s="193"/>
      <c r="AL1000" s="193"/>
      <c r="AM1000" s="193"/>
      <c r="AN1000" s="193"/>
      <c r="AO1000" s="193"/>
      <c r="AP1000" s="193"/>
      <c r="AQ1000" s="193"/>
      <c r="AR1000" s="193"/>
      <c r="AS1000" s="193"/>
      <c r="AT1000" s="193"/>
      <c r="AU1000" s="193"/>
      <c r="AV1000" s="193"/>
    </row>
  </sheetData>
  <mergeCells count="5">
    <mergeCell ref="A1:C2"/>
    <mergeCell ref="G1:R2"/>
    <mergeCell ref="S1:AD2"/>
    <mergeCell ref="AE1:AH2"/>
    <mergeCell ref="AI1:AL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AV1000"/>
  <sheetViews>
    <sheetView workbookViewId="0">
      <selection sqref="A1:C2"/>
    </sheetView>
  </sheetViews>
  <sheetFormatPr defaultColWidth="12.5703125" defaultRowHeight="15.75" customHeight="1"/>
  <cols>
    <col min="1" max="1" width="6.7109375" customWidth="1"/>
    <col min="2" max="2" width="9" customWidth="1"/>
    <col min="3" max="3" width="51.28515625" customWidth="1"/>
    <col min="4" max="9" width="12.5703125" hidden="1"/>
    <col min="13" max="21" width="12.5703125" hidden="1"/>
    <col min="25" max="30" width="12.5703125" hidden="1"/>
    <col min="31" max="32" width="21.28515625" customWidth="1"/>
    <col min="33" max="34" width="12.5703125" hidden="1"/>
    <col min="35" max="36" width="18.140625" customWidth="1"/>
    <col min="37" max="38" width="12.5703125" hidden="1"/>
  </cols>
  <sheetData>
    <row r="1" spans="1:48" ht="15">
      <c r="A1" s="252" t="str">
        <f ca="1">IFERROR(__xludf.DUMMYFUNCTION("IMPORTRANGE(""https://docs.google.com/spreadsheets/d/17satSTpinhgyKONxUt8ymbzIQURiWn9_odZBdnkb3WE/edit#gid=1462225298"",""МСЗУ ОМСУ!A2:c102"")"),"")</f>
        <v/>
      </c>
      <c r="B1" s="247"/>
      <c r="C1" s="248"/>
      <c r="D1" s="180" t="str">
        <f ca="1">IFERROR(__xludf.DUMMYFUNCTION("IMPORTRANGE(""https://docs.google.com/spreadsheets/d/17satSTpinhgyKONxUt8ymbzIQURiWn9_odZBdnkb3WE/edit#gid=1462225298"",""МСЗУ ОМСУ!d2:al4"")"),"")</f>
        <v/>
      </c>
      <c r="E1" s="180"/>
      <c r="F1" s="180"/>
      <c r="G1" s="253" t="str">
        <f ca="1">IFERROR(__xludf.DUMMYFUNCTION("""COMPUTED_VALUE"""),"Количество обращений за получением МСЗУ в электронном виде с использованием ЕПГУ/РПГУ")</f>
        <v>Количество обращений за получением МСЗУ в электронном виде с использованием ЕПГУ/РПГУ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8"/>
      <c r="S1" s="253" t="str">
        <f ca="1">IFERROR(__xludf.DUMMYFUNCTION("""COMPUTED_VALUE"""),"Общее количество обращений во всех формах за получением МСЗУ")</f>
        <v>Общее количество обращений во всех формах за получением МСЗУ</v>
      </c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8"/>
      <c r="AE1" s="253" t="str">
        <f ca="1">IFERROR(__xludf.DUMMYFUNCTION("""COMPUTED_VALUE"""),"Количество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РПГУ")</f>
        <v>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</v>
      </c>
      <c r="AF1" s="247"/>
      <c r="AG1" s="247"/>
      <c r="AH1" s="248"/>
      <c r="AI1" s="253" t="str">
        <f ca="1">IFERROR(__xludf.DUMMYFUNCTION("""COMPUTED_VALUE"""),"Общее количество предоставленных массовых социально значимых услуг в электронном виде с использованием ЕПГУ или РПГУ ")</f>
        <v xml:space="preserve">Общее количество предоставленных массовых социально значимых услуг в электронном виде с использованием ЕПГУ или РПГУ </v>
      </c>
      <c r="AJ1" s="247"/>
      <c r="AK1" s="247"/>
      <c r="AL1" s="248"/>
      <c r="AM1" s="181"/>
      <c r="AN1" s="181"/>
      <c r="AO1" s="181"/>
      <c r="AP1" s="181"/>
      <c r="AQ1" s="181"/>
      <c r="AR1" s="181"/>
      <c r="AS1" s="181"/>
      <c r="AT1" s="181"/>
      <c r="AU1" s="181"/>
      <c r="AV1" s="181"/>
    </row>
    <row r="2" spans="1:48" ht="41.25" customHeight="1">
      <c r="A2" s="249"/>
      <c r="B2" s="250"/>
      <c r="C2" s="251"/>
      <c r="D2" s="182" t="str">
        <f ca="1">IFERROR(__xludf.DUMMYFUNCTION("""COMPUTED_VALUE"""),"Подключена на ЕПГУ")</f>
        <v>Подключена на ЕПГУ</v>
      </c>
      <c r="E2" s="182" t="str">
        <f ca="1">IFERROR(__xludf.DUMMYFUNCTION("""COMPUTED_VALUE"""),"Подключена на РПГУ")</f>
        <v>Подключена на РПГУ</v>
      </c>
      <c r="F2" s="182" t="str">
        <f ca="1">IFERROR(__xludf.DUMMYFUNCTION("""COMPUTED_VALUE"""),"ID")</f>
        <v>ID</v>
      </c>
      <c r="G2" s="249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1"/>
      <c r="S2" s="249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1"/>
      <c r="AE2" s="249"/>
      <c r="AF2" s="250"/>
      <c r="AG2" s="250"/>
      <c r="AH2" s="251"/>
      <c r="AI2" s="249"/>
      <c r="AJ2" s="250"/>
      <c r="AK2" s="250"/>
      <c r="AL2" s="251"/>
      <c r="AM2" s="181"/>
      <c r="AN2" s="181"/>
      <c r="AO2" s="181"/>
      <c r="AP2" s="181"/>
      <c r="AQ2" s="181"/>
      <c r="AR2" s="181"/>
      <c r="AS2" s="181"/>
      <c r="AT2" s="181"/>
      <c r="AU2" s="181"/>
      <c r="AV2" s="181"/>
    </row>
    <row r="3" spans="1:48" ht="15">
      <c r="A3" s="180" t="str">
        <f ca="1">IFERROR(__xludf.DUMMYFUNCTION("""COMPUTED_VALUE"""),"№ п/п")</f>
        <v>№ п/п</v>
      </c>
      <c r="B3" s="180" t="str">
        <f ca="1">IFERROR(__xludf.DUMMYFUNCTION("""COMPUTED_VALUE"""),"Номер МР")</f>
        <v>Номер МР</v>
      </c>
      <c r="C3" s="180" t="str">
        <f ca="1">IFERROR(__xludf.DUMMYFUNCTION("""COMPUTED_VALUE"""),"Наименование услуги")</f>
        <v>Наименование услуги</v>
      </c>
      <c r="D3" s="180"/>
      <c r="E3" s="180"/>
      <c r="F3" s="180"/>
      <c r="G3" s="183" t="str">
        <f ca="1">IFERROR(__xludf.DUMMYFUNCTION("""COMPUTED_VALUE"""),"Январь")</f>
        <v>Январь</v>
      </c>
      <c r="H3" s="183" t="str">
        <f ca="1">IFERROR(__xludf.DUMMYFUNCTION("""COMPUTED_VALUE"""),"Февраль")</f>
        <v>Февраль</v>
      </c>
      <c r="I3" s="183" t="str">
        <f ca="1">IFERROR(__xludf.DUMMYFUNCTION("""COMPUTED_VALUE"""),"Март")</f>
        <v>Март</v>
      </c>
      <c r="J3" s="183" t="str">
        <f ca="1">IFERROR(__xludf.DUMMYFUNCTION("""COMPUTED_VALUE"""),"Апрель")</f>
        <v>Апрель</v>
      </c>
      <c r="K3" s="183" t="str">
        <f ca="1">IFERROR(__xludf.DUMMYFUNCTION("""COMPUTED_VALUE"""),"Май")</f>
        <v>Май</v>
      </c>
      <c r="L3" s="183" t="str">
        <f ca="1">IFERROR(__xludf.DUMMYFUNCTION("""COMPUTED_VALUE"""),"Июнь")</f>
        <v>Июнь</v>
      </c>
      <c r="M3" s="183" t="str">
        <f ca="1">IFERROR(__xludf.DUMMYFUNCTION("""COMPUTED_VALUE"""),"Июль")</f>
        <v>Июль</v>
      </c>
      <c r="N3" s="183" t="str">
        <f ca="1">IFERROR(__xludf.DUMMYFUNCTION("""COMPUTED_VALUE"""),"Август")</f>
        <v>Август</v>
      </c>
      <c r="O3" s="183" t="str">
        <f ca="1">IFERROR(__xludf.DUMMYFUNCTION("""COMPUTED_VALUE"""),"Сентябрь")</f>
        <v>Сентябрь</v>
      </c>
      <c r="P3" s="183" t="str">
        <f ca="1">IFERROR(__xludf.DUMMYFUNCTION("""COMPUTED_VALUE"""),"Октябрь")</f>
        <v>Октябрь</v>
      </c>
      <c r="Q3" s="183" t="str">
        <f ca="1">IFERROR(__xludf.DUMMYFUNCTION("""COMPUTED_VALUE"""),"Ноябрь")</f>
        <v>Ноябрь</v>
      </c>
      <c r="R3" s="183" t="str">
        <f ca="1">IFERROR(__xludf.DUMMYFUNCTION("""COMPUTED_VALUE"""),"Декабрь")</f>
        <v>Декабрь</v>
      </c>
      <c r="S3" s="183" t="str">
        <f ca="1">IFERROR(__xludf.DUMMYFUNCTION("""COMPUTED_VALUE"""),"Январь")</f>
        <v>Январь</v>
      </c>
      <c r="T3" s="183" t="str">
        <f ca="1">IFERROR(__xludf.DUMMYFUNCTION("""COMPUTED_VALUE"""),"Февраль")</f>
        <v>Февраль</v>
      </c>
      <c r="U3" s="183" t="str">
        <f ca="1">IFERROR(__xludf.DUMMYFUNCTION("""COMPUTED_VALUE"""),"Март")</f>
        <v>Март</v>
      </c>
      <c r="V3" s="183" t="str">
        <f ca="1">IFERROR(__xludf.DUMMYFUNCTION("""COMPUTED_VALUE"""),"Апрель")</f>
        <v>Апрель</v>
      </c>
      <c r="W3" s="183" t="str">
        <f ca="1">IFERROR(__xludf.DUMMYFUNCTION("""COMPUTED_VALUE"""),"Май")</f>
        <v>Май</v>
      </c>
      <c r="X3" s="183" t="str">
        <f ca="1">IFERROR(__xludf.DUMMYFUNCTION("""COMPUTED_VALUE"""),"Июнь")</f>
        <v>Июнь</v>
      </c>
      <c r="Y3" s="183" t="str">
        <f ca="1">IFERROR(__xludf.DUMMYFUNCTION("""COMPUTED_VALUE"""),"Июль")</f>
        <v>Июль</v>
      </c>
      <c r="Z3" s="183" t="str">
        <f ca="1">IFERROR(__xludf.DUMMYFUNCTION("""COMPUTED_VALUE"""),"Август")</f>
        <v>Август</v>
      </c>
      <c r="AA3" s="183" t="str">
        <f ca="1">IFERROR(__xludf.DUMMYFUNCTION("""COMPUTED_VALUE"""),"Сентябрь")</f>
        <v>Сентябрь</v>
      </c>
      <c r="AB3" s="183" t="str">
        <f ca="1">IFERROR(__xludf.DUMMYFUNCTION("""COMPUTED_VALUE"""),"Октябрь")</f>
        <v>Октябрь</v>
      </c>
      <c r="AC3" s="183" t="str">
        <f ca="1">IFERROR(__xludf.DUMMYFUNCTION("""COMPUTED_VALUE"""),"Ноябрь")</f>
        <v>Ноябрь</v>
      </c>
      <c r="AD3" s="183" t="str">
        <f ca="1">IFERROR(__xludf.DUMMYFUNCTION("""COMPUTED_VALUE"""),"Декабрь")</f>
        <v>Декабрь</v>
      </c>
      <c r="AE3" s="183" t="str">
        <f ca="1">IFERROR(__xludf.DUMMYFUNCTION("""COMPUTED_VALUE"""),"I квартал 2023")</f>
        <v>I квартал 2023</v>
      </c>
      <c r="AF3" s="183" t="str">
        <f ca="1">IFERROR(__xludf.DUMMYFUNCTION("""COMPUTED_VALUE"""),"II квартал 2023")</f>
        <v>II квартал 2023</v>
      </c>
      <c r="AG3" s="183" t="str">
        <f ca="1">IFERROR(__xludf.DUMMYFUNCTION("""COMPUTED_VALUE"""),"III квартал 2023")</f>
        <v>III квартал 2023</v>
      </c>
      <c r="AH3" s="183" t="str">
        <f ca="1">IFERROR(__xludf.DUMMYFUNCTION("""COMPUTED_VALUE"""),"IV квартал 2023")</f>
        <v>IV квартал 2023</v>
      </c>
      <c r="AI3" s="183" t="str">
        <f ca="1">IFERROR(__xludf.DUMMYFUNCTION("""COMPUTED_VALUE"""),"I квартал 2023")</f>
        <v>I квартал 2023</v>
      </c>
      <c r="AJ3" s="183" t="str">
        <f ca="1">IFERROR(__xludf.DUMMYFUNCTION("""COMPUTED_VALUE"""),"II квартал 2023")</f>
        <v>II квартал 2023</v>
      </c>
      <c r="AK3" s="183" t="str">
        <f ca="1">IFERROR(__xludf.DUMMYFUNCTION("""COMPUTED_VALUE"""),"III квартал 2023")</f>
        <v>III квартал 2023</v>
      </c>
      <c r="AL3" s="183" t="str">
        <f ca="1">IFERROR(__xludf.DUMMYFUNCTION("""COMPUTED_VALUE"""),"IV квартал 2023")</f>
        <v>IV квартал 2023</v>
      </c>
      <c r="AM3" s="184"/>
      <c r="AN3" s="184"/>
      <c r="AO3" s="184"/>
      <c r="AP3" s="184"/>
      <c r="AQ3" s="184"/>
      <c r="AR3" s="184"/>
      <c r="AS3" s="184"/>
      <c r="AT3" s="184"/>
      <c r="AU3" s="184"/>
      <c r="AV3" s="184"/>
    </row>
    <row r="4" spans="1:48" ht="15">
      <c r="A4" s="185">
        <f ca="1">IFERROR(__xludf.DUMMYFUNCTION("""COMPUTED_VALUE"""),1)</f>
        <v>1</v>
      </c>
      <c r="B4" s="185">
        <f ca="1">IFERROR(__xludf.DUMMYFUNCTION("""COMPUTED_VALUE"""),3)</f>
        <v>3</v>
      </c>
      <c r="C4" s="185" t="str">
        <f ca="1">IFERROR(__xludf.DUMMYFUNCTION("""COMPUTED_VALUE"""),"Выдача разрешения на ввод объекта в эксплуатацию, внесение изменений в разрешение на ввод объекта в эксплуатацию")</f>
        <v>Выдача разрешения на ввод объекта в эксплуатацию, внесение изменений в разрешение на ввод объекта в эксплуатацию</v>
      </c>
      <c r="D4" s="185"/>
      <c r="E4" s="185"/>
      <c r="F4" s="185"/>
      <c r="G4" s="185"/>
      <c r="H4" s="206">
        <v>0</v>
      </c>
      <c r="I4" s="207">
        <v>0</v>
      </c>
      <c r="J4" s="210">
        <v>0</v>
      </c>
      <c r="K4" s="15">
        <v>0</v>
      </c>
      <c r="L4" s="15"/>
      <c r="M4" s="15"/>
      <c r="N4" s="15"/>
      <c r="O4" s="15"/>
      <c r="P4" s="15"/>
      <c r="Q4" s="15"/>
      <c r="R4" s="15"/>
      <c r="S4" s="15"/>
      <c r="T4" s="209">
        <v>5</v>
      </c>
      <c r="U4" s="207">
        <v>2</v>
      </c>
      <c r="V4" s="210">
        <v>0</v>
      </c>
      <c r="W4" s="216">
        <v>0</v>
      </c>
      <c r="X4" s="216"/>
      <c r="Y4" s="216"/>
      <c r="Z4" s="216"/>
      <c r="AA4" s="216"/>
      <c r="AB4" s="216"/>
      <c r="AC4" s="216"/>
      <c r="AD4" s="216"/>
      <c r="AE4" s="207">
        <v>0</v>
      </c>
      <c r="AF4" s="216"/>
      <c r="AG4" s="216"/>
      <c r="AH4" s="216"/>
      <c r="AI4" s="207">
        <v>0</v>
      </c>
      <c r="AJ4" s="15"/>
      <c r="AK4" s="202"/>
      <c r="AL4" s="202"/>
      <c r="AM4" s="193"/>
      <c r="AN4" s="193"/>
      <c r="AO4" s="193"/>
      <c r="AP4" s="193"/>
      <c r="AQ4" s="193"/>
      <c r="AR4" s="193"/>
      <c r="AS4" s="193"/>
      <c r="AT4" s="193"/>
      <c r="AU4" s="193"/>
      <c r="AV4" s="193"/>
    </row>
    <row r="5" spans="1:48" ht="15">
      <c r="A5" s="185">
        <f ca="1">IFERROR(__xludf.DUMMYFUNCTION("""COMPUTED_VALUE"""),2)</f>
        <v>2</v>
      </c>
      <c r="B5" s="185">
        <f ca="1">IFERROR(__xludf.DUMMYFUNCTION("""COMPUTED_VALUE"""),4)</f>
        <v>4</v>
      </c>
      <c r="C5" s="185" t="str">
        <f ca="1">IFERROR(__xludf.DUMMYFUNCTION("""COMPUTED_VALUE"""),"Выдача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строительство")</f>
        <v>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</v>
      </c>
      <c r="D5" s="185"/>
      <c r="E5" s="185"/>
      <c r="F5" s="185"/>
      <c r="G5" s="185"/>
      <c r="H5" s="204">
        <v>0</v>
      </c>
      <c r="I5" s="211">
        <v>0</v>
      </c>
      <c r="J5" s="208">
        <v>0</v>
      </c>
      <c r="K5" s="43">
        <v>0</v>
      </c>
      <c r="L5" s="43"/>
      <c r="M5" s="43"/>
      <c r="N5" s="43"/>
      <c r="O5" s="43"/>
      <c r="P5" s="43"/>
      <c r="Q5" s="43"/>
      <c r="R5" s="43"/>
      <c r="S5" s="43"/>
      <c r="T5" s="205">
        <v>0</v>
      </c>
      <c r="U5" s="211">
        <v>1</v>
      </c>
      <c r="V5" s="208">
        <v>1</v>
      </c>
      <c r="W5" s="162">
        <v>1</v>
      </c>
      <c r="X5" s="162"/>
      <c r="Y5" s="162"/>
      <c r="Z5" s="162"/>
      <c r="AA5" s="162"/>
      <c r="AB5" s="162"/>
      <c r="AC5" s="162"/>
      <c r="AD5" s="162"/>
      <c r="AE5" s="211">
        <v>0</v>
      </c>
      <c r="AF5" s="162"/>
      <c r="AG5" s="162"/>
      <c r="AH5" s="162"/>
      <c r="AI5" s="211">
        <v>0</v>
      </c>
      <c r="AJ5" s="43"/>
      <c r="AK5" s="202"/>
      <c r="AL5" s="202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1:48" ht="15">
      <c r="A6" s="185">
        <f ca="1">IFERROR(__xludf.DUMMYFUNCTION("""COMPUTED_VALUE"""),3)</f>
        <v>3</v>
      </c>
      <c r="B6" s="185">
        <f ca="1">IFERROR(__xludf.DUMMYFUNCTION("""COMPUTED_VALUE"""),91)</f>
        <v>91</v>
      </c>
      <c r="C6" s="185" t="str">
        <f ca="1">IFERROR(__xludf.DUMMYFUNCTION("""COMPUTED_VALUE"""),"Направление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деятельности")</f>
        <v>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</v>
      </c>
      <c r="D6" s="185"/>
      <c r="E6" s="185"/>
      <c r="F6" s="185"/>
      <c r="G6" s="185"/>
      <c r="H6" s="204">
        <v>0</v>
      </c>
      <c r="I6" s="211">
        <v>0</v>
      </c>
      <c r="J6" s="208">
        <v>0</v>
      </c>
      <c r="K6" s="43">
        <v>13</v>
      </c>
      <c r="L6" s="43">
        <v>0</v>
      </c>
      <c r="M6" s="43"/>
      <c r="N6" s="43"/>
      <c r="O6" s="43"/>
      <c r="P6" s="43"/>
      <c r="Q6" s="43"/>
      <c r="R6" s="43"/>
      <c r="S6" s="43"/>
      <c r="T6" s="205">
        <v>0</v>
      </c>
      <c r="U6" s="211">
        <v>0</v>
      </c>
      <c r="V6" s="208">
        <v>0</v>
      </c>
      <c r="W6" s="162">
        <v>13</v>
      </c>
      <c r="X6" s="162"/>
      <c r="Y6" s="162"/>
      <c r="Z6" s="162"/>
      <c r="AA6" s="162"/>
      <c r="AB6" s="162"/>
      <c r="AC6" s="162"/>
      <c r="AD6" s="162"/>
      <c r="AE6" s="211">
        <v>0</v>
      </c>
      <c r="AF6" s="162"/>
      <c r="AG6" s="162"/>
      <c r="AH6" s="162"/>
      <c r="AI6" s="211">
        <v>0</v>
      </c>
      <c r="AJ6" s="43"/>
      <c r="AK6" s="202"/>
      <c r="AL6" s="202"/>
      <c r="AM6" s="193"/>
      <c r="AN6" s="193"/>
      <c r="AO6" s="193"/>
      <c r="AP6" s="193"/>
      <c r="AQ6" s="193"/>
      <c r="AR6" s="193"/>
      <c r="AS6" s="193"/>
      <c r="AT6" s="193"/>
      <c r="AU6" s="193"/>
      <c r="AV6" s="193"/>
    </row>
    <row r="7" spans="1:48" ht="15">
      <c r="A7" s="185">
        <f ca="1">IFERROR(__xludf.DUMMYFUNCTION("""COMPUTED_VALUE"""),4)</f>
        <v>4</v>
      </c>
      <c r="B7" s="185">
        <f ca="1">IFERROR(__xludf.DUMMYFUNCTION("""COMPUTED_VALUE"""),90)</f>
        <v>90</v>
      </c>
      <c r="C7" s="185" t="str">
        <f ca="1">IFERROR(__xludf.DUMMYFUNCTION("""COMPUTED_VALUE"""),"Направление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уст"&amp;"ановленным параметрам и допустимости размещения объекта индивидуального жилищного строительства или садового дома на земельном участке")</f>
        <v>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v>
      </c>
      <c r="D7" s="185"/>
      <c r="E7" s="185"/>
      <c r="F7" s="185"/>
      <c r="G7" s="185"/>
      <c r="H7" s="204">
        <v>0</v>
      </c>
      <c r="I7" s="211">
        <v>0</v>
      </c>
      <c r="J7" s="208">
        <v>0</v>
      </c>
      <c r="K7" s="43">
        <v>0</v>
      </c>
      <c r="L7" s="43"/>
      <c r="M7" s="43"/>
      <c r="N7" s="43"/>
      <c r="O7" s="43"/>
      <c r="P7" s="43"/>
      <c r="Q7" s="43"/>
      <c r="R7" s="43"/>
      <c r="S7" s="43"/>
      <c r="T7" s="205">
        <v>0</v>
      </c>
      <c r="U7" s="211">
        <v>0</v>
      </c>
      <c r="V7" s="208">
        <v>1</v>
      </c>
      <c r="W7" s="162">
        <v>0</v>
      </c>
      <c r="X7" s="162"/>
      <c r="Y7" s="162"/>
      <c r="Z7" s="162"/>
      <c r="AA7" s="162"/>
      <c r="AB7" s="162"/>
      <c r="AC7" s="162"/>
      <c r="AD7" s="162"/>
      <c r="AE7" s="211">
        <v>0</v>
      </c>
      <c r="AF7" s="162"/>
      <c r="AG7" s="162"/>
      <c r="AH7" s="162"/>
      <c r="AI7" s="211">
        <v>0</v>
      </c>
      <c r="AJ7" s="43"/>
      <c r="AK7" s="202"/>
      <c r="AL7" s="202"/>
      <c r="AM7" s="193"/>
      <c r="AN7" s="193"/>
      <c r="AO7" s="193"/>
      <c r="AP7" s="193"/>
      <c r="AQ7" s="193"/>
      <c r="AR7" s="193"/>
      <c r="AS7" s="193"/>
      <c r="AT7" s="193"/>
      <c r="AU7" s="193"/>
      <c r="AV7" s="193"/>
    </row>
    <row r="8" spans="1:48" ht="15">
      <c r="A8" s="185">
        <f ca="1">IFERROR(__xludf.DUMMYFUNCTION("""COMPUTED_VALUE"""),5)</f>
        <v>5</v>
      </c>
      <c r="B8" s="185">
        <f ca="1">IFERROR(__xludf.DUMMYFUNCTION("""COMPUTED_VALUE"""),21)</f>
        <v>21</v>
      </c>
      <c r="C8" s="185" t="str">
        <f ca="1">IFERROR(__xludf.DUMMYFUNCTION("""COMPUTED_VALUE"""),"Выдача градостроительного плана земельного участка")</f>
        <v>Выдача градостроительного плана земельного участка</v>
      </c>
      <c r="D8" s="185"/>
      <c r="E8" s="185"/>
      <c r="F8" s="185"/>
      <c r="G8" s="185"/>
      <c r="H8" s="204">
        <v>6</v>
      </c>
      <c r="I8" s="211">
        <v>7</v>
      </c>
      <c r="J8" s="208">
        <v>4</v>
      </c>
      <c r="K8" s="43">
        <v>4</v>
      </c>
      <c r="L8" s="43"/>
      <c r="M8" s="43"/>
      <c r="N8" s="43"/>
      <c r="O8" s="43"/>
      <c r="P8" s="43"/>
      <c r="Q8" s="43"/>
      <c r="R8" s="43"/>
      <c r="S8" s="43"/>
      <c r="T8" s="205">
        <v>11</v>
      </c>
      <c r="U8" s="211">
        <v>9</v>
      </c>
      <c r="V8" s="208">
        <v>9</v>
      </c>
      <c r="W8" s="162">
        <v>8</v>
      </c>
      <c r="X8" s="162"/>
      <c r="Y8" s="162"/>
      <c r="Z8" s="162"/>
      <c r="AA8" s="162"/>
      <c r="AB8" s="162"/>
      <c r="AC8" s="162"/>
      <c r="AD8" s="162"/>
      <c r="AE8" s="211">
        <v>13</v>
      </c>
      <c r="AF8" s="162"/>
      <c r="AG8" s="162"/>
      <c r="AH8" s="162"/>
      <c r="AI8" s="211">
        <v>13</v>
      </c>
      <c r="AJ8" s="43"/>
      <c r="AK8" s="202"/>
      <c r="AL8" s="202"/>
      <c r="AM8" s="193"/>
      <c r="AN8" s="193"/>
      <c r="AO8" s="193"/>
      <c r="AP8" s="193"/>
      <c r="AQ8" s="193"/>
      <c r="AR8" s="193"/>
      <c r="AS8" s="193"/>
      <c r="AT8" s="193"/>
      <c r="AU8" s="193"/>
      <c r="AV8" s="193"/>
    </row>
    <row r="9" spans="1:48" ht="15">
      <c r="A9" s="185">
        <f ca="1">IFERROR(__xludf.DUMMYFUNCTION("""COMPUTED_VALUE"""),6)</f>
        <v>6</v>
      </c>
      <c r="B9" s="185">
        <f ca="1">IFERROR(__xludf.DUMMYFUNCTION("""COMPUTED_VALUE"""),85)</f>
        <v>85</v>
      </c>
      <c r="C9" s="185" t="str">
        <f ca="1">IFERROR(__xludf.DUMMYFUNCTION("""COMPUTED_VALUE"""),"Выдача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образования")</f>
        <v>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</v>
      </c>
      <c r="D9" s="185"/>
      <c r="E9" s="185"/>
      <c r="F9" s="185"/>
      <c r="G9" s="185"/>
      <c r="H9" s="204">
        <v>0</v>
      </c>
      <c r="I9" s="211">
        <v>0</v>
      </c>
      <c r="J9" s="208">
        <v>0</v>
      </c>
      <c r="K9" s="43">
        <v>0</v>
      </c>
      <c r="L9" s="43"/>
      <c r="M9" s="43"/>
      <c r="N9" s="43"/>
      <c r="O9" s="43"/>
      <c r="P9" s="43"/>
      <c r="Q9" s="43"/>
      <c r="R9" s="43"/>
      <c r="S9" s="43"/>
      <c r="T9" s="205">
        <v>1</v>
      </c>
      <c r="U9" s="211">
        <v>0</v>
      </c>
      <c r="V9" s="208">
        <v>0</v>
      </c>
      <c r="W9" s="162">
        <v>2</v>
      </c>
      <c r="X9" s="162"/>
      <c r="Y9" s="162"/>
      <c r="Z9" s="162"/>
      <c r="AA9" s="162"/>
      <c r="AB9" s="162"/>
      <c r="AC9" s="162"/>
      <c r="AD9" s="162"/>
      <c r="AE9" s="211">
        <v>0</v>
      </c>
      <c r="AF9" s="162"/>
      <c r="AG9" s="162"/>
      <c r="AH9" s="162"/>
      <c r="AI9" s="211">
        <v>0</v>
      </c>
      <c r="AJ9" s="43"/>
      <c r="AK9" s="202"/>
      <c r="AL9" s="202"/>
      <c r="AM9" s="193"/>
      <c r="AN9" s="193"/>
      <c r="AO9" s="193"/>
      <c r="AP9" s="193"/>
      <c r="AQ9" s="193"/>
      <c r="AR9" s="193"/>
      <c r="AS9" s="193"/>
      <c r="AT9" s="193"/>
      <c r="AU9" s="193"/>
      <c r="AV9" s="193"/>
    </row>
    <row r="10" spans="1:48" ht="15">
      <c r="A10" s="185">
        <f ca="1">IFERROR(__xludf.DUMMYFUNCTION("""COMPUTED_VALUE"""),7)</f>
        <v>7</v>
      </c>
      <c r="B10" s="185">
        <f ca="1">IFERROR(__xludf.DUMMYFUNCTION("""COMPUTED_VALUE"""),63)</f>
        <v>63</v>
      </c>
      <c r="C10" s="185" t="str">
        <f ca="1">IFERROR(__xludf.DUMMYFUNCTION("""COMPUTED_VALUE"""),"Организация отдыха детей в каникулярное время")</f>
        <v>Организация отдыха детей в каникулярное время</v>
      </c>
      <c r="D10" s="185"/>
      <c r="E10" s="185"/>
      <c r="F10" s="185"/>
      <c r="G10" s="185"/>
      <c r="H10" s="204">
        <v>0</v>
      </c>
      <c r="I10" s="211">
        <v>0</v>
      </c>
      <c r="J10" s="208">
        <v>0</v>
      </c>
      <c r="K10" s="43">
        <v>0</v>
      </c>
      <c r="L10" s="43"/>
      <c r="M10" s="43"/>
      <c r="N10" s="43"/>
      <c r="O10" s="43"/>
      <c r="P10" s="43"/>
      <c r="Q10" s="43"/>
      <c r="R10" s="43"/>
      <c r="S10" s="43"/>
      <c r="T10" s="205">
        <v>0</v>
      </c>
      <c r="U10" s="211">
        <v>0</v>
      </c>
      <c r="V10" s="208">
        <v>0</v>
      </c>
      <c r="W10" s="162">
        <v>0</v>
      </c>
      <c r="X10" s="162"/>
      <c r="Y10" s="162"/>
      <c r="Z10" s="162"/>
      <c r="AA10" s="162"/>
      <c r="AB10" s="162"/>
      <c r="AC10" s="162"/>
      <c r="AD10" s="162"/>
      <c r="AE10" s="211">
        <v>0</v>
      </c>
      <c r="AF10" s="162"/>
      <c r="AG10" s="162"/>
      <c r="AH10" s="162"/>
      <c r="AI10" s="211">
        <v>0</v>
      </c>
      <c r="AJ10" s="43"/>
      <c r="AK10" s="202"/>
      <c r="AL10" s="202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</row>
    <row r="11" spans="1:48" ht="15">
      <c r="A11" s="185">
        <f ca="1">IFERROR(__xludf.DUMMYFUNCTION("""COMPUTED_VALUE"""),8)</f>
        <v>8</v>
      </c>
      <c r="B11" s="185">
        <f ca="1">IFERROR(__xludf.DUMMYFUNCTION("""COMPUTED_VALUE"""),59)</f>
        <v>59</v>
      </c>
      <c r="C11" s="185" t="str">
        <f ca="1">IFERROR(__xludf.DUMMYFUNCTION("""COMPUTED_VALUE"""),"Перераспределение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собственности")</f>
        <v>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</v>
      </c>
      <c r="D11" s="185"/>
      <c r="E11" s="185"/>
      <c r="F11" s="185"/>
      <c r="G11" s="185"/>
      <c r="H11" s="204">
        <v>0</v>
      </c>
      <c r="I11" s="211">
        <v>0</v>
      </c>
      <c r="J11" s="208">
        <v>0</v>
      </c>
      <c r="K11" s="43">
        <v>0</v>
      </c>
      <c r="L11" s="43"/>
      <c r="M11" s="43"/>
      <c r="N11" s="43"/>
      <c r="O11" s="43"/>
      <c r="P11" s="43"/>
      <c r="Q11" s="43"/>
      <c r="R11" s="43"/>
      <c r="S11" s="43"/>
      <c r="T11" s="205">
        <v>3</v>
      </c>
      <c r="U11" s="211">
        <v>0</v>
      </c>
      <c r="V11" s="208">
        <v>1</v>
      </c>
      <c r="W11" s="162">
        <v>2</v>
      </c>
      <c r="X11" s="162"/>
      <c r="Y11" s="162"/>
      <c r="Z11" s="162"/>
      <c r="AA11" s="162"/>
      <c r="AB11" s="162"/>
      <c r="AC11" s="162"/>
      <c r="AD11" s="162"/>
      <c r="AE11" s="211">
        <v>0</v>
      </c>
      <c r="AF11" s="162"/>
      <c r="AG11" s="162"/>
      <c r="AH11" s="162"/>
      <c r="AI11" s="211">
        <v>0</v>
      </c>
      <c r="AJ11" s="43"/>
      <c r="AK11" s="202"/>
      <c r="AL11" s="202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</row>
    <row r="12" spans="1:48" ht="15">
      <c r="A12" s="185">
        <f ca="1">IFERROR(__xludf.DUMMYFUNCTION("""COMPUTED_VALUE"""),9)</f>
        <v>9</v>
      </c>
      <c r="B12" s="185">
        <f ca="1">IFERROR(__xludf.DUMMYFUNCTION("""COMPUTED_VALUE"""),55)</f>
        <v>55</v>
      </c>
      <c r="C12" s="185" t="str">
        <f ca="1">IFERROR(__xludf.DUMMYFUNCTION("""COMPUTED_VALUE"""),"Предоставление разрешения на осуществление земляных работ")</f>
        <v>Предоставление разрешения на осуществление земляных работ</v>
      </c>
      <c r="D12" s="185"/>
      <c r="E12" s="185"/>
      <c r="F12" s="185"/>
      <c r="G12" s="185"/>
      <c r="H12" s="204">
        <v>1</v>
      </c>
      <c r="I12" s="211">
        <v>0</v>
      </c>
      <c r="J12" s="208">
        <v>0</v>
      </c>
      <c r="K12" s="43">
        <v>0</v>
      </c>
      <c r="L12" s="43"/>
      <c r="M12" s="43"/>
      <c r="N12" s="43"/>
      <c r="O12" s="43"/>
      <c r="P12" s="43"/>
      <c r="Q12" s="43"/>
      <c r="R12" s="43"/>
      <c r="S12" s="43"/>
      <c r="T12" s="205">
        <v>27</v>
      </c>
      <c r="U12" s="212">
        <v>16</v>
      </c>
      <c r="V12" s="208">
        <v>14</v>
      </c>
      <c r="W12" s="66">
        <v>20</v>
      </c>
      <c r="X12" s="66"/>
      <c r="Y12" s="66"/>
      <c r="Z12" s="66"/>
      <c r="AA12" s="66"/>
      <c r="AB12" s="66"/>
      <c r="AC12" s="66"/>
      <c r="AD12" s="66"/>
      <c r="AE12" s="212">
        <v>1</v>
      </c>
      <c r="AF12" s="66"/>
      <c r="AG12" s="66"/>
      <c r="AH12" s="66"/>
      <c r="AI12" s="212">
        <v>1</v>
      </c>
      <c r="AJ12" s="43"/>
      <c r="AK12" s="202"/>
      <c r="AL12" s="202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</row>
    <row r="13" spans="1:48" ht="15">
      <c r="A13" s="185">
        <f ca="1">IFERROR(__xludf.DUMMYFUNCTION("""COMPUTED_VALUE"""),10)</f>
        <v>10</v>
      </c>
      <c r="B13" s="185">
        <f ca="1">IFERROR(__xludf.DUMMYFUNCTION("""COMPUTED_VALUE"""),18)</f>
        <v>18</v>
      </c>
      <c r="C13" s="185" t="str">
        <f ca="1">IFERROR(__xludf.DUMMYFUNCTION("""COMPUTED_VALUE"""),"Присвоение адреса объекту адресации, изменение и аннулирование такого адреса")</f>
        <v>Присвоение адреса объекту адресации, изменение и аннулирование такого адреса</v>
      </c>
      <c r="D13" s="185"/>
      <c r="E13" s="185"/>
      <c r="F13" s="185"/>
      <c r="G13" s="185"/>
      <c r="H13" s="204">
        <v>0</v>
      </c>
      <c r="I13" s="211">
        <v>0</v>
      </c>
      <c r="J13" s="208">
        <v>0</v>
      </c>
      <c r="K13" s="43">
        <v>0</v>
      </c>
      <c r="L13" s="43"/>
      <c r="M13" s="43"/>
      <c r="N13" s="43"/>
      <c r="O13" s="43"/>
      <c r="P13" s="43"/>
      <c r="Q13" s="43"/>
      <c r="R13" s="43"/>
      <c r="S13" s="43"/>
      <c r="T13" s="205">
        <v>0</v>
      </c>
      <c r="U13" s="212">
        <v>3</v>
      </c>
      <c r="V13" s="208">
        <v>12</v>
      </c>
      <c r="W13" s="66">
        <v>14</v>
      </c>
      <c r="X13" s="66"/>
      <c r="Y13" s="66"/>
      <c r="Z13" s="66"/>
      <c r="AA13" s="66"/>
      <c r="AB13" s="66"/>
      <c r="AC13" s="66"/>
      <c r="AD13" s="66"/>
      <c r="AE13" s="212">
        <v>0</v>
      </c>
      <c r="AF13" s="66"/>
      <c r="AG13" s="66"/>
      <c r="AH13" s="66"/>
      <c r="AI13" s="212">
        <v>0</v>
      </c>
      <c r="AJ13" s="43"/>
      <c r="AK13" s="202"/>
      <c r="AL13" s="202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</row>
    <row r="14" spans="1:48" ht="15">
      <c r="A14" s="185">
        <f ca="1">IFERROR(__xludf.DUMMYFUNCTION("""COMPUTED_VALUE"""),11)</f>
        <v>11</v>
      </c>
      <c r="B14" s="185">
        <f ca="1">IFERROR(__xludf.DUMMYFUNCTION("""COMPUTED_VALUE"""),14)</f>
        <v>14</v>
      </c>
      <c r="C14" s="185" t="str">
        <f ca="1">IFERROR(__xludf.DUMMYFUNCTION("""COMPUTED_VALUE"""),"Согласование проведения переустройства и (или) перепланировки помещения в многоквартирном доме")</f>
        <v>Согласование проведения переустройства и (или) перепланировки помещения в многоквартирном доме</v>
      </c>
      <c r="D14" s="185"/>
      <c r="E14" s="185"/>
      <c r="F14" s="185"/>
      <c r="G14" s="185"/>
      <c r="H14" s="204">
        <v>0</v>
      </c>
      <c r="I14" s="211">
        <v>1</v>
      </c>
      <c r="J14" s="208">
        <v>0</v>
      </c>
      <c r="K14" s="43">
        <v>0</v>
      </c>
      <c r="L14" s="43"/>
      <c r="M14" s="43"/>
      <c r="N14" s="43"/>
      <c r="O14" s="43"/>
      <c r="P14" s="43"/>
      <c r="Q14" s="43"/>
      <c r="R14" s="43"/>
      <c r="S14" s="43"/>
      <c r="T14" s="205">
        <v>4</v>
      </c>
      <c r="U14" s="212">
        <v>5</v>
      </c>
      <c r="V14" s="208">
        <v>7</v>
      </c>
      <c r="W14" s="66">
        <v>7</v>
      </c>
      <c r="X14" s="66"/>
      <c r="Y14" s="66"/>
      <c r="Z14" s="66"/>
      <c r="AA14" s="66"/>
      <c r="AB14" s="66"/>
      <c r="AC14" s="66"/>
      <c r="AD14" s="66"/>
      <c r="AE14" s="212">
        <v>1</v>
      </c>
      <c r="AF14" s="66"/>
      <c r="AG14" s="66"/>
      <c r="AH14" s="66"/>
      <c r="AI14" s="212">
        <v>1</v>
      </c>
      <c r="AJ14" s="43"/>
      <c r="AK14" s="202"/>
      <c r="AL14" s="202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</row>
    <row r="15" spans="1:48" ht="15">
      <c r="A15" s="185">
        <f ca="1">IFERROR(__xludf.DUMMYFUNCTION("""COMPUTED_VALUE"""),12)</f>
        <v>12</v>
      </c>
      <c r="B15" s="185">
        <f ca="1">IFERROR(__xludf.DUMMYFUNCTION("""COMPUTED_VALUE"""),24)</f>
        <v>24</v>
      </c>
      <c r="C15" s="185" t="str">
        <f ca="1">IFERROR(__xludf.DUMMYFUNCTION("""COMPUTED_VALUE"""),"Утверждение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образования")</f>
        <v>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</v>
      </c>
      <c r="D15" s="185"/>
      <c r="E15" s="185"/>
      <c r="F15" s="185"/>
      <c r="G15" s="185"/>
      <c r="H15" s="204">
        <v>0</v>
      </c>
      <c r="I15" s="211">
        <v>0</v>
      </c>
      <c r="J15" s="208">
        <v>0</v>
      </c>
      <c r="K15" s="43">
        <v>0</v>
      </c>
      <c r="L15" s="43"/>
      <c r="M15" s="43"/>
      <c r="N15" s="43"/>
      <c r="O15" s="43"/>
      <c r="P15" s="43"/>
      <c r="Q15" s="43"/>
      <c r="R15" s="43"/>
      <c r="S15" s="43"/>
      <c r="T15" s="205">
        <v>2</v>
      </c>
      <c r="U15" s="212">
        <v>0</v>
      </c>
      <c r="V15" s="208">
        <v>1</v>
      </c>
      <c r="W15" s="66">
        <v>2</v>
      </c>
      <c r="X15" s="66"/>
      <c r="Y15" s="66"/>
      <c r="Z15" s="66"/>
      <c r="AA15" s="66"/>
      <c r="AB15" s="66"/>
      <c r="AC15" s="66"/>
      <c r="AD15" s="66"/>
      <c r="AE15" s="212">
        <v>0</v>
      </c>
      <c r="AF15" s="66"/>
      <c r="AG15" s="66"/>
      <c r="AH15" s="66"/>
      <c r="AI15" s="212">
        <v>0</v>
      </c>
      <c r="AJ15" s="43"/>
      <c r="AK15" s="202"/>
      <c r="AL15" s="202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</row>
    <row r="16" spans="1:48" ht="15">
      <c r="A16" s="185">
        <f ca="1">IFERROR(__xludf.DUMMYFUNCTION("""COMPUTED_VALUE"""),13)</f>
        <v>13</v>
      </c>
      <c r="B16" s="185">
        <f ca="1">IFERROR(__xludf.DUMMYFUNCTION("""COMPUTED_VALUE"""),49)</f>
        <v>49</v>
      </c>
      <c r="C16" s="185" t="str">
        <f ca="1">IFERROR(__xludf.DUMMYFUNCTION("""COMPUTED_VALUE"""),"Предоставление земельных участков, находящихся в муниципальной собственности (государственная собственность на которые не разграничена), на торгах")</f>
        <v>Предоставление земельных участков, находящихся в муниципальной собственности (государственная собственность на которые не разграничена), на торгах</v>
      </c>
      <c r="D16" s="185"/>
      <c r="E16" s="185"/>
      <c r="F16" s="185"/>
      <c r="G16" s="185"/>
      <c r="H16" s="204">
        <v>0</v>
      </c>
      <c r="I16" s="211">
        <v>0</v>
      </c>
      <c r="J16" s="208">
        <v>0</v>
      </c>
      <c r="K16" s="43">
        <v>0</v>
      </c>
      <c r="L16" s="43"/>
      <c r="M16" s="43"/>
      <c r="N16" s="43"/>
      <c r="O16" s="43"/>
      <c r="P16" s="43"/>
      <c r="Q16" s="43"/>
      <c r="R16" s="43"/>
      <c r="S16" s="43"/>
      <c r="T16" s="205">
        <v>0</v>
      </c>
      <c r="U16" s="212">
        <v>0</v>
      </c>
      <c r="V16" s="208">
        <v>0</v>
      </c>
      <c r="W16" s="66">
        <v>4</v>
      </c>
      <c r="X16" s="66"/>
      <c r="Y16" s="66"/>
      <c r="Z16" s="66"/>
      <c r="AA16" s="66"/>
      <c r="AB16" s="66"/>
      <c r="AC16" s="66"/>
      <c r="AD16" s="66"/>
      <c r="AE16" s="212">
        <v>0</v>
      </c>
      <c r="AF16" s="66"/>
      <c r="AG16" s="66"/>
      <c r="AH16" s="66"/>
      <c r="AI16" s="212">
        <v>0</v>
      </c>
      <c r="AJ16" s="43"/>
      <c r="AK16" s="202"/>
      <c r="AL16" s="202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</row>
    <row r="17" spans="1:48" ht="15">
      <c r="A17" s="185">
        <f ca="1">IFERROR(__xludf.DUMMYFUNCTION("""COMPUTED_VALUE"""),14)</f>
        <v>14</v>
      </c>
      <c r="B17" s="185">
        <f ca="1">IFERROR(__xludf.DUMMYFUNCTION("""COMPUTED_VALUE"""),1)</f>
        <v>1</v>
      </c>
      <c r="C17" s="185" t="str">
        <f ca="1">IFERROR(__xludf.DUMMYFUNCTION("""COMPUTED_VALUE"""),"Выдача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Фед"&amp;"ерации и международными обязательствами администрацией")</f>
        <v>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Федерации и международными обязательствами администрацией</v>
      </c>
      <c r="D17" s="185"/>
      <c r="E17" s="185"/>
      <c r="F17" s="185"/>
      <c r="G17" s="185"/>
      <c r="H17" s="204">
        <v>0</v>
      </c>
      <c r="I17" s="211">
        <v>0</v>
      </c>
      <c r="J17" s="208">
        <v>0</v>
      </c>
      <c r="K17" s="43">
        <v>0</v>
      </c>
      <c r="L17" s="43"/>
      <c r="M17" s="43"/>
      <c r="N17" s="43"/>
      <c r="O17" s="43"/>
      <c r="P17" s="43"/>
      <c r="Q17" s="43"/>
      <c r="R17" s="43"/>
      <c r="S17" s="43"/>
      <c r="T17" s="205">
        <v>0</v>
      </c>
      <c r="U17" s="212">
        <v>0</v>
      </c>
      <c r="V17" s="208">
        <v>0</v>
      </c>
      <c r="W17" s="66">
        <v>0</v>
      </c>
      <c r="X17" s="66"/>
      <c r="Y17" s="66"/>
      <c r="Z17" s="66"/>
      <c r="AA17" s="66"/>
      <c r="AB17" s="66"/>
      <c r="AC17" s="66"/>
      <c r="AD17" s="66"/>
      <c r="AE17" s="212">
        <v>0</v>
      </c>
      <c r="AF17" s="66"/>
      <c r="AG17" s="66"/>
      <c r="AH17" s="66"/>
      <c r="AI17" s="212">
        <v>0</v>
      </c>
      <c r="AJ17" s="43"/>
      <c r="AK17" s="202"/>
      <c r="AL17" s="202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</row>
    <row r="18" spans="1:48" ht="15">
      <c r="A18" s="185">
        <f ca="1">IFERROR(__xludf.DUMMYFUNCTION("""COMPUTED_VALUE"""),15)</f>
        <v>15</v>
      </c>
      <c r="B18" s="185">
        <f ca="1">IFERROR(__xludf.DUMMYFUNCTION("""COMPUTED_VALUE"""),105)</f>
        <v>105</v>
      </c>
      <c r="C18" s="185" t="str">
        <f ca="1">IFERROR(__xludf.DUMMYFUNCTION("""COMPUTED_VALUE"""),"Признание садового дома жилым домом и жилого дома садовым домом")</f>
        <v>Признание садового дома жилым домом и жилого дома садовым домом</v>
      </c>
      <c r="D18" s="185"/>
      <c r="E18" s="185"/>
      <c r="F18" s="185"/>
      <c r="G18" s="185"/>
      <c r="H18" s="204">
        <v>0</v>
      </c>
      <c r="I18" s="211">
        <v>0</v>
      </c>
      <c r="J18" s="208">
        <v>0</v>
      </c>
      <c r="K18" s="43">
        <v>0</v>
      </c>
      <c r="L18" s="43"/>
      <c r="M18" s="43"/>
      <c r="N18" s="43"/>
      <c r="O18" s="43"/>
      <c r="P18" s="43"/>
      <c r="Q18" s="43"/>
      <c r="R18" s="43"/>
      <c r="S18" s="43"/>
      <c r="T18" s="205">
        <v>0</v>
      </c>
      <c r="U18" s="212">
        <v>0</v>
      </c>
      <c r="V18" s="208">
        <v>0</v>
      </c>
      <c r="W18" s="66">
        <v>0</v>
      </c>
      <c r="X18" s="66"/>
      <c r="Y18" s="66"/>
      <c r="Z18" s="66"/>
      <c r="AA18" s="66"/>
      <c r="AB18" s="66"/>
      <c r="AC18" s="66"/>
      <c r="AD18" s="66"/>
      <c r="AE18" s="212">
        <v>0</v>
      </c>
      <c r="AF18" s="66"/>
      <c r="AG18" s="66"/>
      <c r="AH18" s="66"/>
      <c r="AI18" s="212">
        <v>0</v>
      </c>
      <c r="AJ18" s="43"/>
      <c r="AK18" s="202"/>
      <c r="AL18" s="202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</row>
    <row r="19" spans="1:48" ht="15">
      <c r="A19" s="185">
        <f ca="1">IFERROR(__xludf.DUMMYFUNCTION("""COMPUTED_VALUE"""),16)</f>
        <v>16</v>
      </c>
      <c r="B19" s="185">
        <f ca="1">IFERROR(__xludf.DUMMYFUNCTION("""COMPUTED_VALUE"""),12)</f>
        <v>12</v>
      </c>
      <c r="C19" s="185" t="str">
        <f ca="1">IFERROR(__xludf.DUMMYFUNCTION("""COMPUTED_VALUE"""),"Перевод жилого помещения в нежилое помещение и нежилого помещения в жилое помещение")</f>
        <v>Перевод жилого помещения в нежилое помещение и нежилого помещения в жилое помещение</v>
      </c>
      <c r="D19" s="185"/>
      <c r="E19" s="185"/>
      <c r="F19" s="185"/>
      <c r="G19" s="185"/>
      <c r="H19" s="204">
        <v>0</v>
      </c>
      <c r="I19" s="211">
        <v>0</v>
      </c>
      <c r="J19" s="208">
        <v>0</v>
      </c>
      <c r="K19" s="43">
        <v>0</v>
      </c>
      <c r="L19" s="43"/>
      <c r="M19" s="43"/>
      <c r="N19" s="43"/>
      <c r="O19" s="43"/>
      <c r="P19" s="43"/>
      <c r="Q19" s="43"/>
      <c r="R19" s="43"/>
      <c r="S19" s="43"/>
      <c r="T19" s="205">
        <v>0</v>
      </c>
      <c r="U19" s="212">
        <v>1</v>
      </c>
      <c r="V19" s="208">
        <v>1</v>
      </c>
      <c r="W19" s="66">
        <v>0</v>
      </c>
      <c r="X19" s="66"/>
      <c r="Y19" s="66"/>
      <c r="Z19" s="66"/>
      <c r="AA19" s="66"/>
      <c r="AB19" s="66"/>
      <c r="AC19" s="66"/>
      <c r="AD19" s="66"/>
      <c r="AE19" s="212">
        <v>0</v>
      </c>
      <c r="AF19" s="66"/>
      <c r="AG19" s="66"/>
      <c r="AH19" s="66"/>
      <c r="AI19" s="212">
        <v>0</v>
      </c>
      <c r="AJ19" s="43"/>
      <c r="AK19" s="202"/>
      <c r="AL19" s="202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</row>
    <row r="20" spans="1:48" ht="15">
      <c r="A20" s="185">
        <f ca="1">IFERROR(__xludf.DUMMYFUNCTION("""COMPUTED_VALUE"""),17)</f>
        <v>17</v>
      </c>
      <c r="B20" s="185">
        <f ca="1">IFERROR(__xludf.DUMMYFUNCTION("""COMPUTED_VALUE"""),96)</f>
        <v>96</v>
      </c>
      <c r="C20" s="185" t="str">
        <f ca="1">IFERROR(__xludf.DUMMYFUNCTION("""COMPUTED_VALUE"""),"Предоставление разрешения на отклонение от предельных параметров разрешенного строительства, реконструкции объекта капитального строительства")</f>
        <v>Предоставление разрешения на отклонение от предельных параметров разрешенного строительства, реконструкции объекта капитального строительства</v>
      </c>
      <c r="D20" s="185"/>
      <c r="E20" s="185"/>
      <c r="F20" s="185"/>
      <c r="G20" s="185"/>
      <c r="H20" s="204">
        <v>0</v>
      </c>
      <c r="I20" s="211">
        <v>0</v>
      </c>
      <c r="J20" s="208">
        <v>0</v>
      </c>
      <c r="K20" s="43">
        <v>0</v>
      </c>
      <c r="L20" s="43"/>
      <c r="M20" s="43"/>
      <c r="N20" s="43"/>
      <c r="O20" s="43"/>
      <c r="P20" s="43"/>
      <c r="Q20" s="43"/>
      <c r="R20" s="43"/>
      <c r="S20" s="43"/>
      <c r="T20" s="205">
        <v>0</v>
      </c>
      <c r="U20" s="212">
        <v>0</v>
      </c>
      <c r="V20" s="208">
        <v>0</v>
      </c>
      <c r="W20" s="66">
        <v>1</v>
      </c>
      <c r="X20" s="66"/>
      <c r="Y20" s="66"/>
      <c r="Z20" s="66"/>
      <c r="AA20" s="66"/>
      <c r="AB20" s="66"/>
      <c r="AC20" s="66"/>
      <c r="AD20" s="66"/>
      <c r="AE20" s="212">
        <v>0</v>
      </c>
      <c r="AF20" s="66"/>
      <c r="AG20" s="66"/>
      <c r="AH20" s="66"/>
      <c r="AI20" s="212">
        <v>0</v>
      </c>
      <c r="AJ20" s="43"/>
      <c r="AK20" s="202"/>
      <c r="AL20" s="202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</row>
    <row r="21" spans="1:48" ht="15">
      <c r="A21" s="185">
        <f ca="1">IFERROR(__xludf.DUMMYFUNCTION("""COMPUTED_VALUE"""),18)</f>
        <v>18</v>
      </c>
      <c r="B21" s="185">
        <f ca="1">IFERROR(__xludf.DUMMYFUNCTION("""COMPUTED_VALUE"""),9)</f>
        <v>9</v>
      </c>
      <c r="C21" s="185" t="str">
        <f ca="1">IFERROR(__xludf.DUMMYFUNCTION("""COMPUTED_VALUE"""),"Выдача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разрешений")</f>
        <v>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</v>
      </c>
      <c r="D21" s="185"/>
      <c r="E21" s="185"/>
      <c r="F21" s="185"/>
      <c r="G21" s="185"/>
      <c r="H21" s="204">
        <v>0</v>
      </c>
      <c r="I21" s="211">
        <v>0</v>
      </c>
      <c r="J21" s="208">
        <v>0</v>
      </c>
      <c r="K21" s="43">
        <v>0</v>
      </c>
      <c r="L21" s="43"/>
      <c r="M21" s="43"/>
      <c r="N21" s="43"/>
      <c r="O21" s="43"/>
      <c r="P21" s="43"/>
      <c r="Q21" s="43"/>
      <c r="R21" s="43"/>
      <c r="S21" s="43"/>
      <c r="T21" s="205">
        <v>0</v>
      </c>
      <c r="U21" s="212">
        <v>0</v>
      </c>
      <c r="V21" s="208">
        <v>0</v>
      </c>
      <c r="W21" s="66">
        <v>0</v>
      </c>
      <c r="X21" s="66"/>
      <c r="Y21" s="66"/>
      <c r="Z21" s="66"/>
      <c r="AA21" s="66"/>
      <c r="AB21" s="66"/>
      <c r="AC21" s="66"/>
      <c r="AD21" s="66"/>
      <c r="AE21" s="212">
        <v>0</v>
      </c>
      <c r="AF21" s="66"/>
      <c r="AG21" s="66"/>
      <c r="AH21" s="66"/>
      <c r="AI21" s="212">
        <v>0</v>
      </c>
      <c r="AJ21" s="43"/>
      <c r="AK21" s="202"/>
      <c r="AL21" s="202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</row>
    <row r="22" spans="1:48" ht="15">
      <c r="A22" s="185">
        <f ca="1">IFERROR(__xludf.DUMMYFUNCTION("""COMPUTED_VALUE"""),19)</f>
        <v>19</v>
      </c>
      <c r="B22" s="185">
        <f ca="1">IFERROR(__xludf.DUMMYFUNCTION("""COMPUTED_VALUE"""),73)</f>
        <v>73</v>
      </c>
      <c r="C22" s="185" t="str">
        <f ca="1">IFERROR(__xludf.DUMMYFUNCTION("""COMPUTED_VALUE"""),"Выдача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сервитута")</f>
        <v>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</v>
      </c>
      <c r="D22" s="185"/>
      <c r="E22" s="185"/>
      <c r="F22" s="185"/>
      <c r="G22" s="185"/>
      <c r="H22" s="204">
        <v>0</v>
      </c>
      <c r="I22" s="211">
        <v>0</v>
      </c>
      <c r="J22" s="208">
        <v>0</v>
      </c>
      <c r="K22" s="43">
        <v>0</v>
      </c>
      <c r="L22" s="43"/>
      <c r="M22" s="43"/>
      <c r="N22" s="43"/>
      <c r="O22" s="43"/>
      <c r="P22" s="43"/>
      <c r="Q22" s="43"/>
      <c r="R22" s="43"/>
      <c r="S22" s="43"/>
      <c r="T22" s="205">
        <v>0</v>
      </c>
      <c r="U22" s="212">
        <v>0</v>
      </c>
      <c r="V22" s="208">
        <v>0</v>
      </c>
      <c r="W22" s="66">
        <v>0</v>
      </c>
      <c r="X22" s="66"/>
      <c r="Y22" s="66"/>
      <c r="Z22" s="66"/>
      <c r="AA22" s="66"/>
      <c r="AB22" s="66"/>
      <c r="AC22" s="66"/>
      <c r="AD22" s="66"/>
      <c r="AE22" s="212">
        <v>0</v>
      </c>
      <c r="AF22" s="66"/>
      <c r="AG22" s="66"/>
      <c r="AH22" s="66"/>
      <c r="AI22" s="212">
        <v>0</v>
      </c>
      <c r="AJ22" s="43"/>
      <c r="AK22" s="202"/>
      <c r="AL22" s="202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</row>
    <row r="23" spans="1:48" ht="15">
      <c r="A23" s="185">
        <f ca="1">IFERROR(__xludf.DUMMYFUNCTION("""COMPUTED_VALUE"""),20)</f>
        <v>20</v>
      </c>
      <c r="B23" s="185">
        <f ca="1">IFERROR(__xludf.DUMMYFUNCTION("""COMPUTED_VALUE"""),56)</f>
        <v>56</v>
      </c>
      <c r="C23" s="185" t="str">
        <f ca="1">IFERROR(__xludf.DUMMYFUNCTION("""COMPUTED_VALUE"""),"Отнесение земель или земельных участков в составе таких земель к определенной категории")</f>
        <v>Отнесение земель или земельных участков в составе таких земель к определенной категории</v>
      </c>
      <c r="D23" s="185"/>
      <c r="E23" s="185"/>
      <c r="F23" s="185"/>
      <c r="G23" s="185"/>
      <c r="H23" s="204">
        <v>0</v>
      </c>
      <c r="I23" s="211">
        <v>0</v>
      </c>
      <c r="J23" s="208">
        <v>0</v>
      </c>
      <c r="K23" s="43">
        <v>0</v>
      </c>
      <c r="L23" s="43"/>
      <c r="M23" s="43"/>
      <c r="N23" s="43"/>
      <c r="O23" s="43"/>
      <c r="P23" s="43"/>
      <c r="Q23" s="43"/>
      <c r="R23" s="43"/>
      <c r="S23" s="43"/>
      <c r="T23" s="205">
        <v>0</v>
      </c>
      <c r="U23" s="212">
        <v>0</v>
      </c>
      <c r="V23" s="208">
        <v>0</v>
      </c>
      <c r="W23" s="66">
        <v>0</v>
      </c>
      <c r="X23" s="66"/>
      <c r="Y23" s="66"/>
      <c r="Z23" s="66"/>
      <c r="AA23" s="66"/>
      <c r="AB23" s="66"/>
      <c r="AC23" s="66"/>
      <c r="AD23" s="66"/>
      <c r="AE23" s="212">
        <v>0</v>
      </c>
      <c r="AF23" s="66"/>
      <c r="AG23" s="66"/>
      <c r="AH23" s="66"/>
      <c r="AI23" s="212">
        <v>0</v>
      </c>
      <c r="AJ23" s="43"/>
      <c r="AK23" s="202"/>
      <c r="AL23" s="202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</row>
    <row r="24" spans="1:48" ht="15">
      <c r="A24" s="185">
        <f ca="1">IFERROR(__xludf.DUMMYFUNCTION("""COMPUTED_VALUE"""),21)</f>
        <v>21</v>
      </c>
      <c r="B24" s="185">
        <f ca="1">IFERROR(__xludf.DUMMYFUNCTION("""COMPUTED_VALUE"""),50)</f>
        <v>50</v>
      </c>
      <c r="C24" s="185" t="str">
        <f ca="1">IFERROR(__xludf.DUMMYFUNCTION("""COMPUTED_VALUE"""),"Установление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&lt;1&gt;)")</f>
        <v>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</v>
      </c>
      <c r="D24" s="185"/>
      <c r="E24" s="185"/>
      <c r="F24" s="185"/>
      <c r="G24" s="185"/>
      <c r="H24" s="204">
        <v>0</v>
      </c>
      <c r="I24" s="211">
        <v>0</v>
      </c>
      <c r="J24" s="208">
        <v>1</v>
      </c>
      <c r="K24" s="43">
        <v>0</v>
      </c>
      <c r="L24" s="43"/>
      <c r="M24" s="43"/>
      <c r="N24" s="43"/>
      <c r="O24" s="43"/>
      <c r="P24" s="43"/>
      <c r="Q24" s="43"/>
      <c r="R24" s="43"/>
      <c r="S24" s="43"/>
      <c r="T24" s="205">
        <v>0</v>
      </c>
      <c r="U24" s="212">
        <v>0</v>
      </c>
      <c r="V24" s="208">
        <v>1</v>
      </c>
      <c r="W24" s="66">
        <v>0</v>
      </c>
      <c r="X24" s="66"/>
      <c r="Y24" s="66"/>
      <c r="Z24" s="66"/>
      <c r="AA24" s="66"/>
      <c r="AB24" s="66"/>
      <c r="AC24" s="66"/>
      <c r="AD24" s="66"/>
      <c r="AE24" s="212">
        <v>0</v>
      </c>
      <c r="AF24" s="66"/>
      <c r="AG24" s="66"/>
      <c r="AH24" s="66"/>
      <c r="AI24" s="212">
        <v>0</v>
      </c>
      <c r="AJ24" s="43"/>
      <c r="AK24" s="202"/>
      <c r="AL24" s="202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</row>
    <row r="25" spans="1:48" ht="15">
      <c r="A25" s="185">
        <f ca="1">IFERROR(__xludf.DUMMYFUNCTION("""COMPUTED_VALUE"""),22)</f>
        <v>22</v>
      </c>
      <c r="B25" s="185">
        <f ca="1">IFERROR(__xludf.DUMMYFUNCTION("""COMPUTED_VALUE"""),70)</f>
        <v>70</v>
      </c>
      <c r="C25" s="185" t="str">
        <f ca="1">IFERROR(__xludf.DUMMYFUNCTION("""COMPUTED_VALUE"""),"Выдача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капитала")</f>
        <v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v>
      </c>
      <c r="D25" s="185"/>
      <c r="E25" s="185"/>
      <c r="F25" s="185"/>
      <c r="G25" s="185"/>
      <c r="H25" s="204">
        <v>0</v>
      </c>
      <c r="I25" s="211">
        <v>0</v>
      </c>
      <c r="J25" s="208">
        <v>0</v>
      </c>
      <c r="K25" s="43">
        <v>0</v>
      </c>
      <c r="L25" s="43"/>
      <c r="M25" s="43"/>
      <c r="N25" s="43"/>
      <c r="O25" s="43"/>
      <c r="P25" s="43"/>
      <c r="Q25" s="43"/>
      <c r="R25" s="43"/>
      <c r="S25" s="43"/>
      <c r="T25" s="205">
        <v>0</v>
      </c>
      <c r="U25" s="212">
        <v>0</v>
      </c>
      <c r="V25" s="208">
        <v>0</v>
      </c>
      <c r="W25" s="66">
        <v>0</v>
      </c>
      <c r="X25" s="66"/>
      <c r="Y25" s="66"/>
      <c r="Z25" s="66"/>
      <c r="AA25" s="66"/>
      <c r="AB25" s="66"/>
      <c r="AC25" s="66"/>
      <c r="AD25" s="66"/>
      <c r="AE25" s="212">
        <v>0</v>
      </c>
      <c r="AF25" s="66"/>
      <c r="AG25" s="66"/>
      <c r="AH25" s="66"/>
      <c r="AI25" s="212">
        <v>0</v>
      </c>
      <c r="AJ25" s="43"/>
      <c r="AK25" s="202"/>
      <c r="AL25" s="202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</row>
    <row r="26" spans="1:48" ht="15">
      <c r="A26" s="185">
        <f ca="1">IFERROR(__xludf.DUMMYFUNCTION("""COMPUTED_VALUE"""),23)</f>
        <v>23</v>
      </c>
      <c r="B26" s="185">
        <f ca="1">IFERROR(__xludf.DUMMYFUNCTION("""COMPUTED_VALUE"""),97)</f>
        <v>97</v>
      </c>
      <c r="C26" s="185" t="str">
        <f ca="1">IFERROR(__xludf.DUMMYFUNCTION("""COMPUTED_VALUE"""),"Предоставление разрешения на условно разрешенный вид использования земельного участка или объекта капитального строительства")</f>
        <v>Предоставление разрешения на условно разрешенный вид использования земельного участка или объекта капитального строительства</v>
      </c>
      <c r="D26" s="185"/>
      <c r="E26" s="185"/>
      <c r="F26" s="185"/>
      <c r="G26" s="185"/>
      <c r="H26" s="204">
        <v>0</v>
      </c>
      <c r="I26" s="211">
        <v>0</v>
      </c>
      <c r="J26" s="208">
        <v>0</v>
      </c>
      <c r="K26" s="43">
        <v>0</v>
      </c>
      <c r="L26" s="43"/>
      <c r="M26" s="43"/>
      <c r="N26" s="43"/>
      <c r="O26" s="43"/>
      <c r="P26" s="43"/>
      <c r="Q26" s="43"/>
      <c r="R26" s="43"/>
      <c r="S26" s="43"/>
      <c r="T26" s="205">
        <v>0</v>
      </c>
      <c r="U26" s="212">
        <v>0</v>
      </c>
      <c r="V26" s="208">
        <v>0</v>
      </c>
      <c r="W26" s="66">
        <v>0</v>
      </c>
      <c r="X26" s="66"/>
      <c r="Y26" s="66"/>
      <c r="Z26" s="66"/>
      <c r="AA26" s="66"/>
      <c r="AB26" s="66"/>
      <c r="AC26" s="66"/>
      <c r="AD26" s="66"/>
      <c r="AE26" s="212">
        <v>0</v>
      </c>
      <c r="AF26" s="66"/>
      <c r="AG26" s="66"/>
      <c r="AH26" s="66"/>
      <c r="AI26" s="212">
        <v>0</v>
      </c>
      <c r="AJ26" s="43"/>
      <c r="AK26" s="202"/>
      <c r="AL26" s="202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</row>
    <row r="27" spans="1:48" ht="15">
      <c r="A27" s="185">
        <f ca="1">IFERROR(__xludf.DUMMYFUNCTION("""COMPUTED_VALUE"""),24)</f>
        <v>24</v>
      </c>
      <c r="B27" s="185">
        <f ca="1">IFERROR(__xludf.DUMMYFUNCTION("""COMPUTED_VALUE"""),103)</f>
        <v>103</v>
      </c>
      <c r="C27" s="185" t="str">
        <f ca="1">IFERROR(__xludf.DUMMYFUNCTION("""COMPUTED_VALUE"""),"Установка информационной вывески, согласование дизайн-проекта размещения вывески")</f>
        <v>Установка информационной вывески, согласование дизайн-проекта размещения вывески</v>
      </c>
      <c r="D27" s="185"/>
      <c r="E27" s="185"/>
      <c r="F27" s="185"/>
      <c r="G27" s="185"/>
      <c r="H27" s="204">
        <v>0</v>
      </c>
      <c r="I27" s="211">
        <v>0</v>
      </c>
      <c r="J27" s="208">
        <v>0</v>
      </c>
      <c r="K27" s="43">
        <v>0</v>
      </c>
      <c r="L27" s="43"/>
      <c r="M27" s="43"/>
      <c r="N27" s="43"/>
      <c r="O27" s="43"/>
      <c r="P27" s="43"/>
      <c r="Q27" s="43"/>
      <c r="R27" s="43"/>
      <c r="S27" s="43"/>
      <c r="T27" s="205">
        <v>0</v>
      </c>
      <c r="U27" s="212">
        <v>0</v>
      </c>
      <c r="V27" s="208">
        <v>2</v>
      </c>
      <c r="W27" s="66">
        <v>0</v>
      </c>
      <c r="X27" s="66"/>
      <c r="Y27" s="66"/>
      <c r="Z27" s="66"/>
      <c r="AA27" s="66"/>
      <c r="AB27" s="66"/>
      <c r="AC27" s="66"/>
      <c r="AD27" s="66"/>
      <c r="AE27" s="212">
        <v>0</v>
      </c>
      <c r="AF27" s="66"/>
      <c r="AG27" s="66"/>
      <c r="AH27" s="66"/>
      <c r="AI27" s="212">
        <v>0</v>
      </c>
      <c r="AJ27" s="43"/>
      <c r="AK27" s="202"/>
      <c r="AL27" s="202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</row>
    <row r="28" spans="1:48" ht="15">
      <c r="A28" s="185">
        <f ca="1">IFERROR(__xludf.DUMMYFUNCTION("""COMPUTED_VALUE"""),25)</f>
        <v>25</v>
      </c>
      <c r="B28" s="185">
        <f ca="1">IFERROR(__xludf.DUMMYFUNCTION("""COMPUTED_VALUE"""),95)</f>
        <v>95</v>
      </c>
      <c r="C28" s="185" t="str">
        <f ca="1">IFERROR(__xludf.DUMMYFUNCTION("""COMPUTED_VALUE"""),"Постановка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разгран"&amp;"ичена ), в собственность бесплатно")</f>
        <v>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разграничена ), в собственность бесплатно</v>
      </c>
      <c r="D28" s="185"/>
      <c r="E28" s="185"/>
      <c r="F28" s="185"/>
      <c r="G28" s="185"/>
      <c r="H28" s="204">
        <v>0</v>
      </c>
      <c r="I28" s="211">
        <v>0</v>
      </c>
      <c r="J28" s="208">
        <v>0</v>
      </c>
      <c r="K28" s="43">
        <v>0</v>
      </c>
      <c r="L28" s="43"/>
      <c r="M28" s="43"/>
      <c r="N28" s="43"/>
      <c r="O28" s="43"/>
      <c r="P28" s="43"/>
      <c r="Q28" s="43"/>
      <c r="R28" s="43"/>
      <c r="S28" s="43"/>
      <c r="T28" s="205">
        <v>0</v>
      </c>
      <c r="U28" s="212">
        <v>0</v>
      </c>
      <c r="V28" s="208">
        <v>0</v>
      </c>
      <c r="W28" s="66">
        <v>0</v>
      </c>
      <c r="X28" s="66"/>
      <c r="Y28" s="66"/>
      <c r="Z28" s="66"/>
      <c r="AA28" s="66"/>
      <c r="AB28" s="66"/>
      <c r="AC28" s="66"/>
      <c r="AD28" s="66"/>
      <c r="AE28" s="212">
        <v>0</v>
      </c>
      <c r="AF28" s="66"/>
      <c r="AG28" s="66"/>
      <c r="AH28" s="66"/>
      <c r="AI28" s="212">
        <v>0</v>
      </c>
      <c r="AJ28" s="43"/>
      <c r="AK28" s="202"/>
      <c r="AL28" s="202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</row>
    <row r="29" spans="1:48" ht="15">
      <c r="A29" s="185">
        <f ca="1">IFERROR(__xludf.DUMMYFUNCTION("""COMPUTED_VALUE"""),26)</f>
        <v>26</v>
      </c>
      <c r="B29" s="185">
        <f ca="1">IFERROR(__xludf.DUMMYFUNCTION("""COMPUTED_VALUE"""),58)</f>
        <v>58</v>
      </c>
      <c r="C29" s="185" t="str">
        <f ca="1">IFERROR(__xludf.DUMMYFUNCTION("""COMPUTED_VALUE"""),"Предварительное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&lt;1&gt;)")</f>
        <v>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</v>
      </c>
      <c r="D29" s="185"/>
      <c r="E29" s="185"/>
      <c r="F29" s="185"/>
      <c r="G29" s="185"/>
      <c r="H29" s="204">
        <v>0</v>
      </c>
      <c r="I29" s="211">
        <v>2</v>
      </c>
      <c r="J29" s="208">
        <v>0</v>
      </c>
      <c r="K29" s="43">
        <v>0</v>
      </c>
      <c r="L29" s="43"/>
      <c r="M29" s="43"/>
      <c r="N29" s="43"/>
      <c r="O29" s="43"/>
      <c r="P29" s="43"/>
      <c r="Q29" s="43"/>
      <c r="R29" s="43"/>
      <c r="S29" s="43"/>
      <c r="T29" s="205">
        <v>3</v>
      </c>
      <c r="U29" s="212">
        <v>2</v>
      </c>
      <c r="V29" s="208">
        <v>0</v>
      </c>
      <c r="W29" s="66">
        <v>3</v>
      </c>
      <c r="X29" s="66"/>
      <c r="Y29" s="66"/>
      <c r="Z29" s="66"/>
      <c r="AA29" s="66"/>
      <c r="AB29" s="66"/>
      <c r="AC29" s="66"/>
      <c r="AD29" s="66"/>
      <c r="AE29" s="212">
        <v>2</v>
      </c>
      <c r="AF29" s="66"/>
      <c r="AG29" s="66"/>
      <c r="AH29" s="66"/>
      <c r="AI29" s="212">
        <v>2</v>
      </c>
      <c r="AJ29" s="43"/>
      <c r="AK29" s="202"/>
      <c r="AL29" s="202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</row>
    <row r="30" spans="1:48" ht="15">
      <c r="A30" s="185">
        <f ca="1">IFERROR(__xludf.DUMMYFUNCTION("""COMPUTED_VALUE"""),27)</f>
        <v>27</v>
      </c>
      <c r="B30" s="185">
        <f ca="1">IFERROR(__xludf.DUMMYFUNCTION("""COMPUTED_VALUE"""),52)</f>
        <v>52</v>
      </c>
      <c r="C30" s="185" t="str">
        <f ca="1">IFERROR(__xludf.DUMMYFUNCTION("""COMPUTED_VALUE"""),"Предоставление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торгов")</f>
        <v>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</v>
      </c>
      <c r="D30" s="185"/>
      <c r="E30" s="185"/>
      <c r="F30" s="185"/>
      <c r="G30" s="185"/>
      <c r="H30" s="204">
        <v>0</v>
      </c>
      <c r="I30" s="211">
        <v>0</v>
      </c>
      <c r="J30" s="208">
        <v>1</v>
      </c>
      <c r="K30" s="43">
        <v>1</v>
      </c>
      <c r="L30" s="43"/>
      <c r="M30" s="43"/>
      <c r="N30" s="43"/>
      <c r="O30" s="43"/>
      <c r="P30" s="43"/>
      <c r="Q30" s="43"/>
      <c r="R30" s="43"/>
      <c r="S30" s="43"/>
      <c r="T30" s="205">
        <v>1</v>
      </c>
      <c r="U30" s="212">
        <v>0</v>
      </c>
      <c r="V30" s="208">
        <v>1</v>
      </c>
      <c r="W30" s="66">
        <v>2</v>
      </c>
      <c r="X30" s="66"/>
      <c r="Y30" s="66"/>
      <c r="Z30" s="66"/>
      <c r="AA30" s="66"/>
      <c r="AB30" s="66"/>
      <c r="AC30" s="66"/>
      <c r="AD30" s="66"/>
      <c r="AE30" s="212">
        <v>0</v>
      </c>
      <c r="AF30" s="66"/>
      <c r="AG30" s="66"/>
      <c r="AH30" s="66"/>
      <c r="AI30" s="212">
        <v>0</v>
      </c>
      <c r="AJ30" s="43"/>
      <c r="AK30" s="202"/>
      <c r="AL30" s="202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</row>
    <row r="31" spans="1:48" ht="15">
      <c r="A31" s="185">
        <f ca="1">IFERROR(__xludf.DUMMYFUNCTION("""COMPUTED_VALUE"""),28)</f>
        <v>28</v>
      </c>
      <c r="B31" s="185">
        <f ca="1">IFERROR(__xludf.DUMMYFUNCTION("""COMPUTED_VALUE"""),82)</f>
        <v>82</v>
      </c>
      <c r="C31" s="185" t="str">
        <f ca="1">IFERROR(__xludf.DUMMYFUNCTION("""COMPUTED_VALUE"""),"Предоставление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то"&amp;"ргов в собственность бесплатно, в общую долевую собственность бесплатно либо в аренду")</f>
        <v>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торгов в собственность бесплатно, в общую долевую собственность бесплатно либо в аренду</v>
      </c>
      <c r="D31" s="185"/>
      <c r="E31" s="185"/>
      <c r="F31" s="185"/>
      <c r="G31" s="185"/>
      <c r="H31" s="204">
        <v>0</v>
      </c>
      <c r="I31" s="211">
        <v>0</v>
      </c>
      <c r="J31" s="208">
        <v>0</v>
      </c>
      <c r="K31" s="43">
        <v>0</v>
      </c>
      <c r="L31" s="43"/>
      <c r="M31" s="43"/>
      <c r="N31" s="43"/>
      <c r="O31" s="43"/>
      <c r="P31" s="43"/>
      <c r="Q31" s="43"/>
      <c r="R31" s="43"/>
      <c r="S31" s="43"/>
      <c r="T31" s="205">
        <v>0</v>
      </c>
      <c r="U31" s="212">
        <v>0</v>
      </c>
      <c r="V31" s="208">
        <v>0</v>
      </c>
      <c r="W31" s="66">
        <v>0</v>
      </c>
      <c r="X31" s="66"/>
      <c r="Y31" s="66"/>
      <c r="Z31" s="66"/>
      <c r="AA31" s="66"/>
      <c r="AB31" s="66"/>
      <c r="AC31" s="66"/>
      <c r="AD31" s="66"/>
      <c r="AE31" s="212">
        <v>0</v>
      </c>
      <c r="AF31" s="66"/>
      <c r="AG31" s="66"/>
      <c r="AH31" s="66"/>
      <c r="AI31" s="212">
        <v>0</v>
      </c>
      <c r="AJ31" s="43"/>
      <c r="AK31" s="202"/>
      <c r="AL31" s="202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</row>
    <row r="32" spans="1:48" ht="15">
      <c r="A32" s="185">
        <f ca="1">IFERROR(__xludf.DUMMYFUNCTION("""COMPUTED_VALUE"""),29)</f>
        <v>29</v>
      </c>
      <c r="B32" s="185">
        <f ca="1">IFERROR(__xludf.DUMMYFUNCTION("""COMPUTED_VALUE"""),2)</f>
        <v>2</v>
      </c>
      <c r="C32" s="185" t="str">
        <f ca="1">IFERROR(__xludf.DUMMYFUNCTION("""COMPUTED_VALUE"""),"Принятие граждан на учет в качестве нуждающихся в жилых помещениях, предоставляемых по договорам социального найма")</f>
        <v>Принятие граждан на учет в качестве нуждающихся в жилых помещениях, предоставляемых по договорам социального найма</v>
      </c>
      <c r="D32" s="185"/>
      <c r="E32" s="185"/>
      <c r="F32" s="185"/>
      <c r="G32" s="185"/>
      <c r="H32" s="204">
        <v>3</v>
      </c>
      <c r="I32" s="211">
        <v>2</v>
      </c>
      <c r="J32" s="208">
        <v>9</v>
      </c>
      <c r="K32" s="43">
        <v>1</v>
      </c>
      <c r="L32" s="43"/>
      <c r="M32" s="43"/>
      <c r="N32" s="43"/>
      <c r="O32" s="43"/>
      <c r="P32" s="43"/>
      <c r="Q32" s="43"/>
      <c r="R32" s="43"/>
      <c r="S32" s="43"/>
      <c r="T32" s="205">
        <v>3</v>
      </c>
      <c r="U32" s="212">
        <v>2</v>
      </c>
      <c r="V32" s="208">
        <v>10</v>
      </c>
      <c r="W32" s="43">
        <v>1</v>
      </c>
      <c r="X32" s="66"/>
      <c r="Y32" s="66"/>
      <c r="Z32" s="66"/>
      <c r="AA32" s="66"/>
      <c r="AB32" s="66"/>
      <c r="AC32" s="66"/>
      <c r="AD32" s="66"/>
      <c r="AE32" s="212">
        <v>5</v>
      </c>
      <c r="AF32" s="66"/>
      <c r="AG32" s="66"/>
      <c r="AH32" s="66"/>
      <c r="AI32" s="212">
        <v>5</v>
      </c>
      <c r="AJ32" s="43"/>
      <c r="AK32" s="202"/>
      <c r="AL32" s="202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</row>
    <row r="33" spans="1:48" ht="15">
      <c r="A33" s="185">
        <f ca="1">IFERROR(__xludf.DUMMYFUNCTION("""COMPUTED_VALUE"""),30)</f>
        <v>30</v>
      </c>
      <c r="B33" s="185">
        <f ca="1">IFERROR(__xludf.DUMMYFUNCTION("""COMPUTED_VALUE"""),81)</f>
        <v>81</v>
      </c>
      <c r="C33" s="185" t="str">
        <f ca="1">IFERROR(__xludf.DUMMYFUNCTION("""COMPUTED_VALUE"""),"Заключение, изменение, выдача дубликата договора социального найма жилого помещения муниципального жилищного фонда")</f>
        <v>Заключение, изменение, выдача дубликата договора социального найма жилого помещения муниципального жилищного фонда</v>
      </c>
      <c r="D33" s="185"/>
      <c r="E33" s="185"/>
      <c r="F33" s="185"/>
      <c r="G33" s="185"/>
      <c r="H33" s="204">
        <v>0</v>
      </c>
      <c r="I33" s="211">
        <v>0</v>
      </c>
      <c r="J33" s="208">
        <v>0</v>
      </c>
      <c r="K33" s="43">
        <v>0</v>
      </c>
      <c r="L33" s="43"/>
      <c r="M33" s="43"/>
      <c r="N33" s="43"/>
      <c r="O33" s="43"/>
      <c r="P33" s="43"/>
      <c r="Q33" s="43"/>
      <c r="R33" s="43"/>
      <c r="S33" s="43"/>
      <c r="T33" s="205">
        <v>0</v>
      </c>
      <c r="U33" s="212">
        <v>2</v>
      </c>
      <c r="V33" s="208">
        <v>3</v>
      </c>
      <c r="W33" s="43">
        <v>2</v>
      </c>
      <c r="X33" s="66"/>
      <c r="Y33" s="66"/>
      <c r="Z33" s="66"/>
      <c r="AA33" s="66"/>
      <c r="AB33" s="66"/>
      <c r="AC33" s="66"/>
      <c r="AD33" s="66"/>
      <c r="AE33" s="212">
        <v>0</v>
      </c>
      <c r="AF33" s="66"/>
      <c r="AG33" s="66"/>
      <c r="AH33" s="66"/>
      <c r="AI33" s="212">
        <v>0</v>
      </c>
      <c r="AJ33" s="43"/>
      <c r="AK33" s="202"/>
      <c r="AL33" s="202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</row>
    <row r="34" spans="1:48" ht="15">
      <c r="A34" s="185">
        <f ca="1">IFERROR(__xludf.DUMMYFUNCTION("""COMPUTED_VALUE"""),31)</f>
        <v>31</v>
      </c>
      <c r="B34" s="185">
        <f ca="1">IFERROR(__xludf.DUMMYFUNCTION("""COMPUTED_VALUE"""),26)</f>
        <v>26</v>
      </c>
      <c r="C34" s="185" t="str">
        <f ca="1">IFERROR(__xludf.DUMMYFUNCTION("""COMPUTED_VALUE"""),"Прием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сады)")</f>
        <v>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</v>
      </c>
      <c r="D34" s="185"/>
      <c r="E34" s="185"/>
      <c r="F34" s="185"/>
      <c r="G34" s="185"/>
      <c r="H34" s="204">
        <v>0</v>
      </c>
      <c r="I34" s="211">
        <v>0</v>
      </c>
      <c r="J34" s="208">
        <v>0</v>
      </c>
      <c r="K34" s="43">
        <v>0</v>
      </c>
      <c r="L34" s="43"/>
      <c r="M34" s="43"/>
      <c r="N34" s="43"/>
      <c r="O34" s="43"/>
      <c r="P34" s="43"/>
      <c r="Q34" s="43"/>
      <c r="R34" s="43"/>
      <c r="S34" s="43"/>
      <c r="T34" s="205">
        <v>0</v>
      </c>
      <c r="U34" s="212">
        <v>0</v>
      </c>
      <c r="V34" s="208">
        <v>0</v>
      </c>
      <c r="W34" s="43">
        <v>0</v>
      </c>
      <c r="X34" s="66"/>
      <c r="Y34" s="66"/>
      <c r="Z34" s="66"/>
      <c r="AA34" s="66"/>
      <c r="AB34" s="66"/>
      <c r="AC34" s="66"/>
      <c r="AD34" s="66"/>
      <c r="AE34" s="212">
        <v>0</v>
      </c>
      <c r="AF34" s="66"/>
      <c r="AG34" s="66"/>
      <c r="AH34" s="66"/>
      <c r="AI34" s="212">
        <v>0</v>
      </c>
      <c r="AJ34" s="43"/>
      <c r="AK34" s="202"/>
      <c r="AL34" s="202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</row>
    <row r="35" spans="1:48" ht="15">
      <c r="A35" s="185">
        <f ca="1">IFERROR(__xludf.DUMMYFUNCTION("""COMPUTED_VALUE"""),32)</f>
        <v>32</v>
      </c>
      <c r="B35" s="185">
        <f ca="1">IFERROR(__xludf.DUMMYFUNCTION("""COMPUTED_VALUE"""),27)</f>
        <v>27</v>
      </c>
      <c r="C35" s="185" t="str">
        <f ca="1">IFERROR(__xludf.DUMMYFUNCTION("""COMPUTED_VALUE"""),"Зачисление детей в общеобразовательные организации")</f>
        <v>Зачисление детей в общеобразовательные организации</v>
      </c>
      <c r="D35" s="185"/>
      <c r="E35" s="185"/>
      <c r="F35" s="185"/>
      <c r="G35" s="185"/>
      <c r="H35" s="204">
        <v>0</v>
      </c>
      <c r="I35" s="211">
        <v>0</v>
      </c>
      <c r="J35" s="208">
        <v>0</v>
      </c>
      <c r="K35" s="43">
        <v>0</v>
      </c>
      <c r="L35" s="43"/>
      <c r="M35" s="43"/>
      <c r="N35" s="43"/>
      <c r="O35" s="43"/>
      <c r="P35" s="43"/>
      <c r="Q35" s="43"/>
      <c r="R35" s="43"/>
      <c r="S35" s="43"/>
      <c r="T35" s="205">
        <v>0</v>
      </c>
      <c r="U35" s="212">
        <v>0</v>
      </c>
      <c r="V35" s="208">
        <v>0</v>
      </c>
      <c r="W35" s="43">
        <v>0</v>
      </c>
      <c r="X35" s="66"/>
      <c r="Y35" s="66"/>
      <c r="Z35" s="66"/>
      <c r="AA35" s="66"/>
      <c r="AB35" s="66"/>
      <c r="AC35" s="66"/>
      <c r="AD35" s="66"/>
      <c r="AE35" s="212">
        <v>0</v>
      </c>
      <c r="AF35" s="66"/>
      <c r="AG35" s="66"/>
      <c r="AH35" s="66"/>
      <c r="AI35" s="212">
        <v>0</v>
      </c>
      <c r="AJ35" s="43"/>
      <c r="AK35" s="202"/>
      <c r="AL35" s="202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</row>
    <row r="36" spans="1:48" ht="15">
      <c r="A36" s="185">
        <f ca="1">IFERROR(__xludf.DUMMYFUNCTION("""COMPUTED_VALUE"""),33)</f>
        <v>33</v>
      </c>
      <c r="B36" s="185">
        <f ca="1">IFERROR(__xludf.DUMMYFUNCTION("""COMPUTED_VALUE"""),54)</f>
        <v>54</v>
      </c>
      <c r="C36" s="185" t="str">
        <f ca="1">IFERROR(__xludf.DUMMYFUNCTION("""COMPUTED_VALUE"""),"Предоставление сведений об объектах учета, содержащихся в реестре муниципального имущества")</f>
        <v>Предоставление сведений об объектах учета, содержащихся в реестре муниципального имущества</v>
      </c>
      <c r="D36" s="185"/>
      <c r="E36" s="185"/>
      <c r="F36" s="185"/>
      <c r="G36" s="185"/>
      <c r="H36" s="204">
        <v>0</v>
      </c>
      <c r="I36" s="211">
        <v>0</v>
      </c>
      <c r="J36" s="208">
        <v>0</v>
      </c>
      <c r="K36" s="43">
        <v>0</v>
      </c>
      <c r="L36" s="43"/>
      <c r="M36" s="43"/>
      <c r="N36" s="43"/>
      <c r="O36" s="43"/>
      <c r="P36" s="43"/>
      <c r="Q36" s="43"/>
      <c r="R36" s="43"/>
      <c r="S36" s="43"/>
      <c r="T36" s="205">
        <v>0</v>
      </c>
      <c r="U36" s="212">
        <v>0</v>
      </c>
      <c r="V36" s="208">
        <v>0</v>
      </c>
      <c r="W36" s="43">
        <v>0</v>
      </c>
      <c r="X36" s="66"/>
      <c r="Y36" s="66"/>
      <c r="Z36" s="66"/>
      <c r="AA36" s="66"/>
      <c r="AB36" s="66"/>
      <c r="AC36" s="66"/>
      <c r="AD36" s="66"/>
      <c r="AE36" s="212">
        <v>0</v>
      </c>
      <c r="AF36" s="66"/>
      <c r="AG36" s="66"/>
      <c r="AH36" s="66"/>
      <c r="AI36" s="212">
        <v>0</v>
      </c>
      <c r="AJ36" s="43"/>
      <c r="AK36" s="202"/>
      <c r="AL36" s="202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</row>
    <row r="37" spans="1:48" ht="15">
      <c r="A37" s="185">
        <f ca="1">IFERROR(__xludf.DUMMYFUNCTION("""COMPUTED_VALUE"""),34)</f>
        <v>34</v>
      </c>
      <c r="B37" s="185">
        <f ca="1">IFERROR(__xludf.DUMMYFUNCTION("""COMPUTED_VALUE"""),20)</f>
        <v>20</v>
      </c>
      <c r="C37" s="185" t="str">
        <f ca="1">IFERROR(__xludf.DUMMYFUNCTION("""COMPUTED_VALUE"""),"Решение вопроса о приватизации жилого помещения муниципального жилищного фонда")</f>
        <v>Решение вопроса о приватизации жилого помещения муниципального жилищного фонда</v>
      </c>
      <c r="D37" s="185"/>
      <c r="E37" s="185"/>
      <c r="F37" s="185"/>
      <c r="G37" s="185"/>
      <c r="H37" s="204">
        <v>0</v>
      </c>
      <c r="I37" s="211">
        <v>0</v>
      </c>
      <c r="J37" s="208">
        <v>0</v>
      </c>
      <c r="K37" s="43">
        <v>0</v>
      </c>
      <c r="L37" s="43"/>
      <c r="M37" s="43"/>
      <c r="N37" s="43"/>
      <c r="O37" s="43"/>
      <c r="P37" s="43"/>
      <c r="Q37" s="43"/>
      <c r="R37" s="43"/>
      <c r="S37" s="43"/>
      <c r="T37" s="205">
        <v>0</v>
      </c>
      <c r="U37" s="211">
        <v>1</v>
      </c>
      <c r="V37" s="208">
        <v>1</v>
      </c>
      <c r="W37" s="43">
        <v>0</v>
      </c>
      <c r="X37" s="162"/>
      <c r="Y37" s="162"/>
      <c r="Z37" s="162"/>
      <c r="AA37" s="162"/>
      <c r="AB37" s="162"/>
      <c r="AC37" s="162"/>
      <c r="AD37" s="162"/>
      <c r="AE37" s="211">
        <v>0</v>
      </c>
      <c r="AF37" s="162"/>
      <c r="AG37" s="162"/>
      <c r="AH37" s="162"/>
      <c r="AI37" s="211">
        <v>0</v>
      </c>
      <c r="AJ37" s="43"/>
      <c r="AK37" s="202"/>
      <c r="AL37" s="202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</row>
    <row r="38" spans="1:48" ht="15">
      <c r="A38" s="185">
        <f ca="1">IFERROR(__xludf.DUMMYFUNCTION("""COMPUTED_VALUE"""),35)</f>
        <v>35</v>
      </c>
      <c r="B38" s="185">
        <f ca="1">IFERROR(__xludf.DUMMYFUNCTION("""COMPUTED_VALUE"""),112)</f>
        <v>112</v>
      </c>
      <c r="C38" s="185" t="str">
        <f ca="1">IFERROR(__xludf.DUMMYFUNCTION("""COMPUTED_VALUE"""),"Присвоение спортивных разрядов ""второй спортивный разряд"", ""третий спортивный разряд""
")</f>
        <v xml:space="preserve">Присвоение спортивных разрядов "второй спортивный разряд", "третий спортивный разряд"
</v>
      </c>
      <c r="D38" s="185"/>
      <c r="E38" s="185"/>
      <c r="F38" s="185"/>
      <c r="G38" s="202">
        <f>SUM(G4:G37)</f>
        <v>0</v>
      </c>
      <c r="H38" s="204">
        <v>0</v>
      </c>
      <c r="I38" s="211">
        <v>0</v>
      </c>
      <c r="J38" s="208">
        <v>0</v>
      </c>
      <c r="K38" s="43">
        <v>0</v>
      </c>
      <c r="L38" s="43"/>
      <c r="M38" s="43"/>
      <c r="N38" s="43"/>
      <c r="O38" s="43"/>
      <c r="P38" s="43"/>
      <c r="Q38" s="43"/>
      <c r="R38" s="43"/>
      <c r="S38" s="43"/>
      <c r="T38" s="205">
        <v>0</v>
      </c>
      <c r="U38" s="211">
        <v>0</v>
      </c>
      <c r="V38" s="208">
        <v>0</v>
      </c>
      <c r="W38" s="43">
        <v>0</v>
      </c>
      <c r="X38" s="162"/>
      <c r="Y38" s="162"/>
      <c r="Z38" s="162"/>
      <c r="AA38" s="162"/>
      <c r="AB38" s="162"/>
      <c r="AC38" s="162"/>
      <c r="AD38" s="162"/>
      <c r="AE38" s="211">
        <v>0</v>
      </c>
      <c r="AF38" s="162"/>
      <c r="AG38" s="162"/>
      <c r="AH38" s="162"/>
      <c r="AI38" s="211">
        <v>0</v>
      </c>
      <c r="AJ38" s="43"/>
      <c r="AK38" s="202">
        <f t="shared" ref="AK38:AL38" si="0">SUM(AK4:AK37)</f>
        <v>0</v>
      </c>
      <c r="AL38" s="202">
        <f t="shared" si="0"/>
        <v>0</v>
      </c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</row>
    <row r="39" spans="1:48" ht="15">
      <c r="A39" s="185">
        <f ca="1">IFERROR(__xludf.DUMMYFUNCTION("""COMPUTED_VALUE"""),36)</f>
        <v>36</v>
      </c>
      <c r="B39" s="185">
        <f ca="1">IFERROR(__xludf.DUMMYFUNCTION("""COMPUTED_VALUE"""),94)</f>
        <v>94</v>
      </c>
      <c r="C39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статьей 39.37 Земельного кодекса Российской Федерации
")</f>
        <v xml:space="preserve"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статьей 39.37 Земельного кодекса Российской Федерации
</v>
      </c>
      <c r="D39" s="185"/>
      <c r="E39" s="185"/>
      <c r="F39" s="185"/>
      <c r="G39" s="202"/>
      <c r="H39" s="204">
        <v>0</v>
      </c>
      <c r="I39" s="211">
        <v>0</v>
      </c>
      <c r="J39" s="208">
        <v>0</v>
      </c>
      <c r="K39" s="43">
        <v>0</v>
      </c>
      <c r="L39" s="43"/>
      <c r="M39" s="43"/>
      <c r="N39" s="43"/>
      <c r="O39" s="43"/>
      <c r="P39" s="43"/>
      <c r="Q39" s="43"/>
      <c r="R39" s="43"/>
      <c r="S39" s="43"/>
      <c r="T39" s="205">
        <v>0</v>
      </c>
      <c r="U39" s="211">
        <v>0</v>
      </c>
      <c r="V39" s="208">
        <v>0</v>
      </c>
      <c r="W39" s="43">
        <v>0</v>
      </c>
      <c r="X39" s="162"/>
      <c r="Y39" s="162"/>
      <c r="Z39" s="162"/>
      <c r="AA39" s="162"/>
      <c r="AB39" s="162"/>
      <c r="AC39" s="162"/>
      <c r="AD39" s="162"/>
      <c r="AE39" s="211">
        <v>0</v>
      </c>
      <c r="AF39" s="162"/>
      <c r="AG39" s="162"/>
      <c r="AH39" s="162"/>
      <c r="AI39" s="211">
        <v>0</v>
      </c>
      <c r="AJ39" s="43"/>
      <c r="AK39" s="202"/>
      <c r="AL39" s="202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</row>
    <row r="40" spans="1:48" ht="15">
      <c r="A40" s="185">
        <f ca="1">IFERROR(__xludf.DUMMYFUNCTION("""COMPUTED_VALUE"""),37)</f>
        <v>37</v>
      </c>
      <c r="B40" s="185">
        <f ca="1">IFERROR(__xludf.DUMMYFUNCTION("""COMPUTED_VALUE"""),106)</f>
        <v>106</v>
      </c>
      <c r="C40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Федерации")</f>
        <v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</v>
      </c>
      <c r="D40" s="185"/>
      <c r="E40" s="185"/>
      <c r="F40" s="185"/>
      <c r="G40" s="202"/>
      <c r="H40" s="204">
        <v>0</v>
      </c>
      <c r="I40" s="211">
        <v>0</v>
      </c>
      <c r="J40" s="208">
        <v>0</v>
      </c>
      <c r="K40" s="43">
        <v>0</v>
      </c>
      <c r="L40" s="43"/>
      <c r="M40" s="43"/>
      <c r="N40" s="43"/>
      <c r="O40" s="43"/>
      <c r="P40" s="43"/>
      <c r="Q40" s="43"/>
      <c r="R40" s="43"/>
      <c r="S40" s="43"/>
      <c r="T40" s="205">
        <v>0</v>
      </c>
      <c r="U40" s="211">
        <v>0</v>
      </c>
      <c r="V40" s="208">
        <v>0</v>
      </c>
      <c r="W40" s="43">
        <v>0</v>
      </c>
      <c r="X40" s="162"/>
      <c r="Y40" s="162"/>
      <c r="Z40" s="162"/>
      <c r="AA40" s="162"/>
      <c r="AB40" s="162"/>
      <c r="AC40" s="162"/>
      <c r="AD40" s="162"/>
      <c r="AE40" s="211">
        <v>0</v>
      </c>
      <c r="AF40" s="162"/>
      <c r="AG40" s="162"/>
      <c r="AH40" s="162"/>
      <c r="AI40" s="211">
        <v>0</v>
      </c>
      <c r="AJ40" s="43"/>
      <c r="AK40" s="202"/>
      <c r="AL40" s="202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</row>
    <row r="41" spans="1:48" ht="15">
      <c r="A41" s="185">
        <f ca="1">IFERROR(__xludf.DUMMYFUNCTION("""COMPUTED_VALUE"""),38)</f>
        <v>38</v>
      </c>
      <c r="B41" s="185">
        <f ca="1">IFERROR(__xludf.DUMMYFUNCTION("""COMPUTED_VALUE"""),111)</f>
        <v>111</v>
      </c>
      <c r="C41" s="185" t="str">
        <f ca="1">IFERROR(__xludf.DUMMYFUNCTION("""COMPUTED_VALUE"""),"Присвоение квалификационных категорий спортивных судей ""спортивный судья третьей категории"", ""спортивный судья второй категории""")</f>
        <v>Присвоение квалификационных категорий спортивных судей "спортивный судья третьей категории", "спортивный судья второй категории"</v>
      </c>
      <c r="D41" s="185"/>
      <c r="E41" s="185"/>
      <c r="F41" s="185"/>
      <c r="G41" s="202"/>
      <c r="H41" s="204">
        <v>0</v>
      </c>
      <c r="I41" s="211">
        <v>0</v>
      </c>
      <c r="J41" s="208">
        <v>0</v>
      </c>
      <c r="K41" s="43">
        <v>0</v>
      </c>
      <c r="L41" s="43"/>
      <c r="M41" s="43"/>
      <c r="N41" s="43"/>
      <c r="O41" s="43"/>
      <c r="P41" s="43"/>
      <c r="Q41" s="43"/>
      <c r="R41" s="43"/>
      <c r="S41" s="43"/>
      <c r="T41" s="205">
        <v>0</v>
      </c>
      <c r="U41" s="211">
        <v>0</v>
      </c>
      <c r="V41" s="208">
        <v>0</v>
      </c>
      <c r="W41" s="43">
        <v>0</v>
      </c>
      <c r="X41" s="162"/>
      <c r="Y41" s="162"/>
      <c r="Z41" s="162"/>
      <c r="AA41" s="162"/>
      <c r="AB41" s="162"/>
      <c r="AC41" s="162"/>
      <c r="AD41" s="162"/>
      <c r="AE41" s="211">
        <v>0</v>
      </c>
      <c r="AF41" s="162"/>
      <c r="AG41" s="162"/>
      <c r="AH41" s="162"/>
      <c r="AI41" s="211">
        <v>0</v>
      </c>
      <c r="AJ41" s="43"/>
      <c r="AK41" s="202"/>
      <c r="AL41" s="202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</row>
    <row r="42" spans="1:48" ht="15" hidden="1">
      <c r="A42" s="185">
        <f ca="1">IFERROR(__xludf.DUMMYFUNCTION("""COMPUTED_VALUE"""),39)</f>
        <v>39</v>
      </c>
      <c r="B42" s="185"/>
      <c r="C42" s="185"/>
      <c r="D42" s="185"/>
      <c r="E42" s="185"/>
      <c r="F42" s="185"/>
      <c r="G42" s="202"/>
      <c r="H42" s="202"/>
      <c r="I42" s="213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13"/>
      <c r="V42" s="202"/>
      <c r="W42" s="202"/>
      <c r="X42" s="202"/>
      <c r="Y42" s="202"/>
      <c r="Z42" s="202"/>
      <c r="AA42" s="202"/>
      <c r="AB42" s="202"/>
      <c r="AC42" s="202"/>
      <c r="AD42" s="202"/>
      <c r="AE42" s="213"/>
      <c r="AF42" s="202"/>
      <c r="AG42" s="202"/>
      <c r="AH42" s="202"/>
      <c r="AI42" s="213"/>
      <c r="AJ42" s="202"/>
      <c r="AK42" s="202"/>
      <c r="AL42" s="202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</row>
    <row r="43" spans="1:48" ht="15" hidden="1">
      <c r="A43" s="185">
        <f ca="1">IFERROR(__xludf.DUMMYFUNCTION("""COMPUTED_VALUE"""),40)</f>
        <v>40</v>
      </c>
      <c r="B43" s="185"/>
      <c r="C43" s="185"/>
      <c r="D43" s="185"/>
      <c r="E43" s="185"/>
      <c r="F43" s="185"/>
      <c r="G43" s="202"/>
      <c r="H43" s="202"/>
      <c r="I43" s="213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13"/>
      <c r="V43" s="202"/>
      <c r="W43" s="202"/>
      <c r="X43" s="202"/>
      <c r="Y43" s="202"/>
      <c r="Z43" s="202"/>
      <c r="AA43" s="202"/>
      <c r="AB43" s="202"/>
      <c r="AC43" s="202"/>
      <c r="AD43" s="202"/>
      <c r="AE43" s="213"/>
      <c r="AF43" s="202"/>
      <c r="AG43" s="202"/>
      <c r="AH43" s="202"/>
      <c r="AI43" s="213"/>
      <c r="AJ43" s="202"/>
      <c r="AK43" s="202"/>
      <c r="AL43" s="202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</row>
    <row r="44" spans="1:48" ht="15" hidden="1">
      <c r="A44" s="185">
        <f ca="1">IFERROR(__xludf.DUMMYFUNCTION("""COMPUTED_VALUE"""),41)</f>
        <v>41</v>
      </c>
      <c r="B44" s="185"/>
      <c r="C44" s="185"/>
      <c r="D44" s="185"/>
      <c r="E44" s="185"/>
      <c r="F44" s="185"/>
      <c r="G44" s="202"/>
      <c r="H44" s="202"/>
      <c r="I44" s="213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13"/>
      <c r="V44" s="202"/>
      <c r="W44" s="202"/>
      <c r="X44" s="202"/>
      <c r="Y44" s="202"/>
      <c r="Z44" s="202"/>
      <c r="AA44" s="202"/>
      <c r="AB44" s="202"/>
      <c r="AC44" s="202"/>
      <c r="AD44" s="202"/>
      <c r="AE44" s="213"/>
      <c r="AF44" s="202"/>
      <c r="AG44" s="202"/>
      <c r="AH44" s="202"/>
      <c r="AI44" s="213"/>
      <c r="AJ44" s="202"/>
      <c r="AK44" s="202"/>
      <c r="AL44" s="202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</row>
    <row r="45" spans="1:48" ht="15" hidden="1">
      <c r="A45" s="185">
        <f ca="1">IFERROR(__xludf.DUMMYFUNCTION("""COMPUTED_VALUE"""),42)</f>
        <v>42</v>
      </c>
      <c r="B45" s="185"/>
      <c r="C45" s="185"/>
      <c r="D45" s="185"/>
      <c r="E45" s="185"/>
      <c r="F45" s="185"/>
      <c r="G45" s="202"/>
      <c r="H45" s="202"/>
      <c r="I45" s="213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13"/>
      <c r="V45" s="202"/>
      <c r="W45" s="202"/>
      <c r="X45" s="202"/>
      <c r="Y45" s="202"/>
      <c r="Z45" s="202"/>
      <c r="AA45" s="202"/>
      <c r="AB45" s="202"/>
      <c r="AC45" s="202"/>
      <c r="AD45" s="202"/>
      <c r="AE45" s="213"/>
      <c r="AF45" s="202"/>
      <c r="AG45" s="202"/>
      <c r="AH45" s="202"/>
      <c r="AI45" s="213"/>
      <c r="AJ45" s="202"/>
      <c r="AK45" s="202"/>
      <c r="AL45" s="202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</row>
    <row r="46" spans="1:48" ht="15" hidden="1">
      <c r="A46" s="185">
        <f ca="1">IFERROR(__xludf.DUMMYFUNCTION("""COMPUTED_VALUE"""),43)</f>
        <v>43</v>
      </c>
      <c r="B46" s="185"/>
      <c r="C46" s="185"/>
      <c r="D46" s="185"/>
      <c r="E46" s="185"/>
      <c r="F46" s="185"/>
      <c r="G46" s="202"/>
      <c r="H46" s="202"/>
      <c r="I46" s="213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13"/>
      <c r="V46" s="202"/>
      <c r="W46" s="202"/>
      <c r="X46" s="202"/>
      <c r="Y46" s="202"/>
      <c r="Z46" s="202"/>
      <c r="AA46" s="202"/>
      <c r="AB46" s="202"/>
      <c r="AC46" s="202"/>
      <c r="AD46" s="202"/>
      <c r="AE46" s="213"/>
      <c r="AF46" s="202"/>
      <c r="AG46" s="202"/>
      <c r="AH46" s="202"/>
      <c r="AI46" s="213"/>
      <c r="AJ46" s="202"/>
      <c r="AK46" s="202"/>
      <c r="AL46" s="202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</row>
    <row r="47" spans="1:48" ht="15" hidden="1">
      <c r="A47" s="185">
        <f ca="1">IFERROR(__xludf.DUMMYFUNCTION("""COMPUTED_VALUE"""),44)</f>
        <v>44</v>
      </c>
      <c r="B47" s="185"/>
      <c r="C47" s="185"/>
      <c r="D47" s="185"/>
      <c r="E47" s="185"/>
      <c r="F47" s="185"/>
      <c r="G47" s="202"/>
      <c r="H47" s="202"/>
      <c r="I47" s="213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13"/>
      <c r="V47" s="202"/>
      <c r="W47" s="202"/>
      <c r="X47" s="202"/>
      <c r="Y47" s="202"/>
      <c r="Z47" s="202"/>
      <c r="AA47" s="202"/>
      <c r="AB47" s="202"/>
      <c r="AC47" s="202"/>
      <c r="AD47" s="202"/>
      <c r="AE47" s="213"/>
      <c r="AF47" s="202"/>
      <c r="AG47" s="202"/>
      <c r="AH47" s="202"/>
      <c r="AI47" s="213"/>
      <c r="AJ47" s="202"/>
      <c r="AK47" s="202"/>
      <c r="AL47" s="202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</row>
    <row r="48" spans="1:48" ht="15" hidden="1">
      <c r="A48" s="185">
        <f ca="1">IFERROR(__xludf.DUMMYFUNCTION("""COMPUTED_VALUE"""),45)</f>
        <v>45</v>
      </c>
      <c r="B48" s="185"/>
      <c r="C48" s="185"/>
      <c r="D48" s="185"/>
      <c r="E48" s="185"/>
      <c r="F48" s="185"/>
      <c r="G48" s="202"/>
      <c r="H48" s="202"/>
      <c r="I48" s="213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13"/>
      <c r="V48" s="202"/>
      <c r="W48" s="202"/>
      <c r="X48" s="202"/>
      <c r="Y48" s="202"/>
      <c r="Z48" s="202"/>
      <c r="AA48" s="202"/>
      <c r="AB48" s="202"/>
      <c r="AC48" s="202"/>
      <c r="AD48" s="202"/>
      <c r="AE48" s="213"/>
      <c r="AF48" s="202"/>
      <c r="AG48" s="202"/>
      <c r="AH48" s="202"/>
      <c r="AI48" s="213"/>
      <c r="AJ48" s="202"/>
      <c r="AK48" s="202"/>
      <c r="AL48" s="202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</row>
    <row r="49" spans="1:48" ht="15" hidden="1">
      <c r="A49" s="185">
        <f ca="1">IFERROR(__xludf.DUMMYFUNCTION("""COMPUTED_VALUE"""),46)</f>
        <v>46</v>
      </c>
      <c r="B49" s="185"/>
      <c r="C49" s="185"/>
      <c r="D49" s="185"/>
      <c r="E49" s="185"/>
      <c r="F49" s="185"/>
      <c r="G49" s="202"/>
      <c r="H49" s="202"/>
      <c r="I49" s="213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13"/>
      <c r="V49" s="202"/>
      <c r="W49" s="202"/>
      <c r="X49" s="202"/>
      <c r="Y49" s="202"/>
      <c r="Z49" s="202"/>
      <c r="AA49" s="202"/>
      <c r="AB49" s="202"/>
      <c r="AC49" s="202"/>
      <c r="AD49" s="202"/>
      <c r="AE49" s="213"/>
      <c r="AF49" s="202"/>
      <c r="AG49" s="202"/>
      <c r="AH49" s="202"/>
      <c r="AI49" s="213"/>
      <c r="AJ49" s="202"/>
      <c r="AK49" s="202"/>
      <c r="AL49" s="202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</row>
    <row r="50" spans="1:48" ht="15" hidden="1">
      <c r="A50" s="185">
        <f ca="1">IFERROR(__xludf.DUMMYFUNCTION("""COMPUTED_VALUE"""),47)</f>
        <v>47</v>
      </c>
      <c r="B50" s="185"/>
      <c r="C50" s="185"/>
      <c r="D50" s="185"/>
      <c r="E50" s="185"/>
      <c r="F50" s="185"/>
      <c r="G50" s="202"/>
      <c r="H50" s="202"/>
      <c r="I50" s="213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13"/>
      <c r="V50" s="202"/>
      <c r="W50" s="202"/>
      <c r="X50" s="202"/>
      <c r="Y50" s="202"/>
      <c r="Z50" s="202"/>
      <c r="AA50" s="202"/>
      <c r="AB50" s="202"/>
      <c r="AC50" s="202"/>
      <c r="AD50" s="202"/>
      <c r="AE50" s="213"/>
      <c r="AF50" s="202"/>
      <c r="AG50" s="202"/>
      <c r="AH50" s="202"/>
      <c r="AI50" s="213"/>
      <c r="AJ50" s="202"/>
      <c r="AK50" s="202"/>
      <c r="AL50" s="202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</row>
    <row r="51" spans="1:48" ht="15" hidden="1">
      <c r="A51" s="185">
        <f ca="1">IFERROR(__xludf.DUMMYFUNCTION("""COMPUTED_VALUE"""),48)</f>
        <v>48</v>
      </c>
      <c r="B51" s="185"/>
      <c r="C51" s="185"/>
      <c r="D51" s="185"/>
      <c r="E51" s="185"/>
      <c r="F51" s="185"/>
      <c r="G51" s="202"/>
      <c r="H51" s="202"/>
      <c r="I51" s="213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13"/>
      <c r="V51" s="202"/>
      <c r="W51" s="202"/>
      <c r="X51" s="202"/>
      <c r="Y51" s="202"/>
      <c r="Z51" s="202"/>
      <c r="AA51" s="202"/>
      <c r="AB51" s="202"/>
      <c r="AC51" s="202"/>
      <c r="AD51" s="202"/>
      <c r="AE51" s="213"/>
      <c r="AF51" s="202"/>
      <c r="AG51" s="202"/>
      <c r="AH51" s="202"/>
      <c r="AI51" s="213"/>
      <c r="AJ51" s="202"/>
      <c r="AK51" s="202"/>
      <c r="AL51" s="202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</row>
    <row r="52" spans="1:48" ht="15" hidden="1">
      <c r="A52" s="185">
        <f ca="1">IFERROR(__xludf.DUMMYFUNCTION("""COMPUTED_VALUE"""),49)</f>
        <v>49</v>
      </c>
      <c r="B52" s="185"/>
      <c r="C52" s="185"/>
      <c r="D52" s="185"/>
      <c r="E52" s="185"/>
      <c r="F52" s="185"/>
      <c r="G52" s="202"/>
      <c r="H52" s="202"/>
      <c r="I52" s="213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13"/>
      <c r="V52" s="202"/>
      <c r="W52" s="202"/>
      <c r="X52" s="202"/>
      <c r="Y52" s="202"/>
      <c r="Z52" s="202"/>
      <c r="AA52" s="202"/>
      <c r="AB52" s="202"/>
      <c r="AC52" s="202"/>
      <c r="AD52" s="202"/>
      <c r="AE52" s="213"/>
      <c r="AF52" s="202"/>
      <c r="AG52" s="202"/>
      <c r="AH52" s="202"/>
      <c r="AI52" s="213"/>
      <c r="AJ52" s="202"/>
      <c r="AK52" s="202"/>
      <c r="AL52" s="202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</row>
    <row r="53" spans="1:48" ht="15" hidden="1">
      <c r="A53" s="185">
        <f ca="1">IFERROR(__xludf.DUMMYFUNCTION("""COMPUTED_VALUE"""),50)</f>
        <v>50</v>
      </c>
      <c r="B53" s="185"/>
      <c r="C53" s="185"/>
      <c r="D53" s="185"/>
      <c r="E53" s="185"/>
      <c r="F53" s="185"/>
      <c r="G53" s="202"/>
      <c r="H53" s="202"/>
      <c r="I53" s="213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13"/>
      <c r="V53" s="202"/>
      <c r="W53" s="202"/>
      <c r="X53" s="202"/>
      <c r="Y53" s="202"/>
      <c r="Z53" s="202"/>
      <c r="AA53" s="202"/>
      <c r="AB53" s="202"/>
      <c r="AC53" s="202"/>
      <c r="AD53" s="202"/>
      <c r="AE53" s="213"/>
      <c r="AF53" s="202"/>
      <c r="AG53" s="202"/>
      <c r="AH53" s="202"/>
      <c r="AI53" s="213"/>
      <c r="AJ53" s="202"/>
      <c r="AK53" s="202"/>
      <c r="AL53" s="202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</row>
    <row r="54" spans="1:48" ht="15" hidden="1">
      <c r="A54" s="185">
        <f ca="1">IFERROR(__xludf.DUMMYFUNCTION("""COMPUTED_VALUE"""),51)</f>
        <v>51</v>
      </c>
      <c r="B54" s="185"/>
      <c r="C54" s="185"/>
      <c r="D54" s="185"/>
      <c r="E54" s="185"/>
      <c r="F54" s="185"/>
      <c r="G54" s="202"/>
      <c r="H54" s="202"/>
      <c r="I54" s="213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13"/>
      <c r="V54" s="202"/>
      <c r="W54" s="202"/>
      <c r="X54" s="202"/>
      <c r="Y54" s="202"/>
      <c r="Z54" s="202"/>
      <c r="AA54" s="202"/>
      <c r="AB54" s="202"/>
      <c r="AC54" s="202"/>
      <c r="AD54" s="202"/>
      <c r="AE54" s="213"/>
      <c r="AF54" s="202"/>
      <c r="AG54" s="202"/>
      <c r="AH54" s="202"/>
      <c r="AI54" s="213"/>
      <c r="AJ54" s="202"/>
      <c r="AK54" s="202"/>
      <c r="AL54" s="202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</row>
    <row r="55" spans="1:48" ht="15" hidden="1">
      <c r="A55" s="185">
        <f ca="1">IFERROR(__xludf.DUMMYFUNCTION("""COMPUTED_VALUE"""),52)</f>
        <v>52</v>
      </c>
      <c r="B55" s="185"/>
      <c r="C55" s="185"/>
      <c r="D55" s="185"/>
      <c r="E55" s="185"/>
      <c r="F55" s="185"/>
      <c r="G55" s="202"/>
      <c r="H55" s="202"/>
      <c r="I55" s="213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13"/>
      <c r="V55" s="202"/>
      <c r="W55" s="202"/>
      <c r="X55" s="202"/>
      <c r="Y55" s="202"/>
      <c r="Z55" s="202"/>
      <c r="AA55" s="202"/>
      <c r="AB55" s="202"/>
      <c r="AC55" s="202"/>
      <c r="AD55" s="202"/>
      <c r="AE55" s="213"/>
      <c r="AF55" s="202"/>
      <c r="AG55" s="202"/>
      <c r="AH55" s="202"/>
      <c r="AI55" s="213"/>
      <c r="AJ55" s="202"/>
      <c r="AK55" s="202"/>
      <c r="AL55" s="202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</row>
    <row r="56" spans="1:48" ht="15" hidden="1">
      <c r="A56" s="185">
        <f ca="1">IFERROR(__xludf.DUMMYFUNCTION("""COMPUTED_VALUE"""),53)</f>
        <v>53</v>
      </c>
      <c r="B56" s="185"/>
      <c r="C56" s="185"/>
      <c r="D56" s="185"/>
      <c r="E56" s="185"/>
      <c r="F56" s="185"/>
      <c r="G56" s="202"/>
      <c r="H56" s="202"/>
      <c r="I56" s="213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13"/>
      <c r="V56" s="202"/>
      <c r="W56" s="202"/>
      <c r="X56" s="202"/>
      <c r="Y56" s="202"/>
      <c r="Z56" s="202"/>
      <c r="AA56" s="202"/>
      <c r="AB56" s="202"/>
      <c r="AC56" s="202"/>
      <c r="AD56" s="202"/>
      <c r="AE56" s="213"/>
      <c r="AF56" s="202"/>
      <c r="AG56" s="202"/>
      <c r="AH56" s="202"/>
      <c r="AI56" s="213"/>
      <c r="AJ56" s="202"/>
      <c r="AK56" s="202"/>
      <c r="AL56" s="202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</row>
    <row r="57" spans="1:48" ht="15" hidden="1">
      <c r="A57" s="185">
        <f ca="1">IFERROR(__xludf.DUMMYFUNCTION("""COMPUTED_VALUE"""),54)</f>
        <v>54</v>
      </c>
      <c r="B57" s="185"/>
      <c r="C57" s="185"/>
      <c r="D57" s="185"/>
      <c r="E57" s="185"/>
      <c r="F57" s="185"/>
      <c r="G57" s="202"/>
      <c r="H57" s="202"/>
      <c r="I57" s="213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13"/>
      <c r="V57" s="202"/>
      <c r="W57" s="202"/>
      <c r="X57" s="202"/>
      <c r="Y57" s="202"/>
      <c r="Z57" s="202"/>
      <c r="AA57" s="202"/>
      <c r="AB57" s="202"/>
      <c r="AC57" s="202"/>
      <c r="AD57" s="202"/>
      <c r="AE57" s="213"/>
      <c r="AF57" s="202"/>
      <c r="AG57" s="202"/>
      <c r="AH57" s="202"/>
      <c r="AI57" s="213"/>
      <c r="AJ57" s="202"/>
      <c r="AK57" s="202"/>
      <c r="AL57" s="202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</row>
    <row r="58" spans="1:48" ht="15" hidden="1">
      <c r="A58" s="185">
        <f ca="1">IFERROR(__xludf.DUMMYFUNCTION("""COMPUTED_VALUE"""),55)</f>
        <v>55</v>
      </c>
      <c r="B58" s="185"/>
      <c r="C58" s="185"/>
      <c r="D58" s="185"/>
      <c r="E58" s="185"/>
      <c r="F58" s="185"/>
      <c r="G58" s="202"/>
      <c r="H58" s="202"/>
      <c r="I58" s="213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13"/>
      <c r="V58" s="202"/>
      <c r="W58" s="202"/>
      <c r="X58" s="202"/>
      <c r="Y58" s="202"/>
      <c r="Z58" s="202"/>
      <c r="AA58" s="202"/>
      <c r="AB58" s="202"/>
      <c r="AC58" s="202"/>
      <c r="AD58" s="202"/>
      <c r="AE58" s="213"/>
      <c r="AF58" s="202"/>
      <c r="AG58" s="202"/>
      <c r="AH58" s="202"/>
      <c r="AI58" s="213"/>
      <c r="AJ58" s="202"/>
      <c r="AK58" s="202"/>
      <c r="AL58" s="202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</row>
    <row r="59" spans="1:48" ht="15" hidden="1">
      <c r="A59" s="185">
        <f ca="1">IFERROR(__xludf.DUMMYFUNCTION("""COMPUTED_VALUE"""),56)</f>
        <v>56</v>
      </c>
      <c r="B59" s="185"/>
      <c r="C59" s="185"/>
      <c r="D59" s="185"/>
      <c r="E59" s="185"/>
      <c r="F59" s="185"/>
      <c r="G59" s="202"/>
      <c r="H59" s="202"/>
      <c r="I59" s="213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13"/>
      <c r="V59" s="202"/>
      <c r="W59" s="202"/>
      <c r="X59" s="202"/>
      <c r="Y59" s="202"/>
      <c r="Z59" s="202"/>
      <c r="AA59" s="202"/>
      <c r="AB59" s="202"/>
      <c r="AC59" s="202"/>
      <c r="AD59" s="202"/>
      <c r="AE59" s="213"/>
      <c r="AF59" s="202"/>
      <c r="AG59" s="202"/>
      <c r="AH59" s="202"/>
      <c r="AI59" s="213"/>
      <c r="AJ59" s="202"/>
      <c r="AK59" s="202"/>
      <c r="AL59" s="202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</row>
    <row r="60" spans="1:48" ht="15" hidden="1">
      <c r="A60" s="185">
        <f ca="1">IFERROR(__xludf.DUMMYFUNCTION("""COMPUTED_VALUE"""),57)</f>
        <v>57</v>
      </c>
      <c r="B60" s="185"/>
      <c r="C60" s="185"/>
      <c r="D60" s="185"/>
      <c r="E60" s="185"/>
      <c r="F60" s="185"/>
      <c r="G60" s="202"/>
      <c r="H60" s="202"/>
      <c r="I60" s="213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13"/>
      <c r="V60" s="202"/>
      <c r="W60" s="202"/>
      <c r="X60" s="202"/>
      <c r="Y60" s="202"/>
      <c r="Z60" s="202"/>
      <c r="AA60" s="202"/>
      <c r="AB60" s="202"/>
      <c r="AC60" s="202"/>
      <c r="AD60" s="202"/>
      <c r="AE60" s="213"/>
      <c r="AF60" s="202"/>
      <c r="AG60" s="202"/>
      <c r="AH60" s="202"/>
      <c r="AI60" s="213"/>
      <c r="AJ60" s="202"/>
      <c r="AK60" s="202"/>
      <c r="AL60" s="202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</row>
    <row r="61" spans="1:48" ht="15" hidden="1">
      <c r="A61" s="185">
        <f ca="1">IFERROR(__xludf.DUMMYFUNCTION("""COMPUTED_VALUE"""),58)</f>
        <v>58</v>
      </c>
      <c r="B61" s="185"/>
      <c r="C61" s="185"/>
      <c r="D61" s="185"/>
      <c r="E61" s="185"/>
      <c r="F61" s="185"/>
      <c r="G61" s="202"/>
      <c r="H61" s="202"/>
      <c r="I61" s="213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13"/>
      <c r="V61" s="202"/>
      <c r="W61" s="202"/>
      <c r="X61" s="202"/>
      <c r="Y61" s="202"/>
      <c r="Z61" s="202"/>
      <c r="AA61" s="202"/>
      <c r="AB61" s="202"/>
      <c r="AC61" s="202"/>
      <c r="AD61" s="202"/>
      <c r="AE61" s="213"/>
      <c r="AF61" s="202"/>
      <c r="AG61" s="202"/>
      <c r="AH61" s="202"/>
      <c r="AI61" s="213"/>
      <c r="AJ61" s="202"/>
      <c r="AK61" s="202"/>
      <c r="AL61" s="202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</row>
    <row r="62" spans="1:48" ht="15" hidden="1">
      <c r="A62" s="185">
        <f ca="1">IFERROR(__xludf.DUMMYFUNCTION("""COMPUTED_VALUE"""),59)</f>
        <v>59</v>
      </c>
      <c r="B62" s="185"/>
      <c r="C62" s="185"/>
      <c r="D62" s="185"/>
      <c r="E62" s="185"/>
      <c r="F62" s="185"/>
      <c r="G62" s="202"/>
      <c r="H62" s="202"/>
      <c r="I62" s="213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13"/>
      <c r="V62" s="202"/>
      <c r="W62" s="202"/>
      <c r="X62" s="202"/>
      <c r="Y62" s="202"/>
      <c r="Z62" s="202"/>
      <c r="AA62" s="202"/>
      <c r="AB62" s="202"/>
      <c r="AC62" s="202"/>
      <c r="AD62" s="202"/>
      <c r="AE62" s="213"/>
      <c r="AF62" s="202"/>
      <c r="AG62" s="202"/>
      <c r="AH62" s="202"/>
      <c r="AI62" s="213"/>
      <c r="AJ62" s="202"/>
      <c r="AK62" s="202"/>
      <c r="AL62" s="202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</row>
    <row r="63" spans="1:48" ht="15" hidden="1">
      <c r="A63" s="185">
        <f ca="1">IFERROR(__xludf.DUMMYFUNCTION("""COMPUTED_VALUE"""),60)</f>
        <v>60</v>
      </c>
      <c r="B63" s="185"/>
      <c r="C63" s="185"/>
      <c r="D63" s="185"/>
      <c r="E63" s="185"/>
      <c r="F63" s="185"/>
      <c r="G63" s="202"/>
      <c r="H63" s="202"/>
      <c r="I63" s="213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13"/>
      <c r="V63" s="202"/>
      <c r="W63" s="202"/>
      <c r="X63" s="202"/>
      <c r="Y63" s="202"/>
      <c r="Z63" s="202"/>
      <c r="AA63" s="202"/>
      <c r="AB63" s="202"/>
      <c r="AC63" s="202"/>
      <c r="AD63" s="202"/>
      <c r="AE63" s="213"/>
      <c r="AF63" s="202"/>
      <c r="AG63" s="202"/>
      <c r="AH63" s="202"/>
      <c r="AI63" s="213"/>
      <c r="AJ63" s="202"/>
      <c r="AK63" s="202"/>
      <c r="AL63" s="202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</row>
    <row r="64" spans="1:48" ht="15" hidden="1">
      <c r="A64" s="185">
        <f ca="1">IFERROR(__xludf.DUMMYFUNCTION("""COMPUTED_VALUE"""),61)</f>
        <v>61</v>
      </c>
      <c r="B64" s="185"/>
      <c r="C64" s="185"/>
      <c r="D64" s="185"/>
      <c r="E64" s="185"/>
      <c r="F64" s="185"/>
      <c r="G64" s="202"/>
      <c r="H64" s="202"/>
      <c r="I64" s="213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13"/>
      <c r="V64" s="202"/>
      <c r="W64" s="202"/>
      <c r="X64" s="202"/>
      <c r="Y64" s="202"/>
      <c r="Z64" s="202"/>
      <c r="AA64" s="202"/>
      <c r="AB64" s="202"/>
      <c r="AC64" s="202"/>
      <c r="AD64" s="202"/>
      <c r="AE64" s="213"/>
      <c r="AF64" s="202"/>
      <c r="AG64" s="202"/>
      <c r="AH64" s="202"/>
      <c r="AI64" s="213"/>
      <c r="AJ64" s="202"/>
      <c r="AK64" s="202"/>
      <c r="AL64" s="202"/>
      <c r="AM64" s="203"/>
      <c r="AN64" s="203"/>
      <c r="AO64" s="203"/>
      <c r="AP64" s="203"/>
      <c r="AQ64" s="203"/>
      <c r="AR64" s="203"/>
      <c r="AS64" s="203"/>
      <c r="AT64" s="203"/>
      <c r="AU64" s="203"/>
      <c r="AV64" s="203"/>
    </row>
    <row r="65" spans="1:48" ht="15" hidden="1">
      <c r="A65" s="185">
        <f ca="1">IFERROR(__xludf.DUMMYFUNCTION("""COMPUTED_VALUE"""),62)</f>
        <v>62</v>
      </c>
      <c r="B65" s="185"/>
      <c r="C65" s="185"/>
      <c r="D65" s="185"/>
      <c r="E65" s="185"/>
      <c r="F65" s="185"/>
      <c r="G65" s="202"/>
      <c r="H65" s="202"/>
      <c r="I65" s="213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13"/>
      <c r="V65" s="202"/>
      <c r="W65" s="202"/>
      <c r="X65" s="202"/>
      <c r="Y65" s="202"/>
      <c r="Z65" s="202"/>
      <c r="AA65" s="202"/>
      <c r="AB65" s="202"/>
      <c r="AC65" s="202"/>
      <c r="AD65" s="202"/>
      <c r="AE65" s="213"/>
      <c r="AF65" s="202"/>
      <c r="AG65" s="202"/>
      <c r="AH65" s="202"/>
      <c r="AI65" s="213"/>
      <c r="AJ65" s="202"/>
      <c r="AK65" s="202"/>
      <c r="AL65" s="202"/>
      <c r="AM65" s="203"/>
      <c r="AN65" s="203"/>
      <c r="AO65" s="203"/>
      <c r="AP65" s="203"/>
      <c r="AQ65" s="203"/>
      <c r="AR65" s="203"/>
      <c r="AS65" s="203"/>
      <c r="AT65" s="203"/>
      <c r="AU65" s="203"/>
      <c r="AV65" s="203"/>
    </row>
    <row r="66" spans="1:48" ht="15" hidden="1">
      <c r="A66" s="185">
        <f ca="1">IFERROR(__xludf.DUMMYFUNCTION("""COMPUTED_VALUE"""),63)</f>
        <v>63</v>
      </c>
      <c r="B66" s="185"/>
      <c r="C66" s="185"/>
      <c r="D66" s="185"/>
      <c r="E66" s="185"/>
      <c r="F66" s="185"/>
      <c r="G66" s="202"/>
      <c r="H66" s="202"/>
      <c r="I66" s="213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13"/>
      <c r="V66" s="202"/>
      <c r="W66" s="202"/>
      <c r="X66" s="202"/>
      <c r="Y66" s="202"/>
      <c r="Z66" s="202"/>
      <c r="AA66" s="202"/>
      <c r="AB66" s="202"/>
      <c r="AC66" s="202"/>
      <c r="AD66" s="202"/>
      <c r="AE66" s="213"/>
      <c r="AF66" s="202"/>
      <c r="AG66" s="202"/>
      <c r="AH66" s="202"/>
      <c r="AI66" s="213"/>
      <c r="AJ66" s="202"/>
      <c r="AK66" s="202"/>
      <c r="AL66" s="202"/>
      <c r="AM66" s="203"/>
      <c r="AN66" s="203"/>
      <c r="AO66" s="203"/>
      <c r="AP66" s="203"/>
      <c r="AQ66" s="203"/>
      <c r="AR66" s="203"/>
      <c r="AS66" s="203"/>
      <c r="AT66" s="203"/>
      <c r="AU66" s="203"/>
      <c r="AV66" s="203"/>
    </row>
    <row r="67" spans="1:48" ht="15" hidden="1">
      <c r="A67" s="185">
        <f ca="1">IFERROR(__xludf.DUMMYFUNCTION("""COMPUTED_VALUE"""),64)</f>
        <v>64</v>
      </c>
      <c r="B67" s="185"/>
      <c r="C67" s="185"/>
      <c r="D67" s="185"/>
      <c r="E67" s="185"/>
      <c r="F67" s="185"/>
      <c r="G67" s="202"/>
      <c r="H67" s="202"/>
      <c r="I67" s="213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13"/>
      <c r="V67" s="202"/>
      <c r="W67" s="202"/>
      <c r="X67" s="202"/>
      <c r="Y67" s="202"/>
      <c r="Z67" s="202"/>
      <c r="AA67" s="202"/>
      <c r="AB67" s="202"/>
      <c r="AC67" s="202"/>
      <c r="AD67" s="202"/>
      <c r="AE67" s="213"/>
      <c r="AF67" s="202"/>
      <c r="AG67" s="202"/>
      <c r="AH67" s="202"/>
      <c r="AI67" s="213"/>
      <c r="AJ67" s="202"/>
      <c r="AK67" s="202"/>
      <c r="AL67" s="202"/>
      <c r="AM67" s="203"/>
      <c r="AN67" s="203"/>
      <c r="AO67" s="203"/>
      <c r="AP67" s="203"/>
      <c r="AQ67" s="203"/>
      <c r="AR67" s="203"/>
      <c r="AS67" s="203"/>
      <c r="AT67" s="203"/>
      <c r="AU67" s="203"/>
      <c r="AV67" s="203"/>
    </row>
    <row r="68" spans="1:48" ht="15" hidden="1">
      <c r="A68" s="185">
        <f ca="1">IFERROR(__xludf.DUMMYFUNCTION("""COMPUTED_VALUE"""),65)</f>
        <v>65</v>
      </c>
      <c r="B68" s="185"/>
      <c r="C68" s="185"/>
      <c r="D68" s="185"/>
      <c r="E68" s="185"/>
      <c r="F68" s="185"/>
      <c r="G68" s="202"/>
      <c r="H68" s="202"/>
      <c r="I68" s="213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13"/>
      <c r="V68" s="202"/>
      <c r="W68" s="202"/>
      <c r="X68" s="202"/>
      <c r="Y68" s="202"/>
      <c r="Z68" s="202"/>
      <c r="AA68" s="202"/>
      <c r="AB68" s="202"/>
      <c r="AC68" s="202"/>
      <c r="AD68" s="202"/>
      <c r="AE68" s="213"/>
      <c r="AF68" s="202"/>
      <c r="AG68" s="202"/>
      <c r="AH68" s="202"/>
      <c r="AI68" s="213"/>
      <c r="AJ68" s="202"/>
      <c r="AK68" s="202"/>
      <c r="AL68" s="202"/>
      <c r="AM68" s="203"/>
      <c r="AN68" s="203"/>
      <c r="AO68" s="203"/>
      <c r="AP68" s="203"/>
      <c r="AQ68" s="203"/>
      <c r="AR68" s="203"/>
      <c r="AS68" s="203"/>
      <c r="AT68" s="203"/>
      <c r="AU68" s="203"/>
      <c r="AV68" s="203"/>
    </row>
    <row r="69" spans="1:48" ht="15" hidden="1">
      <c r="A69" s="185">
        <f ca="1">IFERROR(__xludf.DUMMYFUNCTION("""COMPUTED_VALUE"""),66)</f>
        <v>66</v>
      </c>
      <c r="B69" s="185"/>
      <c r="C69" s="185"/>
      <c r="D69" s="185"/>
      <c r="E69" s="185"/>
      <c r="F69" s="185"/>
      <c r="G69" s="202"/>
      <c r="H69" s="202"/>
      <c r="I69" s="213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13"/>
      <c r="V69" s="202"/>
      <c r="W69" s="202"/>
      <c r="X69" s="202"/>
      <c r="Y69" s="202"/>
      <c r="Z69" s="202"/>
      <c r="AA69" s="202"/>
      <c r="AB69" s="202"/>
      <c r="AC69" s="202"/>
      <c r="AD69" s="202"/>
      <c r="AE69" s="213"/>
      <c r="AF69" s="202"/>
      <c r="AG69" s="202"/>
      <c r="AH69" s="202"/>
      <c r="AI69" s="213"/>
      <c r="AJ69" s="202"/>
      <c r="AK69" s="202"/>
      <c r="AL69" s="202"/>
      <c r="AM69" s="203"/>
      <c r="AN69" s="203"/>
      <c r="AO69" s="203"/>
      <c r="AP69" s="203"/>
      <c r="AQ69" s="203"/>
      <c r="AR69" s="203"/>
      <c r="AS69" s="203"/>
      <c r="AT69" s="203"/>
      <c r="AU69" s="203"/>
      <c r="AV69" s="203"/>
    </row>
    <row r="70" spans="1:48" ht="15" hidden="1">
      <c r="A70" s="185">
        <f ca="1">IFERROR(__xludf.DUMMYFUNCTION("""COMPUTED_VALUE"""),67)</f>
        <v>67</v>
      </c>
      <c r="B70" s="185"/>
      <c r="C70" s="185"/>
      <c r="D70" s="185"/>
      <c r="E70" s="185"/>
      <c r="F70" s="185"/>
      <c r="G70" s="202"/>
      <c r="H70" s="202"/>
      <c r="I70" s="213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13"/>
      <c r="V70" s="202"/>
      <c r="W70" s="202"/>
      <c r="X70" s="202"/>
      <c r="Y70" s="202"/>
      <c r="Z70" s="202"/>
      <c r="AA70" s="202"/>
      <c r="AB70" s="202"/>
      <c r="AC70" s="202"/>
      <c r="AD70" s="202"/>
      <c r="AE70" s="213"/>
      <c r="AF70" s="202"/>
      <c r="AG70" s="202"/>
      <c r="AH70" s="202"/>
      <c r="AI70" s="213"/>
      <c r="AJ70" s="202"/>
      <c r="AK70" s="202"/>
      <c r="AL70" s="202"/>
      <c r="AM70" s="203"/>
      <c r="AN70" s="203"/>
      <c r="AO70" s="203"/>
      <c r="AP70" s="203"/>
      <c r="AQ70" s="203"/>
      <c r="AR70" s="203"/>
      <c r="AS70" s="203"/>
      <c r="AT70" s="203"/>
      <c r="AU70" s="203"/>
      <c r="AV70" s="203"/>
    </row>
    <row r="71" spans="1:48" ht="15" hidden="1">
      <c r="A71" s="185">
        <f ca="1">IFERROR(__xludf.DUMMYFUNCTION("""COMPUTED_VALUE"""),68)</f>
        <v>68</v>
      </c>
      <c r="B71" s="185"/>
      <c r="C71" s="185"/>
      <c r="D71" s="185"/>
      <c r="E71" s="185"/>
      <c r="F71" s="185"/>
      <c r="G71" s="202"/>
      <c r="H71" s="202"/>
      <c r="I71" s="213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13"/>
      <c r="V71" s="202"/>
      <c r="W71" s="202"/>
      <c r="X71" s="202"/>
      <c r="Y71" s="202"/>
      <c r="Z71" s="202"/>
      <c r="AA71" s="202"/>
      <c r="AB71" s="202"/>
      <c r="AC71" s="202"/>
      <c r="AD71" s="202"/>
      <c r="AE71" s="213"/>
      <c r="AF71" s="202"/>
      <c r="AG71" s="202"/>
      <c r="AH71" s="202"/>
      <c r="AI71" s="213"/>
      <c r="AJ71" s="202"/>
      <c r="AK71" s="202"/>
      <c r="AL71" s="202"/>
      <c r="AM71" s="203"/>
      <c r="AN71" s="203"/>
      <c r="AO71" s="203"/>
      <c r="AP71" s="203"/>
      <c r="AQ71" s="203"/>
      <c r="AR71" s="203"/>
      <c r="AS71" s="203"/>
      <c r="AT71" s="203"/>
      <c r="AU71" s="203"/>
      <c r="AV71" s="203"/>
    </row>
    <row r="72" spans="1:48" ht="15" hidden="1">
      <c r="A72" s="185">
        <f ca="1">IFERROR(__xludf.DUMMYFUNCTION("""COMPUTED_VALUE"""),69)</f>
        <v>69</v>
      </c>
      <c r="B72" s="185"/>
      <c r="C72" s="185"/>
      <c r="D72" s="185"/>
      <c r="E72" s="185"/>
      <c r="F72" s="185"/>
      <c r="G72" s="202"/>
      <c r="H72" s="202"/>
      <c r="I72" s="213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13"/>
      <c r="V72" s="202"/>
      <c r="W72" s="202"/>
      <c r="X72" s="202"/>
      <c r="Y72" s="202"/>
      <c r="Z72" s="202"/>
      <c r="AA72" s="202"/>
      <c r="AB72" s="202"/>
      <c r="AC72" s="202"/>
      <c r="AD72" s="202"/>
      <c r="AE72" s="213"/>
      <c r="AF72" s="202"/>
      <c r="AG72" s="202"/>
      <c r="AH72" s="202"/>
      <c r="AI72" s="213"/>
      <c r="AJ72" s="202"/>
      <c r="AK72" s="202"/>
      <c r="AL72" s="202"/>
      <c r="AM72" s="203"/>
      <c r="AN72" s="203"/>
      <c r="AO72" s="203"/>
      <c r="AP72" s="203"/>
      <c r="AQ72" s="203"/>
      <c r="AR72" s="203"/>
      <c r="AS72" s="203"/>
      <c r="AT72" s="203"/>
      <c r="AU72" s="203"/>
      <c r="AV72" s="203"/>
    </row>
    <row r="73" spans="1:48" ht="15" hidden="1">
      <c r="A73" s="185">
        <f ca="1">IFERROR(__xludf.DUMMYFUNCTION("""COMPUTED_VALUE"""),70)</f>
        <v>70</v>
      </c>
      <c r="B73" s="185"/>
      <c r="C73" s="185"/>
      <c r="D73" s="185"/>
      <c r="E73" s="185"/>
      <c r="F73" s="185"/>
      <c r="G73" s="202"/>
      <c r="H73" s="202"/>
      <c r="I73" s="213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13"/>
      <c r="V73" s="202"/>
      <c r="W73" s="202"/>
      <c r="X73" s="202"/>
      <c r="Y73" s="202"/>
      <c r="Z73" s="202"/>
      <c r="AA73" s="202"/>
      <c r="AB73" s="202"/>
      <c r="AC73" s="202"/>
      <c r="AD73" s="202"/>
      <c r="AE73" s="213"/>
      <c r="AF73" s="202"/>
      <c r="AG73" s="202"/>
      <c r="AH73" s="202"/>
      <c r="AI73" s="213"/>
      <c r="AJ73" s="202"/>
      <c r="AK73" s="202"/>
      <c r="AL73" s="202"/>
      <c r="AM73" s="203"/>
      <c r="AN73" s="203"/>
      <c r="AO73" s="203"/>
      <c r="AP73" s="203"/>
      <c r="AQ73" s="203"/>
      <c r="AR73" s="203"/>
      <c r="AS73" s="203"/>
      <c r="AT73" s="203"/>
      <c r="AU73" s="203"/>
      <c r="AV73" s="203"/>
    </row>
    <row r="74" spans="1:48" ht="15" hidden="1">
      <c r="A74" s="185">
        <f ca="1">IFERROR(__xludf.DUMMYFUNCTION("""COMPUTED_VALUE"""),71)</f>
        <v>71</v>
      </c>
      <c r="B74" s="185"/>
      <c r="C74" s="185"/>
      <c r="D74" s="185"/>
      <c r="E74" s="185"/>
      <c r="F74" s="185"/>
      <c r="G74" s="202"/>
      <c r="H74" s="202"/>
      <c r="I74" s="213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13"/>
      <c r="V74" s="202"/>
      <c r="W74" s="202"/>
      <c r="X74" s="202"/>
      <c r="Y74" s="202"/>
      <c r="Z74" s="202"/>
      <c r="AA74" s="202"/>
      <c r="AB74" s="202"/>
      <c r="AC74" s="202"/>
      <c r="AD74" s="202"/>
      <c r="AE74" s="213"/>
      <c r="AF74" s="202"/>
      <c r="AG74" s="202"/>
      <c r="AH74" s="202"/>
      <c r="AI74" s="213"/>
      <c r="AJ74" s="202"/>
      <c r="AK74" s="202"/>
      <c r="AL74" s="202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</row>
    <row r="75" spans="1:48" ht="15" hidden="1">
      <c r="A75" s="185">
        <f ca="1">IFERROR(__xludf.DUMMYFUNCTION("""COMPUTED_VALUE"""),72)</f>
        <v>72</v>
      </c>
      <c r="B75" s="185"/>
      <c r="C75" s="185"/>
      <c r="D75" s="185"/>
      <c r="E75" s="185"/>
      <c r="F75" s="185"/>
      <c r="G75" s="202"/>
      <c r="H75" s="202"/>
      <c r="I75" s="213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13"/>
      <c r="V75" s="202"/>
      <c r="W75" s="202"/>
      <c r="X75" s="202"/>
      <c r="Y75" s="202"/>
      <c r="Z75" s="202"/>
      <c r="AA75" s="202"/>
      <c r="AB75" s="202"/>
      <c r="AC75" s="202"/>
      <c r="AD75" s="202"/>
      <c r="AE75" s="213"/>
      <c r="AF75" s="202"/>
      <c r="AG75" s="202"/>
      <c r="AH75" s="202"/>
      <c r="AI75" s="213"/>
      <c r="AJ75" s="202"/>
      <c r="AK75" s="202"/>
      <c r="AL75" s="202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</row>
    <row r="76" spans="1:48" ht="15" hidden="1">
      <c r="A76" s="185">
        <f ca="1">IFERROR(__xludf.DUMMYFUNCTION("""COMPUTED_VALUE"""),73)</f>
        <v>73</v>
      </c>
      <c r="B76" s="185"/>
      <c r="C76" s="185"/>
      <c r="D76" s="185"/>
      <c r="E76" s="185"/>
      <c r="F76" s="185"/>
      <c r="G76" s="202"/>
      <c r="H76" s="202"/>
      <c r="I76" s="213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13"/>
      <c r="V76" s="202"/>
      <c r="W76" s="202"/>
      <c r="X76" s="202"/>
      <c r="Y76" s="202"/>
      <c r="Z76" s="202"/>
      <c r="AA76" s="202"/>
      <c r="AB76" s="202"/>
      <c r="AC76" s="202"/>
      <c r="AD76" s="202"/>
      <c r="AE76" s="213"/>
      <c r="AF76" s="202"/>
      <c r="AG76" s="202"/>
      <c r="AH76" s="202"/>
      <c r="AI76" s="213"/>
      <c r="AJ76" s="202"/>
      <c r="AK76" s="202"/>
      <c r="AL76" s="202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</row>
    <row r="77" spans="1:48" ht="15" hidden="1">
      <c r="A77" s="185">
        <f ca="1">IFERROR(__xludf.DUMMYFUNCTION("""COMPUTED_VALUE"""),74)</f>
        <v>74</v>
      </c>
      <c r="B77" s="185"/>
      <c r="C77" s="185"/>
      <c r="D77" s="185"/>
      <c r="E77" s="185"/>
      <c r="F77" s="185"/>
      <c r="G77" s="202"/>
      <c r="H77" s="202"/>
      <c r="I77" s="213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13"/>
      <c r="V77" s="202"/>
      <c r="W77" s="202"/>
      <c r="X77" s="202"/>
      <c r="Y77" s="202"/>
      <c r="Z77" s="202"/>
      <c r="AA77" s="202"/>
      <c r="AB77" s="202"/>
      <c r="AC77" s="202"/>
      <c r="AD77" s="202"/>
      <c r="AE77" s="213"/>
      <c r="AF77" s="202"/>
      <c r="AG77" s="202"/>
      <c r="AH77" s="202"/>
      <c r="AI77" s="213"/>
      <c r="AJ77" s="202"/>
      <c r="AK77" s="202"/>
      <c r="AL77" s="202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</row>
    <row r="78" spans="1:48" ht="15" hidden="1">
      <c r="A78" s="185">
        <f ca="1">IFERROR(__xludf.DUMMYFUNCTION("""COMPUTED_VALUE"""),75)</f>
        <v>75</v>
      </c>
      <c r="B78" s="185"/>
      <c r="C78" s="185"/>
      <c r="D78" s="185"/>
      <c r="E78" s="185"/>
      <c r="F78" s="185"/>
      <c r="G78" s="202"/>
      <c r="H78" s="202"/>
      <c r="I78" s="213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13"/>
      <c r="V78" s="202"/>
      <c r="W78" s="202"/>
      <c r="X78" s="202"/>
      <c r="Y78" s="202"/>
      <c r="Z78" s="202"/>
      <c r="AA78" s="202"/>
      <c r="AB78" s="202"/>
      <c r="AC78" s="202"/>
      <c r="AD78" s="202"/>
      <c r="AE78" s="213"/>
      <c r="AF78" s="202"/>
      <c r="AG78" s="202"/>
      <c r="AH78" s="202"/>
      <c r="AI78" s="213"/>
      <c r="AJ78" s="202"/>
      <c r="AK78" s="202"/>
      <c r="AL78" s="202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</row>
    <row r="79" spans="1:48" ht="15" hidden="1">
      <c r="A79" s="185">
        <f ca="1">IFERROR(__xludf.DUMMYFUNCTION("""COMPUTED_VALUE"""),76)</f>
        <v>76</v>
      </c>
      <c r="B79" s="185"/>
      <c r="C79" s="185"/>
      <c r="D79" s="185"/>
      <c r="E79" s="185"/>
      <c r="F79" s="185"/>
      <c r="G79" s="202"/>
      <c r="H79" s="202"/>
      <c r="I79" s="213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13"/>
      <c r="V79" s="202"/>
      <c r="W79" s="202"/>
      <c r="X79" s="202"/>
      <c r="Y79" s="202"/>
      <c r="Z79" s="202"/>
      <c r="AA79" s="202"/>
      <c r="AB79" s="202"/>
      <c r="AC79" s="202"/>
      <c r="AD79" s="202"/>
      <c r="AE79" s="213"/>
      <c r="AF79" s="202"/>
      <c r="AG79" s="202"/>
      <c r="AH79" s="202"/>
      <c r="AI79" s="213"/>
      <c r="AJ79" s="202"/>
      <c r="AK79" s="202"/>
      <c r="AL79" s="202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</row>
    <row r="80" spans="1:48" ht="15" hidden="1">
      <c r="A80" s="185">
        <f ca="1">IFERROR(__xludf.DUMMYFUNCTION("""COMPUTED_VALUE"""),77)</f>
        <v>77</v>
      </c>
      <c r="B80" s="185"/>
      <c r="C80" s="185"/>
      <c r="D80" s="185"/>
      <c r="E80" s="185"/>
      <c r="F80" s="185"/>
      <c r="G80" s="202"/>
      <c r="H80" s="202"/>
      <c r="I80" s="213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13"/>
      <c r="V80" s="202"/>
      <c r="W80" s="202"/>
      <c r="X80" s="202"/>
      <c r="Y80" s="202"/>
      <c r="Z80" s="202"/>
      <c r="AA80" s="202"/>
      <c r="AB80" s="202"/>
      <c r="AC80" s="202"/>
      <c r="AD80" s="202"/>
      <c r="AE80" s="213"/>
      <c r="AF80" s="202"/>
      <c r="AG80" s="202"/>
      <c r="AH80" s="202"/>
      <c r="AI80" s="213"/>
      <c r="AJ80" s="202"/>
      <c r="AK80" s="202"/>
      <c r="AL80" s="202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</row>
    <row r="81" spans="1:48" ht="15" hidden="1">
      <c r="A81" s="185">
        <f ca="1">IFERROR(__xludf.DUMMYFUNCTION("""COMPUTED_VALUE"""),78)</f>
        <v>78</v>
      </c>
      <c r="B81" s="185"/>
      <c r="C81" s="185"/>
      <c r="D81" s="185"/>
      <c r="E81" s="185"/>
      <c r="F81" s="185"/>
      <c r="G81" s="202"/>
      <c r="H81" s="202"/>
      <c r="I81" s="213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13"/>
      <c r="V81" s="202"/>
      <c r="W81" s="202"/>
      <c r="X81" s="202"/>
      <c r="Y81" s="202"/>
      <c r="Z81" s="202"/>
      <c r="AA81" s="202"/>
      <c r="AB81" s="202"/>
      <c r="AC81" s="202"/>
      <c r="AD81" s="202"/>
      <c r="AE81" s="213"/>
      <c r="AF81" s="202"/>
      <c r="AG81" s="202"/>
      <c r="AH81" s="202"/>
      <c r="AI81" s="213"/>
      <c r="AJ81" s="202"/>
      <c r="AK81" s="202"/>
      <c r="AL81" s="202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</row>
    <row r="82" spans="1:48" ht="15" hidden="1">
      <c r="A82" s="185">
        <f ca="1">IFERROR(__xludf.DUMMYFUNCTION("""COMPUTED_VALUE"""),79)</f>
        <v>79</v>
      </c>
      <c r="B82" s="185"/>
      <c r="C82" s="185"/>
      <c r="D82" s="185"/>
      <c r="E82" s="185"/>
      <c r="F82" s="185"/>
      <c r="G82" s="202"/>
      <c r="H82" s="202"/>
      <c r="I82" s="213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13"/>
      <c r="V82" s="202"/>
      <c r="W82" s="202"/>
      <c r="X82" s="202"/>
      <c r="Y82" s="202"/>
      <c r="Z82" s="202"/>
      <c r="AA82" s="202"/>
      <c r="AB82" s="202"/>
      <c r="AC82" s="202"/>
      <c r="AD82" s="202"/>
      <c r="AE82" s="213"/>
      <c r="AF82" s="202"/>
      <c r="AG82" s="202"/>
      <c r="AH82" s="202"/>
      <c r="AI82" s="213"/>
      <c r="AJ82" s="202"/>
      <c r="AK82" s="202"/>
      <c r="AL82" s="202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</row>
    <row r="83" spans="1:48" ht="15" hidden="1">
      <c r="A83" s="185">
        <f ca="1">IFERROR(__xludf.DUMMYFUNCTION("""COMPUTED_VALUE"""),80)</f>
        <v>80</v>
      </c>
      <c r="B83" s="185"/>
      <c r="C83" s="185"/>
      <c r="D83" s="185"/>
      <c r="E83" s="185"/>
      <c r="F83" s="185"/>
      <c r="G83" s="202"/>
      <c r="H83" s="202"/>
      <c r="I83" s="213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13"/>
      <c r="V83" s="202"/>
      <c r="W83" s="202"/>
      <c r="X83" s="202"/>
      <c r="Y83" s="202"/>
      <c r="Z83" s="202"/>
      <c r="AA83" s="202"/>
      <c r="AB83" s="202"/>
      <c r="AC83" s="202"/>
      <c r="AD83" s="202"/>
      <c r="AE83" s="213"/>
      <c r="AF83" s="202"/>
      <c r="AG83" s="202"/>
      <c r="AH83" s="202"/>
      <c r="AI83" s="213"/>
      <c r="AJ83" s="202"/>
      <c r="AK83" s="202"/>
      <c r="AL83" s="202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</row>
    <row r="84" spans="1:48" ht="15" hidden="1">
      <c r="A84" s="185">
        <f ca="1">IFERROR(__xludf.DUMMYFUNCTION("""COMPUTED_VALUE"""),81)</f>
        <v>81</v>
      </c>
      <c r="B84" s="185"/>
      <c r="C84" s="185"/>
      <c r="D84" s="185"/>
      <c r="E84" s="185"/>
      <c r="F84" s="185"/>
      <c r="G84" s="202"/>
      <c r="H84" s="202"/>
      <c r="I84" s="213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13"/>
      <c r="V84" s="202"/>
      <c r="W84" s="202"/>
      <c r="X84" s="202"/>
      <c r="Y84" s="202"/>
      <c r="Z84" s="202"/>
      <c r="AA84" s="202"/>
      <c r="AB84" s="202"/>
      <c r="AC84" s="202"/>
      <c r="AD84" s="202"/>
      <c r="AE84" s="213"/>
      <c r="AF84" s="202"/>
      <c r="AG84" s="202"/>
      <c r="AH84" s="202"/>
      <c r="AI84" s="213"/>
      <c r="AJ84" s="202"/>
      <c r="AK84" s="202"/>
      <c r="AL84" s="202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</row>
    <row r="85" spans="1:48" ht="15" hidden="1">
      <c r="A85" s="185">
        <f ca="1">IFERROR(__xludf.DUMMYFUNCTION("""COMPUTED_VALUE"""),82)</f>
        <v>82</v>
      </c>
      <c r="B85" s="185"/>
      <c r="C85" s="185"/>
      <c r="D85" s="185"/>
      <c r="E85" s="185"/>
      <c r="F85" s="185"/>
      <c r="G85" s="202"/>
      <c r="H85" s="202"/>
      <c r="I85" s="213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13"/>
      <c r="V85" s="202"/>
      <c r="W85" s="202"/>
      <c r="X85" s="202"/>
      <c r="Y85" s="202"/>
      <c r="Z85" s="202"/>
      <c r="AA85" s="202"/>
      <c r="AB85" s="202"/>
      <c r="AC85" s="202"/>
      <c r="AD85" s="202"/>
      <c r="AE85" s="213"/>
      <c r="AF85" s="202"/>
      <c r="AG85" s="202"/>
      <c r="AH85" s="202"/>
      <c r="AI85" s="213"/>
      <c r="AJ85" s="202"/>
      <c r="AK85" s="202"/>
      <c r="AL85" s="202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</row>
    <row r="86" spans="1:48" ht="15" hidden="1">
      <c r="A86" s="185">
        <f ca="1">IFERROR(__xludf.DUMMYFUNCTION("""COMPUTED_VALUE"""),83)</f>
        <v>83</v>
      </c>
      <c r="B86" s="185"/>
      <c r="C86" s="185"/>
      <c r="D86" s="185"/>
      <c r="E86" s="185"/>
      <c r="F86" s="185"/>
      <c r="G86" s="202"/>
      <c r="H86" s="202"/>
      <c r="I86" s="21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13"/>
      <c r="V86" s="202"/>
      <c r="W86" s="202"/>
      <c r="X86" s="202"/>
      <c r="Y86" s="202"/>
      <c r="Z86" s="202"/>
      <c r="AA86" s="202"/>
      <c r="AB86" s="202"/>
      <c r="AC86" s="202"/>
      <c r="AD86" s="202"/>
      <c r="AE86" s="213"/>
      <c r="AF86" s="202"/>
      <c r="AG86" s="202"/>
      <c r="AH86" s="202"/>
      <c r="AI86" s="213"/>
      <c r="AJ86" s="202"/>
      <c r="AK86" s="202"/>
      <c r="AL86" s="202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</row>
    <row r="87" spans="1:48" ht="15" hidden="1">
      <c r="A87" s="185">
        <f ca="1">IFERROR(__xludf.DUMMYFUNCTION("""COMPUTED_VALUE"""),84)</f>
        <v>84</v>
      </c>
      <c r="B87" s="185"/>
      <c r="C87" s="185"/>
      <c r="D87" s="185"/>
      <c r="E87" s="185"/>
      <c r="F87" s="185"/>
      <c r="G87" s="202"/>
      <c r="H87" s="202"/>
      <c r="I87" s="213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13"/>
      <c r="V87" s="202"/>
      <c r="W87" s="202"/>
      <c r="X87" s="202"/>
      <c r="Y87" s="202"/>
      <c r="Z87" s="202"/>
      <c r="AA87" s="202"/>
      <c r="AB87" s="202"/>
      <c r="AC87" s="202"/>
      <c r="AD87" s="202"/>
      <c r="AE87" s="213"/>
      <c r="AF87" s="202"/>
      <c r="AG87" s="202"/>
      <c r="AH87" s="202"/>
      <c r="AI87" s="213"/>
      <c r="AJ87" s="202"/>
      <c r="AK87" s="202"/>
      <c r="AL87" s="202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</row>
    <row r="88" spans="1:48" ht="15" hidden="1">
      <c r="A88" s="185">
        <f ca="1">IFERROR(__xludf.DUMMYFUNCTION("""COMPUTED_VALUE"""),85)</f>
        <v>85</v>
      </c>
      <c r="B88" s="185"/>
      <c r="C88" s="185"/>
      <c r="D88" s="185"/>
      <c r="E88" s="185"/>
      <c r="F88" s="185"/>
      <c r="G88" s="202"/>
      <c r="H88" s="202"/>
      <c r="I88" s="213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13"/>
      <c r="V88" s="202"/>
      <c r="W88" s="202"/>
      <c r="X88" s="202"/>
      <c r="Y88" s="202"/>
      <c r="Z88" s="202"/>
      <c r="AA88" s="202"/>
      <c r="AB88" s="202"/>
      <c r="AC88" s="202"/>
      <c r="AD88" s="202"/>
      <c r="AE88" s="213"/>
      <c r="AF88" s="202"/>
      <c r="AG88" s="202"/>
      <c r="AH88" s="202"/>
      <c r="AI88" s="213"/>
      <c r="AJ88" s="202"/>
      <c r="AK88" s="202"/>
      <c r="AL88" s="202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</row>
    <row r="89" spans="1:48" ht="15" hidden="1">
      <c r="A89" s="185">
        <f ca="1">IFERROR(__xludf.DUMMYFUNCTION("""COMPUTED_VALUE"""),86)</f>
        <v>86</v>
      </c>
      <c r="B89" s="185"/>
      <c r="C89" s="185"/>
      <c r="D89" s="185"/>
      <c r="E89" s="185"/>
      <c r="F89" s="185"/>
      <c r="G89" s="202"/>
      <c r="H89" s="202"/>
      <c r="I89" s="213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13"/>
      <c r="V89" s="202"/>
      <c r="W89" s="202"/>
      <c r="X89" s="202"/>
      <c r="Y89" s="202"/>
      <c r="Z89" s="202"/>
      <c r="AA89" s="202"/>
      <c r="AB89" s="202"/>
      <c r="AC89" s="202"/>
      <c r="AD89" s="202"/>
      <c r="AE89" s="213"/>
      <c r="AF89" s="202"/>
      <c r="AG89" s="202"/>
      <c r="AH89" s="202"/>
      <c r="AI89" s="213"/>
      <c r="AJ89" s="202"/>
      <c r="AK89" s="202"/>
      <c r="AL89" s="202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</row>
    <row r="90" spans="1:48" ht="15" hidden="1">
      <c r="A90" s="185">
        <f ca="1">IFERROR(__xludf.DUMMYFUNCTION("""COMPUTED_VALUE"""),87)</f>
        <v>87</v>
      </c>
      <c r="B90" s="185"/>
      <c r="C90" s="185"/>
      <c r="D90" s="185"/>
      <c r="E90" s="185"/>
      <c r="F90" s="185"/>
      <c r="G90" s="202"/>
      <c r="H90" s="202"/>
      <c r="I90" s="213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13"/>
      <c r="V90" s="202"/>
      <c r="W90" s="202"/>
      <c r="X90" s="202"/>
      <c r="Y90" s="202"/>
      <c r="Z90" s="202"/>
      <c r="AA90" s="202"/>
      <c r="AB90" s="202"/>
      <c r="AC90" s="202"/>
      <c r="AD90" s="202"/>
      <c r="AE90" s="213"/>
      <c r="AF90" s="202"/>
      <c r="AG90" s="202"/>
      <c r="AH90" s="202"/>
      <c r="AI90" s="213"/>
      <c r="AJ90" s="202"/>
      <c r="AK90" s="202"/>
      <c r="AL90" s="202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</row>
    <row r="91" spans="1:48" ht="15" hidden="1">
      <c r="A91" s="185">
        <f ca="1">IFERROR(__xludf.DUMMYFUNCTION("""COMPUTED_VALUE"""),88)</f>
        <v>88</v>
      </c>
      <c r="B91" s="185"/>
      <c r="C91" s="185"/>
      <c r="D91" s="185"/>
      <c r="E91" s="185"/>
      <c r="F91" s="185"/>
      <c r="G91" s="202"/>
      <c r="H91" s="202"/>
      <c r="I91" s="213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13"/>
      <c r="V91" s="202"/>
      <c r="W91" s="202"/>
      <c r="X91" s="202"/>
      <c r="Y91" s="202"/>
      <c r="Z91" s="202"/>
      <c r="AA91" s="202"/>
      <c r="AB91" s="202"/>
      <c r="AC91" s="202"/>
      <c r="AD91" s="202"/>
      <c r="AE91" s="213"/>
      <c r="AF91" s="202"/>
      <c r="AG91" s="202"/>
      <c r="AH91" s="202"/>
      <c r="AI91" s="213"/>
      <c r="AJ91" s="202"/>
      <c r="AK91" s="202"/>
      <c r="AL91" s="202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</row>
    <row r="92" spans="1:48" ht="15" hidden="1">
      <c r="A92" s="185">
        <f ca="1">IFERROR(__xludf.DUMMYFUNCTION("""COMPUTED_VALUE"""),89)</f>
        <v>89</v>
      </c>
      <c r="B92" s="185"/>
      <c r="C92" s="185"/>
      <c r="D92" s="185"/>
      <c r="E92" s="185"/>
      <c r="F92" s="185"/>
      <c r="G92" s="202"/>
      <c r="H92" s="202"/>
      <c r="I92" s="213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13"/>
      <c r="V92" s="202"/>
      <c r="W92" s="202"/>
      <c r="X92" s="202"/>
      <c r="Y92" s="202"/>
      <c r="Z92" s="202"/>
      <c r="AA92" s="202"/>
      <c r="AB92" s="202"/>
      <c r="AC92" s="202"/>
      <c r="AD92" s="202"/>
      <c r="AE92" s="213"/>
      <c r="AF92" s="202"/>
      <c r="AG92" s="202"/>
      <c r="AH92" s="202"/>
      <c r="AI92" s="213"/>
      <c r="AJ92" s="202"/>
      <c r="AK92" s="202"/>
      <c r="AL92" s="202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</row>
    <row r="93" spans="1:48" ht="15" hidden="1">
      <c r="A93" s="185">
        <f ca="1">IFERROR(__xludf.DUMMYFUNCTION("""COMPUTED_VALUE"""),90)</f>
        <v>90</v>
      </c>
      <c r="B93" s="185"/>
      <c r="C93" s="185"/>
      <c r="D93" s="185"/>
      <c r="E93" s="185"/>
      <c r="F93" s="185"/>
      <c r="G93" s="202"/>
      <c r="H93" s="202"/>
      <c r="I93" s="213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13"/>
      <c r="V93" s="202"/>
      <c r="W93" s="202"/>
      <c r="X93" s="202"/>
      <c r="Y93" s="202"/>
      <c r="Z93" s="202"/>
      <c r="AA93" s="202"/>
      <c r="AB93" s="202"/>
      <c r="AC93" s="202"/>
      <c r="AD93" s="202"/>
      <c r="AE93" s="213"/>
      <c r="AF93" s="202"/>
      <c r="AG93" s="202"/>
      <c r="AH93" s="202"/>
      <c r="AI93" s="213"/>
      <c r="AJ93" s="202"/>
      <c r="AK93" s="202"/>
      <c r="AL93" s="202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</row>
    <row r="94" spans="1:48" ht="15" hidden="1">
      <c r="A94" s="185">
        <f ca="1">IFERROR(__xludf.DUMMYFUNCTION("""COMPUTED_VALUE"""),91)</f>
        <v>91</v>
      </c>
      <c r="B94" s="185"/>
      <c r="C94" s="185"/>
      <c r="D94" s="185"/>
      <c r="E94" s="185"/>
      <c r="F94" s="185"/>
      <c r="G94" s="202"/>
      <c r="H94" s="202"/>
      <c r="I94" s="213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13"/>
      <c r="V94" s="202"/>
      <c r="W94" s="202"/>
      <c r="X94" s="202"/>
      <c r="Y94" s="202"/>
      <c r="Z94" s="202"/>
      <c r="AA94" s="202"/>
      <c r="AB94" s="202"/>
      <c r="AC94" s="202"/>
      <c r="AD94" s="202"/>
      <c r="AE94" s="213"/>
      <c r="AF94" s="202"/>
      <c r="AG94" s="202"/>
      <c r="AH94" s="202"/>
      <c r="AI94" s="213"/>
      <c r="AJ94" s="202"/>
      <c r="AK94" s="202"/>
      <c r="AL94" s="202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</row>
    <row r="95" spans="1:48" ht="15" hidden="1">
      <c r="A95" s="185">
        <f ca="1">IFERROR(__xludf.DUMMYFUNCTION("""COMPUTED_VALUE"""),92)</f>
        <v>92</v>
      </c>
      <c r="B95" s="185"/>
      <c r="C95" s="185"/>
      <c r="D95" s="185"/>
      <c r="E95" s="185"/>
      <c r="F95" s="185"/>
      <c r="G95" s="202"/>
      <c r="H95" s="202"/>
      <c r="I95" s="213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13"/>
      <c r="V95" s="202"/>
      <c r="W95" s="202"/>
      <c r="X95" s="202"/>
      <c r="Y95" s="202"/>
      <c r="Z95" s="202"/>
      <c r="AA95" s="202"/>
      <c r="AB95" s="202"/>
      <c r="AC95" s="202"/>
      <c r="AD95" s="202"/>
      <c r="AE95" s="213"/>
      <c r="AF95" s="202"/>
      <c r="AG95" s="202"/>
      <c r="AH95" s="202"/>
      <c r="AI95" s="213"/>
      <c r="AJ95" s="202"/>
      <c r="AK95" s="202"/>
      <c r="AL95" s="202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</row>
    <row r="96" spans="1:48" ht="15" hidden="1">
      <c r="A96" s="185">
        <f ca="1">IFERROR(__xludf.DUMMYFUNCTION("""COMPUTED_VALUE"""),93)</f>
        <v>93</v>
      </c>
      <c r="B96" s="185"/>
      <c r="C96" s="185"/>
      <c r="D96" s="185"/>
      <c r="E96" s="185"/>
      <c r="F96" s="185"/>
      <c r="G96" s="202"/>
      <c r="H96" s="202"/>
      <c r="I96" s="213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13"/>
      <c r="V96" s="202"/>
      <c r="W96" s="202"/>
      <c r="X96" s="202"/>
      <c r="Y96" s="202"/>
      <c r="Z96" s="202"/>
      <c r="AA96" s="202"/>
      <c r="AB96" s="202"/>
      <c r="AC96" s="202"/>
      <c r="AD96" s="202"/>
      <c r="AE96" s="213"/>
      <c r="AF96" s="202"/>
      <c r="AG96" s="202"/>
      <c r="AH96" s="202"/>
      <c r="AI96" s="213"/>
      <c r="AJ96" s="202"/>
      <c r="AK96" s="202"/>
      <c r="AL96" s="202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</row>
    <row r="97" spans="1:48" ht="15" hidden="1">
      <c r="A97" s="185">
        <f ca="1">IFERROR(__xludf.DUMMYFUNCTION("""COMPUTED_VALUE"""),94)</f>
        <v>94</v>
      </c>
      <c r="B97" s="185"/>
      <c r="C97" s="185"/>
      <c r="D97" s="185"/>
      <c r="E97" s="185"/>
      <c r="F97" s="185"/>
      <c r="G97" s="202"/>
      <c r="H97" s="202"/>
      <c r="I97" s="213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13"/>
      <c r="V97" s="202"/>
      <c r="W97" s="202"/>
      <c r="X97" s="202"/>
      <c r="Y97" s="202"/>
      <c r="Z97" s="202"/>
      <c r="AA97" s="202"/>
      <c r="AB97" s="202"/>
      <c r="AC97" s="202"/>
      <c r="AD97" s="202"/>
      <c r="AE97" s="213"/>
      <c r="AF97" s="202"/>
      <c r="AG97" s="202"/>
      <c r="AH97" s="202"/>
      <c r="AI97" s="213"/>
      <c r="AJ97" s="202"/>
      <c r="AK97" s="202"/>
      <c r="AL97" s="202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</row>
    <row r="98" spans="1:48" ht="15" hidden="1">
      <c r="A98" s="185">
        <f ca="1">IFERROR(__xludf.DUMMYFUNCTION("""COMPUTED_VALUE"""),95)</f>
        <v>95</v>
      </c>
      <c r="B98" s="185"/>
      <c r="C98" s="185"/>
      <c r="D98" s="185"/>
      <c r="E98" s="185"/>
      <c r="F98" s="185"/>
      <c r="G98" s="202"/>
      <c r="H98" s="202"/>
      <c r="I98" s="213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13"/>
      <c r="V98" s="202"/>
      <c r="W98" s="202"/>
      <c r="X98" s="202"/>
      <c r="Y98" s="202"/>
      <c r="Z98" s="202"/>
      <c r="AA98" s="202"/>
      <c r="AB98" s="202"/>
      <c r="AC98" s="202"/>
      <c r="AD98" s="202"/>
      <c r="AE98" s="213"/>
      <c r="AF98" s="202"/>
      <c r="AG98" s="202"/>
      <c r="AH98" s="202"/>
      <c r="AI98" s="213"/>
      <c r="AJ98" s="202"/>
      <c r="AK98" s="202"/>
      <c r="AL98" s="202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</row>
    <row r="99" spans="1:48" ht="15">
      <c r="A99" s="219" t="str">
        <f ca="1">IFERROR(__xludf.DUMMYFUNCTION("""COMPUTED_VALUE"""),"Итого:")</f>
        <v>Итого:</v>
      </c>
      <c r="B99" s="219"/>
      <c r="C99" s="219"/>
      <c r="D99" s="219"/>
      <c r="E99" s="219"/>
      <c r="F99" s="219"/>
      <c r="G99" s="219"/>
      <c r="H99" s="215">
        <f t="shared" ref="H99:AJ99" si="1">SUM(H4:H98)</f>
        <v>10</v>
      </c>
      <c r="I99" s="215">
        <f t="shared" si="1"/>
        <v>12</v>
      </c>
      <c r="J99" s="215">
        <f t="shared" si="1"/>
        <v>15</v>
      </c>
      <c r="K99" s="215">
        <f t="shared" si="1"/>
        <v>19</v>
      </c>
      <c r="L99" s="215">
        <f t="shared" si="1"/>
        <v>0</v>
      </c>
      <c r="M99" s="215">
        <f t="shared" si="1"/>
        <v>0</v>
      </c>
      <c r="N99" s="215">
        <f t="shared" si="1"/>
        <v>0</v>
      </c>
      <c r="O99" s="215">
        <f t="shared" si="1"/>
        <v>0</v>
      </c>
      <c r="P99" s="215">
        <f t="shared" si="1"/>
        <v>0</v>
      </c>
      <c r="Q99" s="215">
        <f t="shared" si="1"/>
        <v>0</v>
      </c>
      <c r="R99" s="215">
        <f t="shared" si="1"/>
        <v>0</v>
      </c>
      <c r="S99" s="215">
        <f t="shared" si="1"/>
        <v>0</v>
      </c>
      <c r="T99" s="215">
        <f t="shared" si="1"/>
        <v>60</v>
      </c>
      <c r="U99" s="215">
        <f t="shared" si="1"/>
        <v>44</v>
      </c>
      <c r="V99" s="215">
        <f t="shared" si="1"/>
        <v>65</v>
      </c>
      <c r="W99" s="215">
        <f t="shared" si="1"/>
        <v>82</v>
      </c>
      <c r="X99" s="215">
        <f t="shared" si="1"/>
        <v>0</v>
      </c>
      <c r="Y99" s="215">
        <f t="shared" si="1"/>
        <v>0</v>
      </c>
      <c r="Z99" s="215">
        <f t="shared" si="1"/>
        <v>0</v>
      </c>
      <c r="AA99" s="215">
        <f t="shared" si="1"/>
        <v>0</v>
      </c>
      <c r="AB99" s="215">
        <f t="shared" si="1"/>
        <v>0</v>
      </c>
      <c r="AC99" s="215">
        <f t="shared" si="1"/>
        <v>0</v>
      </c>
      <c r="AD99" s="215">
        <f t="shared" si="1"/>
        <v>0</v>
      </c>
      <c r="AE99" s="215">
        <f t="shared" si="1"/>
        <v>22</v>
      </c>
      <c r="AF99" s="215">
        <f t="shared" si="1"/>
        <v>0</v>
      </c>
      <c r="AG99" s="215">
        <f t="shared" si="1"/>
        <v>0</v>
      </c>
      <c r="AH99" s="215">
        <f t="shared" si="1"/>
        <v>0</v>
      </c>
      <c r="AI99" s="215">
        <f t="shared" si="1"/>
        <v>22</v>
      </c>
      <c r="AJ99" s="215">
        <f t="shared" si="1"/>
        <v>0</v>
      </c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</row>
    <row r="100" spans="1:48" ht="15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</row>
    <row r="101" spans="1:48" ht="15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</row>
    <row r="102" spans="1:48" ht="15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</row>
    <row r="103" spans="1:48" ht="15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</row>
    <row r="104" spans="1:48" ht="15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</row>
    <row r="105" spans="1:48" ht="15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</row>
    <row r="106" spans="1:48" ht="15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</row>
    <row r="107" spans="1:48" ht="15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</row>
    <row r="108" spans="1:48" ht="15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</row>
    <row r="109" spans="1:48" ht="15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</row>
    <row r="110" spans="1:48" ht="15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</row>
    <row r="111" spans="1:48" ht="15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</row>
    <row r="112" spans="1:48" ht="15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</row>
    <row r="113" spans="1:48" ht="15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</row>
    <row r="114" spans="1:48" ht="15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</row>
    <row r="115" spans="1:48" ht="15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</row>
    <row r="116" spans="1:48" ht="15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</row>
    <row r="117" spans="1:48" ht="15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</row>
    <row r="118" spans="1:48" ht="15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</row>
    <row r="119" spans="1:48" ht="15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</row>
    <row r="120" spans="1:48" ht="15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</row>
    <row r="121" spans="1:48" ht="15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</row>
    <row r="122" spans="1:48" ht="15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</row>
    <row r="123" spans="1:48" ht="15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</row>
    <row r="124" spans="1:48" ht="15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</row>
    <row r="125" spans="1:48" ht="15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</row>
    <row r="126" spans="1:48" ht="15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</row>
    <row r="127" spans="1:48" ht="15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</row>
    <row r="128" spans="1:48" ht="15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</row>
    <row r="129" spans="1:48" ht="15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</row>
    <row r="130" spans="1:48" ht="15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</row>
    <row r="131" spans="1:48" ht="15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</row>
    <row r="132" spans="1:48" ht="15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</row>
    <row r="133" spans="1:48" ht="15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</row>
    <row r="134" spans="1:48" ht="15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</row>
    <row r="135" spans="1:48" ht="15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</row>
    <row r="136" spans="1:48" ht="15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</row>
    <row r="137" spans="1:48" ht="15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</row>
    <row r="138" spans="1:48" ht="15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</row>
    <row r="139" spans="1:48" ht="15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</row>
    <row r="140" spans="1:48" ht="1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</row>
    <row r="141" spans="1:48" ht="1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</row>
    <row r="142" spans="1:48" ht="1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</row>
    <row r="143" spans="1:48" ht="1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</row>
    <row r="144" spans="1:48" ht="1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</row>
    <row r="145" spans="1:48" ht="15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</row>
    <row r="146" spans="1:48" ht="15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</row>
    <row r="147" spans="1:48" ht="1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</row>
    <row r="148" spans="1:48" ht="15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</row>
    <row r="149" spans="1:48" ht="15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</row>
    <row r="150" spans="1:48" ht="15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</row>
    <row r="151" spans="1:48" ht="15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</row>
    <row r="152" spans="1:48" ht="15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</row>
    <row r="153" spans="1:48" ht="15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</row>
    <row r="154" spans="1:48" ht="15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</row>
    <row r="155" spans="1:48" ht="15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</row>
    <row r="156" spans="1:48" ht="15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</row>
    <row r="157" spans="1:48" ht="1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</row>
    <row r="158" spans="1:48" ht="15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</row>
    <row r="159" spans="1:48" ht="15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</row>
    <row r="160" spans="1:48" ht="1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</row>
    <row r="161" spans="1:48" ht="15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</row>
    <row r="162" spans="1:48" ht="1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</row>
    <row r="163" spans="1:48" ht="1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</row>
    <row r="164" spans="1:48" ht="15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</row>
    <row r="165" spans="1:48" ht="15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</row>
    <row r="166" spans="1:48" ht="15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</row>
    <row r="167" spans="1:48" ht="15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</row>
    <row r="168" spans="1:48" ht="15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</row>
    <row r="169" spans="1:48" ht="15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</row>
    <row r="170" spans="1:48" ht="15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</row>
    <row r="171" spans="1:48" ht="15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</row>
    <row r="172" spans="1:48" ht="15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</row>
    <row r="173" spans="1:48" ht="15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</row>
    <row r="174" spans="1:48" ht="15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</row>
    <row r="175" spans="1:48" ht="15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</row>
    <row r="176" spans="1:48" ht="15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</row>
    <row r="177" spans="1:48" ht="15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</row>
    <row r="178" spans="1:48" ht="15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</row>
    <row r="179" spans="1:48" ht="15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</row>
    <row r="180" spans="1:48" ht="15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</row>
    <row r="181" spans="1:48" ht="15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</row>
    <row r="182" spans="1:48" ht="15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</row>
    <row r="183" spans="1:48" ht="15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</row>
    <row r="184" spans="1:48" ht="15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</row>
    <row r="185" spans="1:48" ht="15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</row>
    <row r="186" spans="1:48" ht="15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</row>
    <row r="187" spans="1:48" ht="15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</row>
    <row r="188" spans="1:48" ht="15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</row>
    <row r="189" spans="1:48" ht="15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</row>
    <row r="190" spans="1:48" ht="15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</row>
    <row r="191" spans="1:48" ht="1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</row>
    <row r="192" spans="1:48" ht="15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</row>
    <row r="193" spans="1:48" ht="15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</row>
    <row r="194" spans="1:48" ht="15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</row>
    <row r="195" spans="1:48" ht="15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</row>
    <row r="196" spans="1:48" ht="15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</row>
    <row r="197" spans="1:48" ht="15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</row>
    <row r="198" spans="1:48" ht="15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</row>
    <row r="199" spans="1:48" ht="15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</row>
    <row r="200" spans="1:48" ht="15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</row>
    <row r="201" spans="1:48" ht="15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</row>
    <row r="202" spans="1:48" ht="15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3"/>
      <c r="AO202" s="193"/>
      <c r="AP202" s="193"/>
      <c r="AQ202" s="193"/>
      <c r="AR202" s="193"/>
      <c r="AS202" s="193"/>
      <c r="AT202" s="193"/>
      <c r="AU202" s="193"/>
      <c r="AV202" s="193"/>
    </row>
    <row r="203" spans="1:48" ht="15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</row>
    <row r="204" spans="1:48" ht="15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</row>
    <row r="205" spans="1:48" ht="15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</row>
    <row r="206" spans="1:48" ht="15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</row>
    <row r="207" spans="1:48" ht="15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</row>
    <row r="208" spans="1:48" ht="15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  <c r="AH208" s="193"/>
      <c r="AI208" s="193"/>
      <c r="AJ208" s="193"/>
      <c r="AK208" s="193"/>
      <c r="AL208" s="193"/>
      <c r="AM208" s="193"/>
      <c r="AN208" s="193"/>
      <c r="AO208" s="193"/>
      <c r="AP208" s="193"/>
      <c r="AQ208" s="193"/>
      <c r="AR208" s="193"/>
      <c r="AS208" s="193"/>
      <c r="AT208" s="193"/>
      <c r="AU208" s="193"/>
      <c r="AV208" s="193"/>
    </row>
    <row r="209" spans="1:48" ht="15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</row>
    <row r="210" spans="1:48" ht="15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</row>
    <row r="211" spans="1:48" ht="15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</row>
    <row r="212" spans="1:48" ht="15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</row>
    <row r="213" spans="1:48" ht="15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</row>
    <row r="214" spans="1:48" ht="15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</row>
    <row r="215" spans="1:48" ht="15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</row>
    <row r="216" spans="1:48" ht="15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</row>
    <row r="217" spans="1:48" ht="15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</row>
    <row r="218" spans="1:48" ht="15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</row>
    <row r="219" spans="1:48" ht="15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</row>
    <row r="220" spans="1:48" ht="15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</row>
    <row r="221" spans="1:48" ht="15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</row>
    <row r="222" spans="1:48" ht="15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</row>
    <row r="223" spans="1:48" ht="15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</row>
    <row r="224" spans="1:48" ht="15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</row>
    <row r="225" spans="1:48" ht="15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</row>
    <row r="226" spans="1:48" ht="15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</row>
    <row r="227" spans="1:48" ht="15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</row>
    <row r="228" spans="1:48" ht="15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</row>
    <row r="229" spans="1:48" ht="15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</row>
    <row r="230" spans="1:48" ht="15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</row>
    <row r="231" spans="1:48" ht="15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  <c r="AM231" s="193"/>
      <c r="AN231" s="193"/>
      <c r="AO231" s="193"/>
      <c r="AP231" s="193"/>
      <c r="AQ231" s="193"/>
      <c r="AR231" s="193"/>
      <c r="AS231" s="193"/>
      <c r="AT231" s="193"/>
      <c r="AU231" s="193"/>
      <c r="AV231" s="193"/>
    </row>
    <row r="232" spans="1:48" ht="15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</row>
    <row r="233" spans="1:48" ht="15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</row>
    <row r="234" spans="1:48" ht="15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</row>
    <row r="235" spans="1:48" ht="15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</row>
    <row r="236" spans="1:48" ht="15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3"/>
      <c r="AT236" s="193"/>
      <c r="AU236" s="193"/>
      <c r="AV236" s="193"/>
    </row>
    <row r="237" spans="1:48" ht="15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</row>
    <row r="238" spans="1:48" ht="15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</row>
    <row r="239" spans="1:48" ht="15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</row>
    <row r="240" spans="1:48" ht="15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</row>
    <row r="241" spans="1:48" ht="15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</row>
    <row r="242" spans="1:48" ht="15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</row>
    <row r="243" spans="1:48" ht="15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</row>
    <row r="244" spans="1:48" ht="15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</row>
    <row r="245" spans="1:48" ht="15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</row>
    <row r="246" spans="1:48" ht="15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</row>
    <row r="247" spans="1:48" ht="15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</row>
    <row r="248" spans="1:48" ht="15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</row>
    <row r="249" spans="1:48" ht="15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</row>
    <row r="250" spans="1:48" ht="15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3"/>
      <c r="AF250" s="193"/>
      <c r="AG250" s="193"/>
      <c r="AH250" s="193"/>
      <c r="AI250" s="193"/>
      <c r="AJ250" s="193"/>
      <c r="AK250" s="193"/>
      <c r="AL250" s="193"/>
      <c r="AM250" s="193"/>
      <c r="AN250" s="193"/>
      <c r="AO250" s="193"/>
      <c r="AP250" s="193"/>
      <c r="AQ250" s="193"/>
      <c r="AR250" s="193"/>
      <c r="AS250" s="193"/>
      <c r="AT250" s="193"/>
      <c r="AU250" s="193"/>
      <c r="AV250" s="193"/>
    </row>
    <row r="251" spans="1:48" ht="15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</row>
    <row r="252" spans="1:48" ht="15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</row>
    <row r="253" spans="1:48" ht="15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</row>
    <row r="254" spans="1:48" ht="15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</row>
    <row r="255" spans="1:48" ht="15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</row>
    <row r="256" spans="1:48" ht="15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</row>
    <row r="257" spans="1:48" ht="15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</row>
    <row r="258" spans="1:48" ht="15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</row>
    <row r="259" spans="1:48" ht="15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</row>
    <row r="260" spans="1:48" ht="15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</row>
    <row r="261" spans="1:48" ht="15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</row>
    <row r="262" spans="1:48" ht="15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</row>
    <row r="263" spans="1:48" ht="15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</row>
    <row r="264" spans="1:48" ht="15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</row>
    <row r="265" spans="1:48" ht="15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</row>
    <row r="266" spans="1:48" ht="15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</row>
    <row r="267" spans="1:48" ht="15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</row>
    <row r="268" spans="1:48" ht="15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</row>
    <row r="269" spans="1:48" ht="15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</row>
    <row r="270" spans="1:48" ht="15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</row>
    <row r="271" spans="1:48" ht="15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</row>
    <row r="272" spans="1:48" ht="15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</row>
    <row r="273" spans="1:48" ht="15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  <c r="AE273" s="193"/>
      <c r="AF273" s="193"/>
      <c r="AG273" s="193"/>
      <c r="AH273" s="193"/>
      <c r="AI273" s="193"/>
      <c r="AJ273" s="193"/>
      <c r="AK273" s="193"/>
      <c r="AL273" s="193"/>
      <c r="AM273" s="193"/>
      <c r="AN273" s="193"/>
      <c r="AO273" s="193"/>
      <c r="AP273" s="193"/>
      <c r="AQ273" s="193"/>
      <c r="AR273" s="193"/>
      <c r="AS273" s="193"/>
      <c r="AT273" s="193"/>
      <c r="AU273" s="193"/>
      <c r="AV273" s="193"/>
    </row>
    <row r="274" spans="1:48" ht="15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</row>
    <row r="275" spans="1:48" ht="15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</row>
    <row r="276" spans="1:48" ht="15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</row>
    <row r="277" spans="1:48" ht="15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</row>
    <row r="278" spans="1:48" ht="15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193"/>
      <c r="AI278" s="193"/>
      <c r="AJ278" s="193"/>
      <c r="AK278" s="193"/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193"/>
      <c r="AV278" s="193"/>
    </row>
    <row r="279" spans="1:48" ht="15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</row>
    <row r="280" spans="1:48" ht="15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</row>
    <row r="281" spans="1:48" ht="15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</row>
    <row r="282" spans="1:48" ht="15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</row>
    <row r="283" spans="1:48" ht="15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</row>
    <row r="284" spans="1:48" ht="15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</row>
    <row r="285" spans="1:48" ht="15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</row>
    <row r="286" spans="1:48" ht="15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  <c r="AH286" s="193"/>
      <c r="AI286" s="193"/>
      <c r="AJ286" s="193"/>
      <c r="AK286" s="193"/>
      <c r="AL286" s="193"/>
      <c r="AM286" s="193"/>
      <c r="AN286" s="193"/>
      <c r="AO286" s="193"/>
      <c r="AP286" s="193"/>
      <c r="AQ286" s="193"/>
      <c r="AR286" s="193"/>
      <c r="AS286" s="193"/>
      <c r="AT286" s="193"/>
      <c r="AU286" s="193"/>
      <c r="AV286" s="193"/>
    </row>
    <row r="287" spans="1:48" ht="15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</row>
    <row r="288" spans="1:48" ht="15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</row>
    <row r="289" spans="1:48" ht="15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</row>
    <row r="290" spans="1:48" ht="15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</row>
    <row r="291" spans="1:48" ht="15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</row>
    <row r="292" spans="1:48" ht="15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  <c r="AE292" s="193"/>
      <c r="AF292" s="193"/>
      <c r="AG292" s="193"/>
      <c r="AH292" s="193"/>
      <c r="AI292" s="193"/>
      <c r="AJ292" s="193"/>
      <c r="AK292" s="193"/>
      <c r="AL292" s="193"/>
      <c r="AM292" s="193"/>
      <c r="AN292" s="193"/>
      <c r="AO292" s="193"/>
      <c r="AP292" s="193"/>
      <c r="AQ292" s="193"/>
      <c r="AR292" s="193"/>
      <c r="AS292" s="193"/>
      <c r="AT292" s="193"/>
      <c r="AU292" s="193"/>
      <c r="AV292" s="193"/>
    </row>
    <row r="293" spans="1:48" ht="15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</row>
    <row r="294" spans="1:48" ht="15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</row>
    <row r="295" spans="1:48" ht="15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</row>
    <row r="296" spans="1:48" ht="15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</row>
    <row r="297" spans="1:48" ht="15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</row>
    <row r="298" spans="1:48" ht="15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</row>
    <row r="299" spans="1:48" ht="15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</row>
    <row r="300" spans="1:48" ht="15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</row>
    <row r="301" spans="1:48" ht="15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</row>
    <row r="302" spans="1:48" ht="15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</row>
    <row r="303" spans="1:48" ht="15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</row>
    <row r="304" spans="1:48" ht="15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</row>
    <row r="305" spans="1:48" ht="15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</row>
    <row r="306" spans="1:48" ht="15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</row>
    <row r="307" spans="1:48" ht="15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</row>
    <row r="308" spans="1:48" ht="15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</row>
    <row r="309" spans="1:48" ht="15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</row>
    <row r="310" spans="1:48" ht="15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</row>
    <row r="311" spans="1:48" ht="15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</row>
    <row r="312" spans="1:48" ht="15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</row>
    <row r="313" spans="1:48" ht="15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</row>
    <row r="314" spans="1:48" ht="15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</row>
    <row r="315" spans="1:48" ht="15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  <c r="AE315" s="193"/>
      <c r="AF315" s="193"/>
      <c r="AG315" s="193"/>
      <c r="AH315" s="193"/>
      <c r="AI315" s="193"/>
      <c r="AJ315" s="193"/>
      <c r="AK315" s="193"/>
      <c r="AL315" s="193"/>
      <c r="AM315" s="193"/>
      <c r="AN315" s="193"/>
      <c r="AO315" s="193"/>
      <c r="AP315" s="193"/>
      <c r="AQ315" s="193"/>
      <c r="AR315" s="193"/>
      <c r="AS315" s="193"/>
      <c r="AT315" s="193"/>
      <c r="AU315" s="193"/>
      <c r="AV315" s="193"/>
    </row>
    <row r="316" spans="1:48" ht="15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</row>
    <row r="317" spans="1:48" ht="15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</row>
    <row r="318" spans="1:48" ht="15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</row>
    <row r="319" spans="1:48" ht="15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</row>
    <row r="320" spans="1:48" ht="15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3"/>
      <c r="AK320" s="193"/>
      <c r="AL320" s="193"/>
      <c r="AM320" s="193"/>
      <c r="AN320" s="193"/>
      <c r="AO320" s="193"/>
      <c r="AP320" s="193"/>
      <c r="AQ320" s="193"/>
      <c r="AR320" s="193"/>
      <c r="AS320" s="193"/>
      <c r="AT320" s="193"/>
      <c r="AU320" s="193"/>
      <c r="AV320" s="193"/>
    </row>
    <row r="321" spans="1:48" ht="15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</row>
    <row r="322" spans="1:48" ht="15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</row>
    <row r="323" spans="1:48" ht="15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3"/>
      <c r="AF323" s="193"/>
      <c r="AG323" s="193"/>
      <c r="AH323" s="193"/>
      <c r="AI323" s="193"/>
      <c r="AJ323" s="193"/>
      <c r="AK323" s="193"/>
      <c r="AL323" s="193"/>
      <c r="AM323" s="193"/>
      <c r="AN323" s="193"/>
      <c r="AO323" s="193"/>
      <c r="AP323" s="193"/>
      <c r="AQ323" s="193"/>
      <c r="AR323" s="193"/>
      <c r="AS323" s="193"/>
      <c r="AT323" s="193"/>
      <c r="AU323" s="193"/>
      <c r="AV323" s="193"/>
    </row>
    <row r="324" spans="1:48" ht="15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</row>
    <row r="325" spans="1:48" ht="15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</row>
    <row r="326" spans="1:48" ht="15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</row>
    <row r="327" spans="1:48" ht="15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</row>
    <row r="328" spans="1:48" ht="15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</row>
    <row r="329" spans="1:48" ht="15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</row>
    <row r="330" spans="1:48" ht="15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</row>
    <row r="331" spans="1:48" ht="15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</row>
    <row r="332" spans="1:48" ht="15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</row>
    <row r="333" spans="1:48" ht="15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</row>
    <row r="334" spans="1:48" ht="15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</row>
    <row r="335" spans="1:48" ht="15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</row>
    <row r="336" spans="1:48" ht="15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</row>
    <row r="337" spans="1:48" ht="15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</row>
    <row r="338" spans="1:48" ht="15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</row>
    <row r="339" spans="1:48" ht="15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</row>
    <row r="340" spans="1:48" ht="15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</row>
    <row r="341" spans="1:48" ht="15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</row>
    <row r="342" spans="1:48" ht="15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</row>
    <row r="343" spans="1:48" ht="15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</row>
    <row r="344" spans="1:48" ht="15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</row>
    <row r="345" spans="1:48" ht="15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</row>
    <row r="346" spans="1:48" ht="15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  <c r="AE346" s="193"/>
      <c r="AF346" s="193"/>
      <c r="AG346" s="193"/>
      <c r="AH346" s="193"/>
      <c r="AI346" s="193"/>
      <c r="AJ346" s="193"/>
      <c r="AK346" s="193"/>
      <c r="AL346" s="193"/>
      <c r="AM346" s="193"/>
      <c r="AN346" s="193"/>
      <c r="AO346" s="193"/>
      <c r="AP346" s="193"/>
      <c r="AQ346" s="193"/>
      <c r="AR346" s="193"/>
      <c r="AS346" s="193"/>
      <c r="AT346" s="193"/>
      <c r="AU346" s="193"/>
      <c r="AV346" s="193"/>
    </row>
    <row r="347" spans="1:48" ht="15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</row>
    <row r="348" spans="1:48" ht="15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</row>
    <row r="349" spans="1:48" ht="15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</row>
    <row r="350" spans="1:48" ht="15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</row>
    <row r="351" spans="1:48" ht="15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/>
      <c r="AF351" s="193"/>
      <c r="AG351" s="193"/>
      <c r="AH351" s="193"/>
      <c r="AI351" s="193"/>
      <c r="AJ351" s="193"/>
      <c r="AK351" s="193"/>
      <c r="AL351" s="193"/>
      <c r="AM351" s="193"/>
      <c r="AN351" s="193"/>
      <c r="AO351" s="193"/>
      <c r="AP351" s="193"/>
      <c r="AQ351" s="193"/>
      <c r="AR351" s="193"/>
      <c r="AS351" s="193"/>
      <c r="AT351" s="193"/>
      <c r="AU351" s="193"/>
      <c r="AV351" s="193"/>
    </row>
    <row r="352" spans="1:48" ht="15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</row>
    <row r="353" spans="1:48" ht="15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</row>
    <row r="354" spans="1:48" ht="15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</row>
    <row r="355" spans="1:48" ht="15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</row>
    <row r="356" spans="1:48" ht="15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</row>
    <row r="357" spans="1:48" ht="15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</row>
    <row r="358" spans="1:48" ht="15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</row>
    <row r="359" spans="1:48" ht="15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3"/>
      <c r="AF359" s="193"/>
      <c r="AG359" s="193"/>
      <c r="AH359" s="193"/>
      <c r="AI359" s="193"/>
      <c r="AJ359" s="193"/>
      <c r="AK359" s="193"/>
      <c r="AL359" s="193"/>
      <c r="AM359" s="193"/>
      <c r="AN359" s="193"/>
      <c r="AO359" s="193"/>
      <c r="AP359" s="193"/>
      <c r="AQ359" s="193"/>
      <c r="AR359" s="193"/>
      <c r="AS359" s="193"/>
      <c r="AT359" s="193"/>
      <c r="AU359" s="193"/>
      <c r="AV359" s="193"/>
    </row>
    <row r="360" spans="1:48" ht="15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</row>
    <row r="361" spans="1:48" ht="15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</row>
    <row r="362" spans="1:48" ht="15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</row>
    <row r="363" spans="1:48" ht="15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</row>
    <row r="364" spans="1:48" ht="15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</row>
    <row r="365" spans="1:48" ht="15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  <c r="AE365" s="193"/>
      <c r="AF365" s="193"/>
      <c r="AG365" s="193"/>
      <c r="AH365" s="193"/>
      <c r="AI365" s="193"/>
      <c r="AJ365" s="193"/>
      <c r="AK365" s="193"/>
      <c r="AL365" s="193"/>
      <c r="AM365" s="193"/>
      <c r="AN365" s="193"/>
      <c r="AO365" s="193"/>
      <c r="AP365" s="193"/>
      <c r="AQ365" s="193"/>
      <c r="AR365" s="193"/>
      <c r="AS365" s="193"/>
      <c r="AT365" s="193"/>
      <c r="AU365" s="193"/>
      <c r="AV365" s="193"/>
    </row>
    <row r="366" spans="1:48" ht="15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</row>
    <row r="367" spans="1:48" ht="15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</row>
    <row r="368" spans="1:48" ht="15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</row>
    <row r="369" spans="1:48" ht="15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</row>
    <row r="370" spans="1:48" ht="15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</row>
    <row r="371" spans="1:48" ht="15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</row>
    <row r="372" spans="1:48" ht="15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3"/>
      <c r="AK372" s="193"/>
      <c r="AL372" s="193"/>
      <c r="AM372" s="193"/>
      <c r="AN372" s="193"/>
      <c r="AO372" s="193"/>
      <c r="AP372" s="193"/>
      <c r="AQ372" s="193"/>
      <c r="AR372" s="193"/>
      <c r="AS372" s="193"/>
      <c r="AT372" s="193"/>
      <c r="AU372" s="193"/>
      <c r="AV372" s="193"/>
    </row>
    <row r="373" spans="1:48" ht="15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3"/>
      <c r="AK373" s="193"/>
      <c r="AL373" s="193"/>
      <c r="AM373" s="193"/>
      <c r="AN373" s="193"/>
      <c r="AO373" s="193"/>
      <c r="AP373" s="193"/>
      <c r="AQ373" s="193"/>
      <c r="AR373" s="193"/>
      <c r="AS373" s="193"/>
      <c r="AT373" s="193"/>
      <c r="AU373" s="193"/>
      <c r="AV373" s="193"/>
    </row>
    <row r="374" spans="1:48" ht="15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  <c r="AE374" s="193"/>
      <c r="AF374" s="193"/>
      <c r="AG374" s="193"/>
      <c r="AH374" s="193"/>
      <c r="AI374" s="193"/>
      <c r="AJ374" s="193"/>
      <c r="AK374" s="193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</row>
    <row r="375" spans="1:48" ht="15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  <c r="AH375" s="193"/>
      <c r="AI375" s="193"/>
      <c r="AJ375" s="193"/>
      <c r="AK375" s="193"/>
      <c r="AL375" s="193"/>
      <c r="AM375" s="193"/>
      <c r="AN375" s="193"/>
      <c r="AO375" s="193"/>
      <c r="AP375" s="193"/>
      <c r="AQ375" s="193"/>
      <c r="AR375" s="193"/>
      <c r="AS375" s="193"/>
      <c r="AT375" s="193"/>
      <c r="AU375" s="193"/>
      <c r="AV375" s="193"/>
    </row>
    <row r="376" spans="1:48" ht="15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  <c r="AH376" s="193"/>
      <c r="AI376" s="193"/>
      <c r="AJ376" s="193"/>
      <c r="AK376" s="193"/>
      <c r="AL376" s="193"/>
      <c r="AM376" s="193"/>
      <c r="AN376" s="193"/>
      <c r="AO376" s="193"/>
      <c r="AP376" s="193"/>
      <c r="AQ376" s="193"/>
      <c r="AR376" s="193"/>
      <c r="AS376" s="193"/>
      <c r="AT376" s="193"/>
      <c r="AU376" s="193"/>
      <c r="AV376" s="193"/>
    </row>
    <row r="377" spans="1:48" ht="15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  <c r="AH377" s="193"/>
      <c r="AI377" s="193"/>
      <c r="AJ377" s="193"/>
      <c r="AK377" s="193"/>
      <c r="AL377" s="193"/>
      <c r="AM377" s="193"/>
      <c r="AN377" s="193"/>
      <c r="AO377" s="193"/>
      <c r="AP377" s="193"/>
      <c r="AQ377" s="193"/>
      <c r="AR377" s="193"/>
      <c r="AS377" s="193"/>
      <c r="AT377" s="193"/>
      <c r="AU377" s="193"/>
      <c r="AV377" s="193"/>
    </row>
    <row r="378" spans="1:48" ht="15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  <c r="AH378" s="193"/>
      <c r="AI378" s="193"/>
      <c r="AJ378" s="193"/>
      <c r="AK378" s="193"/>
      <c r="AL378" s="193"/>
      <c r="AM378" s="193"/>
      <c r="AN378" s="193"/>
      <c r="AO378" s="193"/>
      <c r="AP378" s="193"/>
      <c r="AQ378" s="193"/>
      <c r="AR378" s="193"/>
      <c r="AS378" s="193"/>
      <c r="AT378" s="193"/>
      <c r="AU378" s="193"/>
      <c r="AV378" s="193"/>
    </row>
    <row r="379" spans="1:48" ht="15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  <c r="AH379" s="193"/>
      <c r="AI379" s="193"/>
      <c r="AJ379" s="193"/>
      <c r="AK379" s="193"/>
      <c r="AL379" s="193"/>
      <c r="AM379" s="193"/>
      <c r="AN379" s="193"/>
      <c r="AO379" s="193"/>
      <c r="AP379" s="193"/>
      <c r="AQ379" s="193"/>
      <c r="AR379" s="193"/>
      <c r="AS379" s="193"/>
      <c r="AT379" s="193"/>
      <c r="AU379" s="193"/>
      <c r="AV379" s="193"/>
    </row>
    <row r="380" spans="1:48" ht="15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  <c r="AE380" s="193"/>
      <c r="AF380" s="193"/>
      <c r="AG380" s="193"/>
      <c r="AH380" s="193"/>
      <c r="AI380" s="193"/>
      <c r="AJ380" s="193"/>
      <c r="AK380" s="193"/>
      <c r="AL380" s="193"/>
      <c r="AM380" s="193"/>
      <c r="AN380" s="193"/>
      <c r="AO380" s="193"/>
      <c r="AP380" s="193"/>
      <c r="AQ380" s="193"/>
      <c r="AR380" s="193"/>
      <c r="AS380" s="193"/>
      <c r="AT380" s="193"/>
      <c r="AU380" s="193"/>
      <c r="AV380" s="193"/>
    </row>
    <row r="381" spans="1:48" ht="15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  <c r="AE381" s="193"/>
      <c r="AF381" s="193"/>
      <c r="AG381" s="193"/>
      <c r="AH381" s="193"/>
      <c r="AI381" s="193"/>
      <c r="AJ381" s="193"/>
      <c r="AK381" s="193"/>
      <c r="AL381" s="193"/>
      <c r="AM381" s="193"/>
      <c r="AN381" s="193"/>
      <c r="AO381" s="193"/>
      <c r="AP381" s="193"/>
      <c r="AQ381" s="193"/>
      <c r="AR381" s="193"/>
      <c r="AS381" s="193"/>
      <c r="AT381" s="193"/>
      <c r="AU381" s="193"/>
      <c r="AV381" s="193"/>
    </row>
    <row r="382" spans="1:48" ht="15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  <c r="AE382" s="193"/>
      <c r="AF382" s="193"/>
      <c r="AG382" s="193"/>
      <c r="AH382" s="193"/>
      <c r="AI382" s="193"/>
      <c r="AJ382" s="193"/>
      <c r="AK382" s="193"/>
      <c r="AL382" s="193"/>
      <c r="AM382" s="193"/>
      <c r="AN382" s="193"/>
      <c r="AO382" s="193"/>
      <c r="AP382" s="193"/>
      <c r="AQ382" s="193"/>
      <c r="AR382" s="193"/>
      <c r="AS382" s="193"/>
      <c r="AT382" s="193"/>
      <c r="AU382" s="193"/>
      <c r="AV382" s="193"/>
    </row>
    <row r="383" spans="1:48" ht="15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  <c r="AE383" s="193"/>
      <c r="AF383" s="193"/>
      <c r="AG383" s="193"/>
      <c r="AH383" s="193"/>
      <c r="AI383" s="193"/>
      <c r="AJ383" s="193"/>
      <c r="AK383" s="193"/>
      <c r="AL383" s="193"/>
      <c r="AM383" s="193"/>
      <c r="AN383" s="193"/>
      <c r="AO383" s="193"/>
      <c r="AP383" s="193"/>
      <c r="AQ383" s="193"/>
      <c r="AR383" s="193"/>
      <c r="AS383" s="193"/>
      <c r="AT383" s="193"/>
      <c r="AU383" s="193"/>
      <c r="AV383" s="193"/>
    </row>
    <row r="384" spans="1:48" ht="15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  <c r="AE384" s="193"/>
      <c r="AF384" s="193"/>
      <c r="AG384" s="193"/>
      <c r="AH384" s="193"/>
      <c r="AI384" s="193"/>
      <c r="AJ384" s="193"/>
      <c r="AK384" s="193"/>
      <c r="AL384" s="193"/>
      <c r="AM384" s="193"/>
      <c r="AN384" s="193"/>
      <c r="AO384" s="193"/>
      <c r="AP384" s="193"/>
      <c r="AQ384" s="193"/>
      <c r="AR384" s="193"/>
      <c r="AS384" s="193"/>
      <c r="AT384" s="193"/>
      <c r="AU384" s="193"/>
      <c r="AV384" s="193"/>
    </row>
    <row r="385" spans="1:48" ht="15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  <c r="AE385" s="193"/>
      <c r="AF385" s="193"/>
      <c r="AG385" s="193"/>
      <c r="AH385" s="193"/>
      <c r="AI385" s="193"/>
      <c r="AJ385" s="193"/>
      <c r="AK385" s="193"/>
      <c r="AL385" s="193"/>
      <c r="AM385" s="193"/>
      <c r="AN385" s="193"/>
      <c r="AO385" s="193"/>
      <c r="AP385" s="193"/>
      <c r="AQ385" s="193"/>
      <c r="AR385" s="193"/>
      <c r="AS385" s="193"/>
      <c r="AT385" s="193"/>
      <c r="AU385" s="193"/>
      <c r="AV385" s="193"/>
    </row>
    <row r="386" spans="1:48" ht="15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  <c r="AE386" s="193"/>
      <c r="AF386" s="193"/>
      <c r="AG386" s="193"/>
      <c r="AH386" s="193"/>
      <c r="AI386" s="193"/>
      <c r="AJ386" s="193"/>
      <c r="AK386" s="193"/>
      <c r="AL386" s="193"/>
      <c r="AM386" s="193"/>
      <c r="AN386" s="193"/>
      <c r="AO386" s="193"/>
      <c r="AP386" s="193"/>
      <c r="AQ386" s="193"/>
      <c r="AR386" s="193"/>
      <c r="AS386" s="193"/>
      <c r="AT386" s="193"/>
      <c r="AU386" s="193"/>
      <c r="AV386" s="193"/>
    </row>
    <row r="387" spans="1:48" ht="15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  <c r="AE387" s="193"/>
      <c r="AF387" s="193"/>
      <c r="AG387" s="193"/>
      <c r="AH387" s="193"/>
      <c r="AI387" s="193"/>
      <c r="AJ387" s="193"/>
      <c r="AK387" s="193"/>
      <c r="AL387" s="193"/>
      <c r="AM387" s="193"/>
      <c r="AN387" s="193"/>
      <c r="AO387" s="193"/>
      <c r="AP387" s="193"/>
      <c r="AQ387" s="193"/>
      <c r="AR387" s="193"/>
      <c r="AS387" s="193"/>
      <c r="AT387" s="193"/>
      <c r="AU387" s="193"/>
      <c r="AV387" s="193"/>
    </row>
    <row r="388" spans="1:48" ht="15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/>
      <c r="AE388" s="193"/>
      <c r="AF388" s="193"/>
      <c r="AG388" s="193"/>
      <c r="AH388" s="193"/>
      <c r="AI388" s="193"/>
      <c r="AJ388" s="193"/>
      <c r="AK388" s="193"/>
      <c r="AL388" s="193"/>
      <c r="AM388" s="193"/>
      <c r="AN388" s="193"/>
      <c r="AO388" s="193"/>
      <c r="AP388" s="193"/>
      <c r="AQ388" s="193"/>
      <c r="AR388" s="193"/>
      <c r="AS388" s="193"/>
      <c r="AT388" s="193"/>
      <c r="AU388" s="193"/>
      <c r="AV388" s="193"/>
    </row>
    <row r="389" spans="1:48" ht="15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  <c r="AE389" s="193"/>
      <c r="AF389" s="193"/>
      <c r="AG389" s="193"/>
      <c r="AH389" s="193"/>
      <c r="AI389" s="193"/>
      <c r="AJ389" s="193"/>
      <c r="AK389" s="193"/>
      <c r="AL389" s="193"/>
      <c r="AM389" s="193"/>
      <c r="AN389" s="193"/>
      <c r="AO389" s="193"/>
      <c r="AP389" s="193"/>
      <c r="AQ389" s="193"/>
      <c r="AR389" s="193"/>
      <c r="AS389" s="193"/>
      <c r="AT389" s="193"/>
      <c r="AU389" s="193"/>
      <c r="AV389" s="193"/>
    </row>
    <row r="390" spans="1:48" ht="15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3"/>
      <c r="AF390" s="193"/>
      <c r="AG390" s="193"/>
      <c r="AH390" s="193"/>
      <c r="AI390" s="193"/>
      <c r="AJ390" s="193"/>
      <c r="AK390" s="193"/>
      <c r="AL390" s="193"/>
      <c r="AM390" s="193"/>
      <c r="AN390" s="193"/>
      <c r="AO390" s="193"/>
      <c r="AP390" s="193"/>
      <c r="AQ390" s="193"/>
      <c r="AR390" s="193"/>
      <c r="AS390" s="193"/>
      <c r="AT390" s="193"/>
      <c r="AU390" s="193"/>
      <c r="AV390" s="193"/>
    </row>
    <row r="391" spans="1:48" ht="15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  <c r="AE391" s="193"/>
      <c r="AF391" s="193"/>
      <c r="AG391" s="193"/>
      <c r="AH391" s="193"/>
      <c r="AI391" s="193"/>
      <c r="AJ391" s="193"/>
      <c r="AK391" s="193"/>
      <c r="AL391" s="193"/>
      <c r="AM391" s="193"/>
      <c r="AN391" s="193"/>
      <c r="AO391" s="193"/>
      <c r="AP391" s="193"/>
      <c r="AQ391" s="193"/>
      <c r="AR391" s="193"/>
      <c r="AS391" s="193"/>
      <c r="AT391" s="193"/>
      <c r="AU391" s="193"/>
      <c r="AV391" s="193"/>
    </row>
    <row r="392" spans="1:48" ht="15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  <c r="AE392" s="193"/>
      <c r="AF392" s="193"/>
      <c r="AG392" s="193"/>
      <c r="AH392" s="193"/>
      <c r="AI392" s="193"/>
      <c r="AJ392" s="193"/>
      <c r="AK392" s="193"/>
      <c r="AL392" s="193"/>
      <c r="AM392" s="193"/>
      <c r="AN392" s="193"/>
      <c r="AO392" s="193"/>
      <c r="AP392" s="193"/>
      <c r="AQ392" s="193"/>
      <c r="AR392" s="193"/>
      <c r="AS392" s="193"/>
      <c r="AT392" s="193"/>
      <c r="AU392" s="193"/>
      <c r="AV392" s="193"/>
    </row>
    <row r="393" spans="1:48" ht="15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  <c r="AA393" s="193"/>
      <c r="AB393" s="193"/>
      <c r="AC393" s="193"/>
      <c r="AD393" s="193"/>
      <c r="AE393" s="193"/>
      <c r="AF393" s="193"/>
      <c r="AG393" s="193"/>
      <c r="AH393" s="193"/>
      <c r="AI393" s="193"/>
      <c r="AJ393" s="193"/>
      <c r="AK393" s="193"/>
      <c r="AL393" s="193"/>
      <c r="AM393" s="193"/>
      <c r="AN393" s="193"/>
      <c r="AO393" s="193"/>
      <c r="AP393" s="193"/>
      <c r="AQ393" s="193"/>
      <c r="AR393" s="193"/>
      <c r="AS393" s="193"/>
      <c r="AT393" s="193"/>
      <c r="AU393" s="193"/>
      <c r="AV393" s="193"/>
    </row>
    <row r="394" spans="1:48" ht="15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  <c r="AE394" s="193"/>
      <c r="AF394" s="193"/>
      <c r="AG394" s="193"/>
      <c r="AH394" s="193"/>
      <c r="AI394" s="193"/>
      <c r="AJ394" s="193"/>
      <c r="AK394" s="193"/>
      <c r="AL394" s="193"/>
      <c r="AM394" s="193"/>
      <c r="AN394" s="193"/>
      <c r="AO394" s="193"/>
      <c r="AP394" s="193"/>
      <c r="AQ394" s="193"/>
      <c r="AR394" s="193"/>
      <c r="AS394" s="193"/>
      <c r="AT394" s="193"/>
      <c r="AU394" s="193"/>
      <c r="AV394" s="193"/>
    </row>
    <row r="395" spans="1:48" ht="15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  <c r="AE395" s="193"/>
      <c r="AF395" s="193"/>
      <c r="AG395" s="193"/>
      <c r="AH395" s="193"/>
      <c r="AI395" s="193"/>
      <c r="AJ395" s="193"/>
      <c r="AK395" s="193"/>
      <c r="AL395" s="193"/>
      <c r="AM395" s="193"/>
      <c r="AN395" s="193"/>
      <c r="AO395" s="193"/>
      <c r="AP395" s="193"/>
      <c r="AQ395" s="193"/>
      <c r="AR395" s="193"/>
      <c r="AS395" s="193"/>
      <c r="AT395" s="193"/>
      <c r="AU395" s="193"/>
      <c r="AV395" s="193"/>
    </row>
    <row r="396" spans="1:48" ht="15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3"/>
      <c r="AF396" s="193"/>
      <c r="AG396" s="193"/>
      <c r="AH396" s="193"/>
      <c r="AI396" s="193"/>
      <c r="AJ396" s="193"/>
      <c r="AK396" s="193"/>
      <c r="AL396" s="193"/>
      <c r="AM396" s="193"/>
      <c r="AN396" s="193"/>
      <c r="AO396" s="193"/>
      <c r="AP396" s="193"/>
      <c r="AQ396" s="193"/>
      <c r="AR396" s="193"/>
      <c r="AS396" s="193"/>
      <c r="AT396" s="193"/>
      <c r="AU396" s="193"/>
      <c r="AV396" s="193"/>
    </row>
    <row r="397" spans="1:48" ht="15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  <c r="AE397" s="193"/>
      <c r="AF397" s="193"/>
      <c r="AG397" s="193"/>
      <c r="AH397" s="193"/>
      <c r="AI397" s="193"/>
      <c r="AJ397" s="193"/>
      <c r="AK397" s="193"/>
      <c r="AL397" s="193"/>
      <c r="AM397" s="193"/>
      <c r="AN397" s="193"/>
      <c r="AO397" s="193"/>
      <c r="AP397" s="193"/>
      <c r="AQ397" s="193"/>
      <c r="AR397" s="193"/>
      <c r="AS397" s="193"/>
      <c r="AT397" s="193"/>
      <c r="AU397" s="193"/>
      <c r="AV397" s="193"/>
    </row>
    <row r="398" spans="1:48" ht="15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  <c r="AE398" s="193"/>
      <c r="AF398" s="193"/>
      <c r="AG398" s="193"/>
      <c r="AH398" s="193"/>
      <c r="AI398" s="193"/>
      <c r="AJ398" s="193"/>
      <c r="AK398" s="193"/>
      <c r="AL398" s="193"/>
      <c r="AM398" s="193"/>
      <c r="AN398" s="193"/>
      <c r="AO398" s="193"/>
      <c r="AP398" s="193"/>
      <c r="AQ398" s="193"/>
      <c r="AR398" s="193"/>
      <c r="AS398" s="193"/>
      <c r="AT398" s="193"/>
      <c r="AU398" s="193"/>
      <c r="AV398" s="193"/>
    </row>
    <row r="399" spans="1:48" ht="15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  <c r="AE399" s="193"/>
      <c r="AF399" s="193"/>
      <c r="AG399" s="193"/>
      <c r="AH399" s="193"/>
      <c r="AI399" s="193"/>
      <c r="AJ399" s="193"/>
      <c r="AK399" s="193"/>
      <c r="AL399" s="193"/>
      <c r="AM399" s="193"/>
      <c r="AN399" s="193"/>
      <c r="AO399" s="193"/>
      <c r="AP399" s="193"/>
      <c r="AQ399" s="193"/>
      <c r="AR399" s="193"/>
      <c r="AS399" s="193"/>
      <c r="AT399" s="193"/>
      <c r="AU399" s="193"/>
      <c r="AV399" s="193"/>
    </row>
    <row r="400" spans="1:48" ht="15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  <c r="AE400" s="193"/>
      <c r="AF400" s="193"/>
      <c r="AG400" s="193"/>
      <c r="AH400" s="193"/>
      <c r="AI400" s="193"/>
      <c r="AJ400" s="193"/>
      <c r="AK400" s="193"/>
      <c r="AL400" s="193"/>
      <c r="AM400" s="193"/>
      <c r="AN400" s="193"/>
      <c r="AO400" s="193"/>
      <c r="AP400" s="193"/>
      <c r="AQ400" s="193"/>
      <c r="AR400" s="193"/>
      <c r="AS400" s="193"/>
      <c r="AT400" s="193"/>
      <c r="AU400" s="193"/>
      <c r="AV400" s="193"/>
    </row>
    <row r="401" spans="1:48" ht="15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  <c r="AE401" s="193"/>
      <c r="AF401" s="193"/>
      <c r="AG401" s="193"/>
      <c r="AH401" s="193"/>
      <c r="AI401" s="193"/>
      <c r="AJ401" s="193"/>
      <c r="AK401" s="193"/>
      <c r="AL401" s="193"/>
      <c r="AM401" s="193"/>
      <c r="AN401" s="193"/>
      <c r="AO401" s="193"/>
      <c r="AP401" s="193"/>
      <c r="AQ401" s="193"/>
      <c r="AR401" s="193"/>
      <c r="AS401" s="193"/>
      <c r="AT401" s="193"/>
      <c r="AU401" s="193"/>
      <c r="AV401" s="193"/>
    </row>
    <row r="402" spans="1:48" ht="15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  <c r="AH402" s="193"/>
      <c r="AI402" s="193"/>
      <c r="AJ402" s="193"/>
      <c r="AK402" s="193"/>
      <c r="AL402" s="193"/>
      <c r="AM402" s="193"/>
      <c r="AN402" s="193"/>
      <c r="AO402" s="193"/>
      <c r="AP402" s="193"/>
      <c r="AQ402" s="193"/>
      <c r="AR402" s="193"/>
      <c r="AS402" s="193"/>
      <c r="AT402" s="193"/>
      <c r="AU402" s="193"/>
      <c r="AV402" s="193"/>
    </row>
    <row r="403" spans="1:48" ht="15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  <c r="AE403" s="193"/>
      <c r="AF403" s="193"/>
      <c r="AG403" s="193"/>
      <c r="AH403" s="193"/>
      <c r="AI403" s="193"/>
      <c r="AJ403" s="193"/>
      <c r="AK403" s="193"/>
      <c r="AL403" s="193"/>
      <c r="AM403" s="193"/>
      <c r="AN403" s="193"/>
      <c r="AO403" s="193"/>
      <c r="AP403" s="193"/>
      <c r="AQ403" s="193"/>
      <c r="AR403" s="193"/>
      <c r="AS403" s="193"/>
      <c r="AT403" s="193"/>
      <c r="AU403" s="193"/>
      <c r="AV403" s="193"/>
    </row>
    <row r="404" spans="1:48" ht="15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  <c r="AE404" s="193"/>
      <c r="AF404" s="193"/>
      <c r="AG404" s="193"/>
      <c r="AH404" s="193"/>
      <c r="AI404" s="193"/>
      <c r="AJ404" s="193"/>
      <c r="AK404" s="193"/>
      <c r="AL404" s="193"/>
      <c r="AM404" s="193"/>
      <c r="AN404" s="193"/>
      <c r="AO404" s="193"/>
      <c r="AP404" s="193"/>
      <c r="AQ404" s="193"/>
      <c r="AR404" s="193"/>
      <c r="AS404" s="193"/>
      <c r="AT404" s="193"/>
      <c r="AU404" s="193"/>
      <c r="AV404" s="193"/>
    </row>
    <row r="405" spans="1:48" ht="15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  <c r="AE405" s="193"/>
      <c r="AF405" s="193"/>
      <c r="AG405" s="193"/>
      <c r="AH405" s="193"/>
      <c r="AI405" s="193"/>
      <c r="AJ405" s="193"/>
      <c r="AK405" s="193"/>
      <c r="AL405" s="193"/>
      <c r="AM405" s="193"/>
      <c r="AN405" s="193"/>
      <c r="AO405" s="193"/>
      <c r="AP405" s="193"/>
      <c r="AQ405" s="193"/>
      <c r="AR405" s="193"/>
      <c r="AS405" s="193"/>
      <c r="AT405" s="193"/>
      <c r="AU405" s="193"/>
      <c r="AV405" s="193"/>
    </row>
    <row r="406" spans="1:48" ht="15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3"/>
      <c r="AF406" s="193"/>
      <c r="AG406" s="193"/>
      <c r="AH406" s="193"/>
      <c r="AI406" s="193"/>
      <c r="AJ406" s="193"/>
      <c r="AK406" s="193"/>
      <c r="AL406" s="193"/>
      <c r="AM406" s="193"/>
      <c r="AN406" s="193"/>
      <c r="AO406" s="193"/>
      <c r="AP406" s="193"/>
      <c r="AQ406" s="193"/>
      <c r="AR406" s="193"/>
      <c r="AS406" s="193"/>
      <c r="AT406" s="193"/>
      <c r="AU406" s="193"/>
      <c r="AV406" s="193"/>
    </row>
    <row r="407" spans="1:48" ht="15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  <c r="AA407" s="193"/>
      <c r="AB407" s="193"/>
      <c r="AC407" s="193"/>
      <c r="AD407" s="193"/>
      <c r="AE407" s="193"/>
      <c r="AF407" s="193"/>
      <c r="AG407" s="193"/>
      <c r="AH407" s="193"/>
      <c r="AI407" s="193"/>
      <c r="AJ407" s="193"/>
      <c r="AK407" s="193"/>
      <c r="AL407" s="193"/>
      <c r="AM407" s="193"/>
      <c r="AN407" s="193"/>
      <c r="AO407" s="193"/>
      <c r="AP407" s="193"/>
      <c r="AQ407" s="193"/>
      <c r="AR407" s="193"/>
      <c r="AS407" s="193"/>
      <c r="AT407" s="193"/>
      <c r="AU407" s="193"/>
      <c r="AV407" s="193"/>
    </row>
    <row r="408" spans="1:48" ht="15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  <c r="AE408" s="193"/>
      <c r="AF408" s="193"/>
      <c r="AG408" s="193"/>
      <c r="AH408" s="193"/>
      <c r="AI408" s="193"/>
      <c r="AJ408" s="193"/>
      <c r="AK408" s="193"/>
      <c r="AL408" s="193"/>
      <c r="AM408" s="193"/>
      <c r="AN408" s="193"/>
      <c r="AO408" s="193"/>
      <c r="AP408" s="193"/>
      <c r="AQ408" s="193"/>
      <c r="AR408" s="193"/>
      <c r="AS408" s="193"/>
      <c r="AT408" s="193"/>
      <c r="AU408" s="193"/>
      <c r="AV408" s="193"/>
    </row>
    <row r="409" spans="1:48" ht="15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  <c r="AE409" s="193"/>
      <c r="AF409" s="193"/>
      <c r="AG409" s="193"/>
      <c r="AH409" s="193"/>
      <c r="AI409" s="193"/>
      <c r="AJ409" s="193"/>
      <c r="AK409" s="193"/>
      <c r="AL409" s="193"/>
      <c r="AM409" s="193"/>
      <c r="AN409" s="193"/>
      <c r="AO409" s="193"/>
      <c r="AP409" s="193"/>
      <c r="AQ409" s="193"/>
      <c r="AR409" s="193"/>
      <c r="AS409" s="193"/>
      <c r="AT409" s="193"/>
      <c r="AU409" s="193"/>
      <c r="AV409" s="193"/>
    </row>
    <row r="410" spans="1:48" ht="15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  <c r="AE410" s="193"/>
      <c r="AF410" s="193"/>
      <c r="AG410" s="193"/>
      <c r="AH410" s="193"/>
      <c r="AI410" s="193"/>
      <c r="AJ410" s="193"/>
      <c r="AK410" s="193"/>
      <c r="AL410" s="193"/>
      <c r="AM410" s="193"/>
      <c r="AN410" s="193"/>
      <c r="AO410" s="193"/>
      <c r="AP410" s="193"/>
      <c r="AQ410" s="193"/>
      <c r="AR410" s="193"/>
      <c r="AS410" s="193"/>
      <c r="AT410" s="193"/>
      <c r="AU410" s="193"/>
      <c r="AV410" s="193"/>
    </row>
    <row r="411" spans="1:48" ht="15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  <c r="AE411" s="193"/>
      <c r="AF411" s="193"/>
      <c r="AG411" s="193"/>
      <c r="AH411" s="193"/>
      <c r="AI411" s="193"/>
      <c r="AJ411" s="193"/>
      <c r="AK411" s="193"/>
      <c r="AL411" s="193"/>
      <c r="AM411" s="193"/>
      <c r="AN411" s="193"/>
      <c r="AO411" s="193"/>
      <c r="AP411" s="193"/>
      <c r="AQ411" s="193"/>
      <c r="AR411" s="193"/>
      <c r="AS411" s="193"/>
      <c r="AT411" s="193"/>
      <c r="AU411" s="193"/>
      <c r="AV411" s="193"/>
    </row>
    <row r="412" spans="1:48" ht="15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3"/>
      <c r="AG412" s="193"/>
      <c r="AH412" s="193"/>
      <c r="AI412" s="193"/>
      <c r="AJ412" s="193"/>
      <c r="AK412" s="193"/>
      <c r="AL412" s="193"/>
      <c r="AM412" s="193"/>
      <c r="AN412" s="193"/>
      <c r="AO412" s="193"/>
      <c r="AP412" s="193"/>
      <c r="AQ412" s="193"/>
      <c r="AR412" s="193"/>
      <c r="AS412" s="193"/>
      <c r="AT412" s="193"/>
      <c r="AU412" s="193"/>
      <c r="AV412" s="193"/>
    </row>
    <row r="413" spans="1:48" ht="15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  <c r="AE413" s="193"/>
      <c r="AF413" s="193"/>
      <c r="AG413" s="193"/>
      <c r="AH413" s="193"/>
      <c r="AI413" s="193"/>
      <c r="AJ413" s="193"/>
      <c r="AK413" s="193"/>
      <c r="AL413" s="193"/>
      <c r="AM413" s="193"/>
      <c r="AN413" s="193"/>
      <c r="AO413" s="193"/>
      <c r="AP413" s="193"/>
      <c r="AQ413" s="193"/>
      <c r="AR413" s="193"/>
      <c r="AS413" s="193"/>
      <c r="AT413" s="193"/>
      <c r="AU413" s="193"/>
      <c r="AV413" s="193"/>
    </row>
    <row r="414" spans="1:48" ht="15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193"/>
      <c r="AI414" s="193"/>
      <c r="AJ414" s="193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193"/>
      <c r="AV414" s="193"/>
    </row>
    <row r="415" spans="1:48" ht="15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  <c r="AH415" s="193"/>
      <c r="AI415" s="193"/>
      <c r="AJ415" s="193"/>
      <c r="AK415" s="193"/>
      <c r="AL415" s="193"/>
      <c r="AM415" s="193"/>
      <c r="AN415" s="193"/>
      <c r="AO415" s="193"/>
      <c r="AP415" s="193"/>
      <c r="AQ415" s="193"/>
      <c r="AR415" s="193"/>
      <c r="AS415" s="193"/>
      <c r="AT415" s="193"/>
      <c r="AU415" s="193"/>
      <c r="AV415" s="193"/>
    </row>
    <row r="416" spans="1:48" ht="15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  <c r="AH416" s="193"/>
      <c r="AI416" s="193"/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193"/>
    </row>
    <row r="417" spans="1:48" ht="15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  <c r="AH417" s="193"/>
      <c r="AI417" s="193"/>
      <c r="AJ417" s="193"/>
      <c r="AK417" s="193"/>
      <c r="AL417" s="193"/>
      <c r="AM417" s="193"/>
      <c r="AN417" s="193"/>
      <c r="AO417" s="193"/>
      <c r="AP417" s="193"/>
      <c r="AQ417" s="193"/>
      <c r="AR417" s="193"/>
      <c r="AS417" s="193"/>
      <c r="AT417" s="193"/>
      <c r="AU417" s="193"/>
      <c r="AV417" s="193"/>
    </row>
    <row r="418" spans="1:48" ht="15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  <c r="AH418" s="193"/>
      <c r="AI418" s="193"/>
      <c r="AJ418" s="193"/>
      <c r="AK418" s="193"/>
      <c r="AL418" s="193"/>
      <c r="AM418" s="193"/>
      <c r="AN418" s="193"/>
      <c r="AO418" s="193"/>
      <c r="AP418" s="193"/>
      <c r="AQ418" s="193"/>
      <c r="AR418" s="193"/>
      <c r="AS418" s="193"/>
      <c r="AT418" s="193"/>
      <c r="AU418" s="193"/>
      <c r="AV418" s="193"/>
    </row>
    <row r="419" spans="1:48" ht="15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  <c r="AH419" s="193"/>
      <c r="AI419" s="193"/>
      <c r="AJ419" s="193"/>
      <c r="AK419" s="193"/>
      <c r="AL419" s="193"/>
      <c r="AM419" s="193"/>
      <c r="AN419" s="193"/>
      <c r="AO419" s="193"/>
      <c r="AP419" s="193"/>
      <c r="AQ419" s="193"/>
      <c r="AR419" s="193"/>
      <c r="AS419" s="193"/>
      <c r="AT419" s="193"/>
      <c r="AU419" s="193"/>
      <c r="AV419" s="193"/>
    </row>
    <row r="420" spans="1:48" ht="15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  <c r="AH420" s="193"/>
      <c r="AI420" s="193"/>
      <c r="AJ420" s="193"/>
      <c r="AK420" s="193"/>
      <c r="AL420" s="193"/>
      <c r="AM420" s="193"/>
      <c r="AN420" s="193"/>
      <c r="AO420" s="193"/>
      <c r="AP420" s="193"/>
      <c r="AQ420" s="193"/>
      <c r="AR420" s="193"/>
      <c r="AS420" s="193"/>
      <c r="AT420" s="193"/>
      <c r="AU420" s="193"/>
      <c r="AV420" s="193"/>
    </row>
    <row r="421" spans="1:48" ht="15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  <c r="AH421" s="193"/>
      <c r="AI421" s="193"/>
      <c r="AJ421" s="193"/>
      <c r="AK421" s="193"/>
      <c r="AL421" s="193"/>
      <c r="AM421" s="193"/>
      <c r="AN421" s="193"/>
      <c r="AO421" s="193"/>
      <c r="AP421" s="193"/>
      <c r="AQ421" s="193"/>
      <c r="AR421" s="193"/>
      <c r="AS421" s="193"/>
      <c r="AT421" s="193"/>
      <c r="AU421" s="193"/>
      <c r="AV421" s="193"/>
    </row>
    <row r="422" spans="1:48" ht="15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  <c r="AH422" s="193"/>
      <c r="AI422" s="193"/>
      <c r="AJ422" s="193"/>
      <c r="AK422" s="193"/>
      <c r="AL422" s="193"/>
      <c r="AM422" s="193"/>
      <c r="AN422" s="193"/>
      <c r="AO422" s="193"/>
      <c r="AP422" s="193"/>
      <c r="AQ422" s="193"/>
      <c r="AR422" s="193"/>
      <c r="AS422" s="193"/>
      <c r="AT422" s="193"/>
      <c r="AU422" s="193"/>
      <c r="AV422" s="193"/>
    </row>
    <row r="423" spans="1:48" ht="15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  <c r="AE423" s="193"/>
      <c r="AF423" s="193"/>
      <c r="AG423" s="193"/>
      <c r="AH423" s="193"/>
      <c r="AI423" s="193"/>
      <c r="AJ423" s="193"/>
      <c r="AK423" s="193"/>
      <c r="AL423" s="193"/>
      <c r="AM423" s="193"/>
      <c r="AN423" s="193"/>
      <c r="AO423" s="193"/>
      <c r="AP423" s="193"/>
      <c r="AQ423" s="193"/>
      <c r="AR423" s="193"/>
      <c r="AS423" s="193"/>
      <c r="AT423" s="193"/>
      <c r="AU423" s="193"/>
      <c r="AV423" s="193"/>
    </row>
    <row r="424" spans="1:48" ht="15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  <c r="AE424" s="193"/>
      <c r="AF424" s="193"/>
      <c r="AG424" s="193"/>
      <c r="AH424" s="193"/>
      <c r="AI424" s="193"/>
      <c r="AJ424" s="193"/>
      <c r="AK424" s="193"/>
      <c r="AL424" s="193"/>
      <c r="AM424" s="193"/>
      <c r="AN424" s="193"/>
      <c r="AO424" s="193"/>
      <c r="AP424" s="193"/>
      <c r="AQ424" s="193"/>
      <c r="AR424" s="193"/>
      <c r="AS424" s="193"/>
      <c r="AT424" s="193"/>
      <c r="AU424" s="193"/>
      <c r="AV424" s="193"/>
    </row>
    <row r="425" spans="1:48" ht="15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3"/>
      <c r="AF425" s="193"/>
      <c r="AG425" s="193"/>
      <c r="AH425" s="193"/>
      <c r="AI425" s="193"/>
      <c r="AJ425" s="193"/>
      <c r="AK425" s="193"/>
      <c r="AL425" s="193"/>
      <c r="AM425" s="193"/>
      <c r="AN425" s="193"/>
      <c r="AO425" s="193"/>
      <c r="AP425" s="193"/>
      <c r="AQ425" s="193"/>
      <c r="AR425" s="193"/>
      <c r="AS425" s="193"/>
      <c r="AT425" s="193"/>
      <c r="AU425" s="193"/>
      <c r="AV425" s="193"/>
    </row>
    <row r="426" spans="1:48" ht="15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  <c r="AE426" s="193"/>
      <c r="AF426" s="193"/>
      <c r="AG426" s="193"/>
      <c r="AH426" s="193"/>
      <c r="AI426" s="193"/>
      <c r="AJ426" s="193"/>
      <c r="AK426" s="193"/>
      <c r="AL426" s="193"/>
      <c r="AM426" s="193"/>
      <c r="AN426" s="193"/>
      <c r="AO426" s="193"/>
      <c r="AP426" s="193"/>
      <c r="AQ426" s="193"/>
      <c r="AR426" s="193"/>
      <c r="AS426" s="193"/>
      <c r="AT426" s="193"/>
      <c r="AU426" s="193"/>
      <c r="AV426" s="193"/>
    </row>
    <row r="427" spans="1:48" ht="15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  <c r="AH427" s="193"/>
      <c r="AI427" s="193"/>
      <c r="AJ427" s="193"/>
      <c r="AK427" s="193"/>
      <c r="AL427" s="193"/>
      <c r="AM427" s="193"/>
      <c r="AN427" s="193"/>
      <c r="AO427" s="193"/>
      <c r="AP427" s="193"/>
      <c r="AQ427" s="193"/>
      <c r="AR427" s="193"/>
      <c r="AS427" s="193"/>
      <c r="AT427" s="193"/>
      <c r="AU427" s="193"/>
      <c r="AV427" s="193"/>
    </row>
    <row r="428" spans="1:48" ht="15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  <c r="AH428" s="193"/>
      <c r="AI428" s="193"/>
      <c r="AJ428" s="193"/>
      <c r="AK428" s="193"/>
      <c r="AL428" s="193"/>
      <c r="AM428" s="193"/>
      <c r="AN428" s="193"/>
      <c r="AO428" s="193"/>
      <c r="AP428" s="193"/>
      <c r="AQ428" s="193"/>
      <c r="AR428" s="193"/>
      <c r="AS428" s="193"/>
      <c r="AT428" s="193"/>
      <c r="AU428" s="193"/>
      <c r="AV428" s="193"/>
    </row>
    <row r="429" spans="1:48" ht="15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  <c r="AE429" s="193"/>
      <c r="AF429" s="193"/>
      <c r="AG429" s="193"/>
      <c r="AH429" s="193"/>
      <c r="AI429" s="193"/>
      <c r="AJ429" s="193"/>
      <c r="AK429" s="193"/>
      <c r="AL429" s="193"/>
      <c r="AM429" s="193"/>
      <c r="AN429" s="193"/>
      <c r="AO429" s="193"/>
      <c r="AP429" s="193"/>
      <c r="AQ429" s="193"/>
      <c r="AR429" s="193"/>
      <c r="AS429" s="193"/>
      <c r="AT429" s="193"/>
      <c r="AU429" s="193"/>
      <c r="AV429" s="193"/>
    </row>
    <row r="430" spans="1:48" ht="15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  <c r="AE430" s="193"/>
      <c r="AF430" s="193"/>
      <c r="AG430" s="193"/>
      <c r="AH430" s="193"/>
      <c r="AI430" s="193"/>
      <c r="AJ430" s="193"/>
      <c r="AK430" s="193"/>
      <c r="AL430" s="193"/>
      <c r="AM430" s="193"/>
      <c r="AN430" s="193"/>
      <c r="AO430" s="193"/>
      <c r="AP430" s="193"/>
      <c r="AQ430" s="193"/>
      <c r="AR430" s="193"/>
      <c r="AS430" s="193"/>
      <c r="AT430" s="193"/>
      <c r="AU430" s="193"/>
      <c r="AV430" s="193"/>
    </row>
    <row r="431" spans="1:48" ht="15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  <c r="AH431" s="193"/>
      <c r="AI431" s="193"/>
      <c r="AJ431" s="193"/>
      <c r="AK431" s="193"/>
      <c r="AL431" s="193"/>
      <c r="AM431" s="193"/>
      <c r="AN431" s="193"/>
      <c r="AO431" s="193"/>
      <c r="AP431" s="193"/>
      <c r="AQ431" s="193"/>
      <c r="AR431" s="193"/>
      <c r="AS431" s="193"/>
      <c r="AT431" s="193"/>
      <c r="AU431" s="193"/>
      <c r="AV431" s="193"/>
    </row>
    <row r="432" spans="1:48" ht="15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  <c r="AH432" s="193"/>
      <c r="AI432" s="193"/>
      <c r="AJ432" s="193"/>
      <c r="AK432" s="193"/>
      <c r="AL432" s="193"/>
      <c r="AM432" s="193"/>
      <c r="AN432" s="193"/>
      <c r="AO432" s="193"/>
      <c r="AP432" s="193"/>
      <c r="AQ432" s="193"/>
      <c r="AR432" s="193"/>
      <c r="AS432" s="193"/>
      <c r="AT432" s="193"/>
      <c r="AU432" s="193"/>
      <c r="AV432" s="193"/>
    </row>
    <row r="433" spans="1:48" ht="15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  <c r="AE433" s="193"/>
      <c r="AF433" s="193"/>
      <c r="AG433" s="193"/>
      <c r="AH433" s="193"/>
      <c r="AI433" s="193"/>
      <c r="AJ433" s="193"/>
      <c r="AK433" s="193"/>
      <c r="AL433" s="193"/>
      <c r="AM433" s="193"/>
      <c r="AN433" s="193"/>
      <c r="AO433" s="193"/>
      <c r="AP433" s="193"/>
      <c r="AQ433" s="193"/>
      <c r="AR433" s="193"/>
      <c r="AS433" s="193"/>
      <c r="AT433" s="193"/>
      <c r="AU433" s="193"/>
      <c r="AV433" s="193"/>
    </row>
    <row r="434" spans="1:48" ht="15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  <c r="AE434" s="193"/>
      <c r="AF434" s="193"/>
      <c r="AG434" s="193"/>
      <c r="AH434" s="193"/>
      <c r="AI434" s="193"/>
      <c r="AJ434" s="193"/>
      <c r="AK434" s="193"/>
      <c r="AL434" s="193"/>
      <c r="AM434" s="193"/>
      <c r="AN434" s="193"/>
      <c r="AO434" s="193"/>
      <c r="AP434" s="193"/>
      <c r="AQ434" s="193"/>
      <c r="AR434" s="193"/>
      <c r="AS434" s="193"/>
      <c r="AT434" s="193"/>
      <c r="AU434" s="193"/>
      <c r="AV434" s="193"/>
    </row>
    <row r="435" spans="1:48" ht="15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  <c r="AE435" s="193"/>
      <c r="AF435" s="193"/>
      <c r="AG435" s="193"/>
      <c r="AH435" s="193"/>
      <c r="AI435" s="193"/>
      <c r="AJ435" s="193"/>
      <c r="AK435" s="193"/>
      <c r="AL435" s="193"/>
      <c r="AM435" s="193"/>
      <c r="AN435" s="193"/>
      <c r="AO435" s="193"/>
      <c r="AP435" s="193"/>
      <c r="AQ435" s="193"/>
      <c r="AR435" s="193"/>
      <c r="AS435" s="193"/>
      <c r="AT435" s="193"/>
      <c r="AU435" s="193"/>
      <c r="AV435" s="193"/>
    </row>
    <row r="436" spans="1:48" ht="15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  <c r="AH436" s="193"/>
      <c r="AI436" s="193"/>
      <c r="AJ436" s="193"/>
      <c r="AK436" s="193"/>
      <c r="AL436" s="193"/>
      <c r="AM436" s="193"/>
      <c r="AN436" s="193"/>
      <c r="AO436" s="193"/>
      <c r="AP436" s="193"/>
      <c r="AQ436" s="193"/>
      <c r="AR436" s="193"/>
      <c r="AS436" s="193"/>
      <c r="AT436" s="193"/>
      <c r="AU436" s="193"/>
      <c r="AV436" s="193"/>
    </row>
    <row r="437" spans="1:48" ht="15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193"/>
      <c r="AI437" s="193"/>
      <c r="AJ437" s="193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193"/>
      <c r="AV437" s="193"/>
    </row>
    <row r="438" spans="1:48" ht="15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  <c r="AH438" s="193"/>
      <c r="AI438" s="193"/>
      <c r="AJ438" s="193"/>
      <c r="AK438" s="193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</row>
    <row r="439" spans="1:48" ht="15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  <c r="AE439" s="193"/>
      <c r="AF439" s="193"/>
      <c r="AG439" s="193"/>
      <c r="AH439" s="193"/>
      <c r="AI439" s="193"/>
      <c r="AJ439" s="193"/>
      <c r="AK439" s="193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</row>
    <row r="440" spans="1:48" ht="15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  <c r="AE440" s="193"/>
      <c r="AF440" s="193"/>
      <c r="AG440" s="193"/>
      <c r="AH440" s="193"/>
      <c r="AI440" s="193"/>
      <c r="AJ440" s="193"/>
      <c r="AK440" s="193"/>
      <c r="AL440" s="193"/>
      <c r="AM440" s="193"/>
      <c r="AN440" s="193"/>
      <c r="AO440" s="193"/>
      <c r="AP440" s="193"/>
      <c r="AQ440" s="193"/>
      <c r="AR440" s="193"/>
      <c r="AS440" s="193"/>
      <c r="AT440" s="193"/>
      <c r="AU440" s="193"/>
      <c r="AV440" s="193"/>
    </row>
    <row r="441" spans="1:48" ht="15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  <c r="AH441" s="193"/>
      <c r="AI441" s="193"/>
      <c r="AJ441" s="193"/>
      <c r="AK441" s="193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</row>
    <row r="442" spans="1:48" ht="15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  <c r="AH442" s="193"/>
      <c r="AI442" s="193"/>
      <c r="AJ442" s="193"/>
      <c r="AK442" s="193"/>
      <c r="AL442" s="193"/>
      <c r="AM442" s="193"/>
      <c r="AN442" s="193"/>
      <c r="AO442" s="193"/>
      <c r="AP442" s="193"/>
      <c r="AQ442" s="193"/>
      <c r="AR442" s="193"/>
      <c r="AS442" s="193"/>
      <c r="AT442" s="193"/>
      <c r="AU442" s="193"/>
      <c r="AV442" s="193"/>
    </row>
    <row r="443" spans="1:48" ht="15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  <c r="AE443" s="193"/>
      <c r="AF443" s="193"/>
      <c r="AG443" s="193"/>
      <c r="AH443" s="193"/>
      <c r="AI443" s="193"/>
      <c r="AJ443" s="193"/>
      <c r="AK443" s="193"/>
      <c r="AL443" s="193"/>
      <c r="AM443" s="193"/>
      <c r="AN443" s="193"/>
      <c r="AO443" s="193"/>
      <c r="AP443" s="193"/>
      <c r="AQ443" s="193"/>
      <c r="AR443" s="193"/>
      <c r="AS443" s="193"/>
      <c r="AT443" s="193"/>
      <c r="AU443" s="193"/>
      <c r="AV443" s="193"/>
    </row>
    <row r="444" spans="1:48" ht="15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  <c r="AH444" s="193"/>
      <c r="AI444" s="193"/>
      <c r="AJ444" s="193"/>
      <c r="AK444" s="193"/>
      <c r="AL444" s="193"/>
      <c r="AM444" s="193"/>
      <c r="AN444" s="193"/>
      <c r="AO444" s="193"/>
      <c r="AP444" s="193"/>
      <c r="AQ444" s="193"/>
      <c r="AR444" s="193"/>
      <c r="AS444" s="193"/>
      <c r="AT444" s="193"/>
      <c r="AU444" s="193"/>
      <c r="AV444" s="193"/>
    </row>
    <row r="445" spans="1:48" ht="15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  <c r="AH445" s="193"/>
      <c r="AI445" s="193"/>
      <c r="AJ445" s="193"/>
      <c r="AK445" s="193"/>
      <c r="AL445" s="193"/>
      <c r="AM445" s="193"/>
      <c r="AN445" s="193"/>
      <c r="AO445" s="193"/>
      <c r="AP445" s="193"/>
      <c r="AQ445" s="193"/>
      <c r="AR445" s="193"/>
      <c r="AS445" s="193"/>
      <c r="AT445" s="193"/>
      <c r="AU445" s="193"/>
      <c r="AV445" s="193"/>
    </row>
    <row r="446" spans="1:48" ht="15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  <c r="AH446" s="193"/>
      <c r="AI446" s="193"/>
      <c r="AJ446" s="193"/>
      <c r="AK446" s="193"/>
      <c r="AL446" s="193"/>
      <c r="AM446" s="193"/>
      <c r="AN446" s="193"/>
      <c r="AO446" s="193"/>
      <c r="AP446" s="193"/>
      <c r="AQ446" s="193"/>
      <c r="AR446" s="193"/>
      <c r="AS446" s="193"/>
      <c r="AT446" s="193"/>
      <c r="AU446" s="193"/>
      <c r="AV446" s="193"/>
    </row>
    <row r="447" spans="1:48" ht="15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  <c r="AH447" s="193"/>
      <c r="AI447" s="193"/>
      <c r="AJ447" s="193"/>
      <c r="AK447" s="193"/>
      <c r="AL447" s="193"/>
      <c r="AM447" s="193"/>
      <c r="AN447" s="193"/>
      <c r="AO447" s="193"/>
      <c r="AP447" s="193"/>
      <c r="AQ447" s="193"/>
      <c r="AR447" s="193"/>
      <c r="AS447" s="193"/>
      <c r="AT447" s="193"/>
      <c r="AU447" s="193"/>
      <c r="AV447" s="193"/>
    </row>
    <row r="448" spans="1:48" ht="15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  <c r="AH448" s="193"/>
      <c r="AI448" s="193"/>
      <c r="AJ448" s="193"/>
      <c r="AK448" s="193"/>
      <c r="AL448" s="193"/>
      <c r="AM448" s="193"/>
      <c r="AN448" s="193"/>
      <c r="AO448" s="193"/>
      <c r="AP448" s="193"/>
      <c r="AQ448" s="193"/>
      <c r="AR448" s="193"/>
      <c r="AS448" s="193"/>
      <c r="AT448" s="193"/>
      <c r="AU448" s="193"/>
      <c r="AV448" s="193"/>
    </row>
    <row r="449" spans="1:48" ht="15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  <c r="AE449" s="193"/>
      <c r="AF449" s="193"/>
      <c r="AG449" s="193"/>
      <c r="AH449" s="193"/>
      <c r="AI449" s="193"/>
      <c r="AJ449" s="193"/>
      <c r="AK449" s="193"/>
      <c r="AL449" s="193"/>
      <c r="AM449" s="193"/>
      <c r="AN449" s="193"/>
      <c r="AO449" s="193"/>
      <c r="AP449" s="193"/>
      <c r="AQ449" s="193"/>
      <c r="AR449" s="193"/>
      <c r="AS449" s="193"/>
      <c r="AT449" s="193"/>
      <c r="AU449" s="193"/>
      <c r="AV449" s="193"/>
    </row>
    <row r="450" spans="1:48" ht="15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  <c r="AH450" s="193"/>
      <c r="AI450" s="193"/>
      <c r="AJ450" s="193"/>
      <c r="AK450" s="193"/>
      <c r="AL450" s="193"/>
      <c r="AM450" s="193"/>
      <c r="AN450" s="193"/>
      <c r="AO450" s="193"/>
      <c r="AP450" s="193"/>
      <c r="AQ450" s="193"/>
      <c r="AR450" s="193"/>
      <c r="AS450" s="193"/>
      <c r="AT450" s="193"/>
      <c r="AU450" s="193"/>
      <c r="AV450" s="193"/>
    </row>
    <row r="451" spans="1:48" ht="15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3"/>
      <c r="AK451" s="193"/>
      <c r="AL451" s="193"/>
      <c r="AM451" s="193"/>
      <c r="AN451" s="193"/>
      <c r="AO451" s="193"/>
      <c r="AP451" s="193"/>
      <c r="AQ451" s="193"/>
      <c r="AR451" s="193"/>
      <c r="AS451" s="193"/>
      <c r="AT451" s="193"/>
      <c r="AU451" s="193"/>
      <c r="AV451" s="193"/>
    </row>
    <row r="452" spans="1:48" ht="15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  <c r="AH452" s="193"/>
      <c r="AI452" s="193"/>
      <c r="AJ452" s="193"/>
      <c r="AK452" s="193"/>
      <c r="AL452" s="193"/>
      <c r="AM452" s="193"/>
      <c r="AN452" s="193"/>
      <c r="AO452" s="193"/>
      <c r="AP452" s="193"/>
      <c r="AQ452" s="193"/>
      <c r="AR452" s="193"/>
      <c r="AS452" s="193"/>
      <c r="AT452" s="193"/>
      <c r="AU452" s="193"/>
      <c r="AV452" s="193"/>
    </row>
    <row r="453" spans="1:48" ht="15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  <c r="AE453" s="193"/>
      <c r="AF453" s="193"/>
      <c r="AG453" s="193"/>
      <c r="AH453" s="193"/>
      <c r="AI453" s="193"/>
      <c r="AJ453" s="193"/>
      <c r="AK453" s="193"/>
      <c r="AL453" s="193"/>
      <c r="AM453" s="193"/>
      <c r="AN453" s="193"/>
      <c r="AO453" s="193"/>
      <c r="AP453" s="193"/>
      <c r="AQ453" s="193"/>
      <c r="AR453" s="193"/>
      <c r="AS453" s="193"/>
      <c r="AT453" s="193"/>
      <c r="AU453" s="193"/>
      <c r="AV453" s="193"/>
    </row>
    <row r="454" spans="1:48" ht="15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  <c r="AE454" s="193"/>
      <c r="AF454" s="193"/>
      <c r="AG454" s="193"/>
      <c r="AH454" s="193"/>
      <c r="AI454" s="193"/>
      <c r="AJ454" s="193"/>
      <c r="AK454" s="193"/>
      <c r="AL454" s="193"/>
      <c r="AM454" s="193"/>
      <c r="AN454" s="193"/>
      <c r="AO454" s="193"/>
      <c r="AP454" s="193"/>
      <c r="AQ454" s="193"/>
      <c r="AR454" s="193"/>
      <c r="AS454" s="193"/>
      <c r="AT454" s="193"/>
      <c r="AU454" s="193"/>
      <c r="AV454" s="193"/>
    </row>
    <row r="455" spans="1:48" ht="15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3"/>
      <c r="AF455" s="193"/>
      <c r="AG455" s="193"/>
      <c r="AH455" s="193"/>
      <c r="AI455" s="193"/>
      <c r="AJ455" s="193"/>
      <c r="AK455" s="193"/>
      <c r="AL455" s="193"/>
      <c r="AM455" s="193"/>
      <c r="AN455" s="193"/>
      <c r="AO455" s="193"/>
      <c r="AP455" s="193"/>
      <c r="AQ455" s="193"/>
      <c r="AR455" s="193"/>
      <c r="AS455" s="193"/>
      <c r="AT455" s="193"/>
      <c r="AU455" s="193"/>
      <c r="AV455" s="193"/>
    </row>
    <row r="456" spans="1:48" ht="15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  <c r="AE456" s="193"/>
      <c r="AF456" s="193"/>
      <c r="AG456" s="193"/>
      <c r="AH456" s="193"/>
      <c r="AI456" s="193"/>
      <c r="AJ456" s="193"/>
      <c r="AK456" s="193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</row>
    <row r="457" spans="1:48" ht="15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  <c r="AE457" s="193"/>
      <c r="AF457" s="193"/>
      <c r="AG457" s="193"/>
      <c r="AH457" s="193"/>
      <c r="AI457" s="193"/>
      <c r="AJ457" s="193"/>
      <c r="AK457" s="193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</row>
    <row r="458" spans="1:48" ht="15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  <c r="AE458" s="193"/>
      <c r="AF458" s="193"/>
      <c r="AG458" s="193"/>
      <c r="AH458" s="193"/>
      <c r="AI458" s="193"/>
      <c r="AJ458" s="193"/>
      <c r="AK458" s="193"/>
      <c r="AL458" s="193"/>
      <c r="AM458" s="193"/>
      <c r="AN458" s="193"/>
      <c r="AO458" s="193"/>
      <c r="AP458" s="193"/>
      <c r="AQ458" s="193"/>
      <c r="AR458" s="193"/>
      <c r="AS458" s="193"/>
      <c r="AT458" s="193"/>
      <c r="AU458" s="193"/>
      <c r="AV458" s="193"/>
    </row>
    <row r="459" spans="1:48" ht="15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  <c r="AE459" s="193"/>
      <c r="AF459" s="193"/>
      <c r="AG459" s="193"/>
      <c r="AH459" s="193"/>
      <c r="AI459" s="193"/>
      <c r="AJ459" s="193"/>
      <c r="AK459" s="193"/>
      <c r="AL459" s="193"/>
      <c r="AM459" s="193"/>
      <c r="AN459" s="193"/>
      <c r="AO459" s="193"/>
      <c r="AP459" s="193"/>
      <c r="AQ459" s="193"/>
      <c r="AR459" s="193"/>
      <c r="AS459" s="193"/>
      <c r="AT459" s="193"/>
      <c r="AU459" s="193"/>
      <c r="AV459" s="193"/>
    </row>
    <row r="460" spans="1:48" ht="15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3"/>
      <c r="AF460" s="193"/>
      <c r="AG460" s="193"/>
      <c r="AH460" s="193"/>
      <c r="AI460" s="193"/>
      <c r="AJ460" s="193"/>
      <c r="AK460" s="193"/>
      <c r="AL460" s="193"/>
      <c r="AM460" s="193"/>
      <c r="AN460" s="193"/>
      <c r="AO460" s="193"/>
      <c r="AP460" s="193"/>
      <c r="AQ460" s="193"/>
      <c r="AR460" s="193"/>
      <c r="AS460" s="193"/>
      <c r="AT460" s="193"/>
      <c r="AU460" s="193"/>
      <c r="AV460" s="193"/>
    </row>
    <row r="461" spans="1:48" ht="15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  <c r="AH461" s="193"/>
      <c r="AI461" s="193"/>
      <c r="AJ461" s="193"/>
      <c r="AK461" s="193"/>
      <c r="AL461" s="193"/>
      <c r="AM461" s="193"/>
      <c r="AN461" s="193"/>
      <c r="AO461" s="193"/>
      <c r="AP461" s="193"/>
      <c r="AQ461" s="193"/>
      <c r="AR461" s="193"/>
      <c r="AS461" s="193"/>
      <c r="AT461" s="193"/>
      <c r="AU461" s="193"/>
      <c r="AV461" s="193"/>
    </row>
    <row r="462" spans="1:48" ht="15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  <c r="AH462" s="193"/>
      <c r="AI462" s="193"/>
      <c r="AJ462" s="193"/>
      <c r="AK462" s="193"/>
      <c r="AL462" s="193"/>
      <c r="AM462" s="193"/>
      <c r="AN462" s="193"/>
      <c r="AO462" s="193"/>
      <c r="AP462" s="193"/>
      <c r="AQ462" s="193"/>
      <c r="AR462" s="193"/>
      <c r="AS462" s="193"/>
      <c r="AT462" s="193"/>
      <c r="AU462" s="193"/>
      <c r="AV462" s="193"/>
    </row>
    <row r="463" spans="1:48" ht="15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  <c r="AH463" s="193"/>
      <c r="AI463" s="193"/>
      <c r="AJ463" s="193"/>
      <c r="AK463" s="193"/>
      <c r="AL463" s="193"/>
      <c r="AM463" s="193"/>
      <c r="AN463" s="193"/>
      <c r="AO463" s="193"/>
      <c r="AP463" s="193"/>
      <c r="AQ463" s="193"/>
      <c r="AR463" s="193"/>
      <c r="AS463" s="193"/>
      <c r="AT463" s="193"/>
      <c r="AU463" s="193"/>
      <c r="AV463" s="193"/>
    </row>
    <row r="464" spans="1:48" ht="15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  <c r="AE464" s="193"/>
      <c r="AF464" s="193"/>
      <c r="AG464" s="193"/>
      <c r="AH464" s="193"/>
      <c r="AI464" s="193"/>
      <c r="AJ464" s="193"/>
      <c r="AK464" s="193"/>
      <c r="AL464" s="193"/>
      <c r="AM464" s="193"/>
      <c r="AN464" s="193"/>
      <c r="AO464" s="193"/>
      <c r="AP464" s="193"/>
      <c r="AQ464" s="193"/>
      <c r="AR464" s="193"/>
      <c r="AS464" s="193"/>
      <c r="AT464" s="193"/>
      <c r="AU464" s="193"/>
      <c r="AV464" s="193"/>
    </row>
    <row r="465" spans="1:48" ht="15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193"/>
      <c r="AJ465" s="193"/>
      <c r="AK465" s="193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</row>
    <row r="466" spans="1:48" ht="15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3"/>
      <c r="AF466" s="193"/>
      <c r="AG466" s="193"/>
      <c r="AH466" s="193"/>
      <c r="AI466" s="193"/>
      <c r="AJ466" s="193"/>
      <c r="AK466" s="193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</row>
    <row r="467" spans="1:48" ht="15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  <c r="AE467" s="193"/>
      <c r="AF467" s="193"/>
      <c r="AG467" s="193"/>
      <c r="AH467" s="193"/>
      <c r="AI467" s="193"/>
      <c r="AJ467" s="193"/>
      <c r="AK467" s="193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</row>
    <row r="468" spans="1:48" ht="15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  <c r="AE468" s="193"/>
      <c r="AF468" s="193"/>
      <c r="AG468" s="193"/>
      <c r="AH468" s="193"/>
      <c r="AI468" s="193"/>
      <c r="AJ468" s="193"/>
      <c r="AK468" s="193"/>
      <c r="AL468" s="193"/>
      <c r="AM468" s="193"/>
      <c r="AN468" s="193"/>
      <c r="AO468" s="193"/>
      <c r="AP468" s="193"/>
      <c r="AQ468" s="193"/>
      <c r="AR468" s="193"/>
      <c r="AS468" s="193"/>
      <c r="AT468" s="193"/>
      <c r="AU468" s="193"/>
      <c r="AV468" s="193"/>
    </row>
    <row r="469" spans="1:48" ht="15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  <c r="AH469" s="193"/>
      <c r="AI469" s="193"/>
      <c r="AJ469" s="193"/>
      <c r="AK469" s="193"/>
      <c r="AL469" s="193"/>
      <c r="AM469" s="193"/>
      <c r="AN469" s="193"/>
      <c r="AO469" s="193"/>
      <c r="AP469" s="193"/>
      <c r="AQ469" s="193"/>
      <c r="AR469" s="193"/>
      <c r="AS469" s="193"/>
      <c r="AT469" s="193"/>
      <c r="AU469" s="193"/>
      <c r="AV469" s="193"/>
    </row>
    <row r="470" spans="1:48" ht="15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  <c r="AH470" s="193"/>
      <c r="AI470" s="193"/>
      <c r="AJ470" s="193"/>
      <c r="AK470" s="193"/>
      <c r="AL470" s="193"/>
      <c r="AM470" s="193"/>
      <c r="AN470" s="193"/>
      <c r="AO470" s="193"/>
      <c r="AP470" s="193"/>
      <c r="AQ470" s="193"/>
      <c r="AR470" s="193"/>
      <c r="AS470" s="193"/>
      <c r="AT470" s="193"/>
      <c r="AU470" s="193"/>
      <c r="AV470" s="193"/>
    </row>
    <row r="471" spans="1:48" ht="15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  <c r="AH471" s="193"/>
      <c r="AI471" s="193"/>
      <c r="AJ471" s="193"/>
      <c r="AK471" s="193"/>
      <c r="AL471" s="193"/>
      <c r="AM471" s="193"/>
      <c r="AN471" s="193"/>
      <c r="AO471" s="193"/>
      <c r="AP471" s="193"/>
      <c r="AQ471" s="193"/>
      <c r="AR471" s="193"/>
      <c r="AS471" s="193"/>
      <c r="AT471" s="193"/>
      <c r="AU471" s="193"/>
      <c r="AV471" s="193"/>
    </row>
    <row r="472" spans="1:48" ht="15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  <c r="AE472" s="193"/>
      <c r="AF472" s="193"/>
      <c r="AG472" s="193"/>
      <c r="AH472" s="193"/>
      <c r="AI472" s="193"/>
      <c r="AJ472" s="193"/>
      <c r="AK472" s="193"/>
      <c r="AL472" s="193"/>
      <c r="AM472" s="193"/>
      <c r="AN472" s="193"/>
      <c r="AO472" s="193"/>
      <c r="AP472" s="193"/>
      <c r="AQ472" s="193"/>
      <c r="AR472" s="193"/>
      <c r="AS472" s="193"/>
      <c r="AT472" s="193"/>
      <c r="AU472" s="193"/>
      <c r="AV472" s="193"/>
    </row>
    <row r="473" spans="1:48" ht="15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  <c r="AH473" s="193"/>
      <c r="AI473" s="193"/>
      <c r="AJ473" s="193"/>
      <c r="AK473" s="193"/>
      <c r="AL473" s="193"/>
      <c r="AM473" s="193"/>
      <c r="AN473" s="193"/>
      <c r="AO473" s="193"/>
      <c r="AP473" s="193"/>
      <c r="AQ473" s="193"/>
      <c r="AR473" s="193"/>
      <c r="AS473" s="193"/>
      <c r="AT473" s="193"/>
      <c r="AU473" s="193"/>
      <c r="AV473" s="193"/>
    </row>
    <row r="474" spans="1:48" ht="15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  <c r="AH474" s="193"/>
      <c r="AI474" s="193"/>
      <c r="AJ474" s="193"/>
      <c r="AK474" s="193"/>
      <c r="AL474" s="193"/>
      <c r="AM474" s="193"/>
      <c r="AN474" s="193"/>
      <c r="AO474" s="193"/>
      <c r="AP474" s="193"/>
      <c r="AQ474" s="193"/>
      <c r="AR474" s="193"/>
      <c r="AS474" s="193"/>
      <c r="AT474" s="193"/>
      <c r="AU474" s="193"/>
      <c r="AV474" s="193"/>
    </row>
    <row r="475" spans="1:48" ht="15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3"/>
      <c r="AG475" s="193"/>
      <c r="AH475" s="193"/>
      <c r="AI475" s="193"/>
      <c r="AJ475" s="193"/>
      <c r="AK475" s="193"/>
      <c r="AL475" s="193"/>
      <c r="AM475" s="193"/>
      <c r="AN475" s="193"/>
      <c r="AO475" s="193"/>
      <c r="AP475" s="193"/>
      <c r="AQ475" s="193"/>
      <c r="AR475" s="193"/>
      <c r="AS475" s="193"/>
      <c r="AT475" s="193"/>
      <c r="AU475" s="193"/>
      <c r="AV475" s="193"/>
    </row>
    <row r="476" spans="1:48" ht="15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3"/>
      <c r="AF476" s="193"/>
      <c r="AG476" s="193"/>
      <c r="AH476" s="193"/>
      <c r="AI476" s="193"/>
      <c r="AJ476" s="193"/>
      <c r="AK476" s="193"/>
      <c r="AL476" s="193"/>
      <c r="AM476" s="193"/>
      <c r="AN476" s="193"/>
      <c r="AO476" s="193"/>
      <c r="AP476" s="193"/>
      <c r="AQ476" s="193"/>
      <c r="AR476" s="193"/>
      <c r="AS476" s="193"/>
      <c r="AT476" s="193"/>
      <c r="AU476" s="193"/>
      <c r="AV476" s="193"/>
    </row>
    <row r="477" spans="1:48" ht="15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  <c r="AA477" s="193"/>
      <c r="AB477" s="193"/>
      <c r="AC477" s="193"/>
      <c r="AD477" s="193"/>
      <c r="AE477" s="193"/>
      <c r="AF477" s="193"/>
      <c r="AG477" s="193"/>
      <c r="AH477" s="193"/>
      <c r="AI477" s="193"/>
      <c r="AJ477" s="193"/>
      <c r="AK477" s="193"/>
      <c r="AL477" s="193"/>
      <c r="AM477" s="193"/>
      <c r="AN477" s="193"/>
      <c r="AO477" s="193"/>
      <c r="AP477" s="193"/>
      <c r="AQ477" s="193"/>
      <c r="AR477" s="193"/>
      <c r="AS477" s="193"/>
      <c r="AT477" s="193"/>
      <c r="AU477" s="193"/>
      <c r="AV477" s="193"/>
    </row>
    <row r="478" spans="1:48" ht="15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  <c r="AE478" s="193"/>
      <c r="AF478" s="193"/>
      <c r="AG478" s="193"/>
      <c r="AH478" s="193"/>
      <c r="AI478" s="193"/>
      <c r="AJ478" s="193"/>
      <c r="AK478" s="193"/>
      <c r="AL478" s="193"/>
      <c r="AM478" s="193"/>
      <c r="AN478" s="193"/>
      <c r="AO478" s="193"/>
      <c r="AP478" s="193"/>
      <c r="AQ478" s="193"/>
      <c r="AR478" s="193"/>
      <c r="AS478" s="193"/>
      <c r="AT478" s="193"/>
      <c r="AU478" s="193"/>
      <c r="AV478" s="193"/>
    </row>
    <row r="479" spans="1:48" ht="15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3"/>
      <c r="AG479" s="193"/>
      <c r="AH479" s="193"/>
      <c r="AI479" s="193"/>
      <c r="AJ479" s="193"/>
      <c r="AK479" s="193"/>
      <c r="AL479" s="193"/>
      <c r="AM479" s="193"/>
      <c r="AN479" s="193"/>
      <c r="AO479" s="193"/>
      <c r="AP479" s="193"/>
      <c r="AQ479" s="193"/>
      <c r="AR479" s="193"/>
      <c r="AS479" s="193"/>
      <c r="AT479" s="193"/>
      <c r="AU479" s="193"/>
      <c r="AV479" s="193"/>
    </row>
    <row r="480" spans="1:48" ht="15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  <c r="AE480" s="193"/>
      <c r="AF480" s="193"/>
      <c r="AG480" s="193"/>
      <c r="AH480" s="193"/>
      <c r="AI480" s="193"/>
      <c r="AJ480" s="193"/>
      <c r="AK480" s="193"/>
      <c r="AL480" s="193"/>
      <c r="AM480" s="193"/>
      <c r="AN480" s="193"/>
      <c r="AO480" s="193"/>
      <c r="AP480" s="193"/>
      <c r="AQ480" s="193"/>
      <c r="AR480" s="193"/>
      <c r="AS480" s="193"/>
      <c r="AT480" s="193"/>
      <c r="AU480" s="193"/>
      <c r="AV480" s="193"/>
    </row>
    <row r="481" spans="1:48" ht="15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  <c r="AE481" s="193"/>
      <c r="AF481" s="193"/>
      <c r="AG481" s="193"/>
      <c r="AH481" s="193"/>
      <c r="AI481" s="193"/>
      <c r="AJ481" s="193"/>
      <c r="AK481" s="193"/>
      <c r="AL481" s="193"/>
      <c r="AM481" s="193"/>
      <c r="AN481" s="193"/>
      <c r="AO481" s="193"/>
      <c r="AP481" s="193"/>
      <c r="AQ481" s="193"/>
      <c r="AR481" s="193"/>
      <c r="AS481" s="193"/>
      <c r="AT481" s="193"/>
      <c r="AU481" s="193"/>
      <c r="AV481" s="193"/>
    </row>
    <row r="482" spans="1:48" ht="15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  <c r="AE482" s="193"/>
      <c r="AF482" s="193"/>
      <c r="AG482" s="193"/>
      <c r="AH482" s="193"/>
      <c r="AI482" s="193"/>
      <c r="AJ482" s="193"/>
      <c r="AK482" s="193"/>
      <c r="AL482" s="193"/>
      <c r="AM482" s="193"/>
      <c r="AN482" s="193"/>
      <c r="AO482" s="193"/>
      <c r="AP482" s="193"/>
      <c r="AQ482" s="193"/>
      <c r="AR482" s="193"/>
      <c r="AS482" s="193"/>
      <c r="AT482" s="193"/>
      <c r="AU482" s="193"/>
      <c r="AV482" s="193"/>
    </row>
    <row r="483" spans="1:48" ht="15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3"/>
      <c r="AK483" s="193"/>
      <c r="AL483" s="193"/>
      <c r="AM483" s="193"/>
      <c r="AN483" s="193"/>
      <c r="AO483" s="193"/>
      <c r="AP483" s="193"/>
      <c r="AQ483" s="193"/>
      <c r="AR483" s="193"/>
      <c r="AS483" s="193"/>
      <c r="AT483" s="193"/>
      <c r="AU483" s="193"/>
      <c r="AV483" s="193"/>
    </row>
    <row r="484" spans="1:48" ht="15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3"/>
      <c r="AK484" s="193"/>
      <c r="AL484" s="193"/>
      <c r="AM484" s="193"/>
      <c r="AN484" s="193"/>
      <c r="AO484" s="193"/>
      <c r="AP484" s="193"/>
      <c r="AQ484" s="193"/>
      <c r="AR484" s="193"/>
      <c r="AS484" s="193"/>
      <c r="AT484" s="193"/>
      <c r="AU484" s="193"/>
      <c r="AV484" s="193"/>
    </row>
    <row r="485" spans="1:48" ht="15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3"/>
      <c r="AK485" s="193"/>
      <c r="AL485" s="193"/>
      <c r="AM485" s="193"/>
      <c r="AN485" s="193"/>
      <c r="AO485" s="193"/>
      <c r="AP485" s="193"/>
      <c r="AQ485" s="193"/>
      <c r="AR485" s="193"/>
      <c r="AS485" s="193"/>
      <c r="AT485" s="193"/>
      <c r="AU485" s="193"/>
      <c r="AV485" s="193"/>
    </row>
    <row r="486" spans="1:48" ht="15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3"/>
      <c r="AS486" s="193"/>
      <c r="AT486" s="193"/>
      <c r="AU486" s="193"/>
      <c r="AV486" s="193"/>
    </row>
    <row r="487" spans="1:48" ht="15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3"/>
      <c r="AK487" s="193"/>
      <c r="AL487" s="193"/>
      <c r="AM487" s="193"/>
      <c r="AN487" s="193"/>
      <c r="AO487" s="193"/>
      <c r="AP487" s="193"/>
      <c r="AQ487" s="193"/>
      <c r="AR487" s="193"/>
      <c r="AS487" s="193"/>
      <c r="AT487" s="193"/>
      <c r="AU487" s="193"/>
      <c r="AV487" s="193"/>
    </row>
    <row r="488" spans="1:48" ht="15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3"/>
      <c r="AK488" s="193"/>
      <c r="AL488" s="193"/>
      <c r="AM488" s="193"/>
      <c r="AN488" s="193"/>
      <c r="AO488" s="193"/>
      <c r="AP488" s="193"/>
      <c r="AQ488" s="193"/>
      <c r="AR488" s="193"/>
      <c r="AS488" s="193"/>
      <c r="AT488" s="193"/>
      <c r="AU488" s="193"/>
      <c r="AV488" s="193"/>
    </row>
    <row r="489" spans="1:48" ht="15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3"/>
      <c r="AQ489" s="193"/>
      <c r="AR489" s="193"/>
      <c r="AS489" s="193"/>
      <c r="AT489" s="193"/>
      <c r="AU489" s="193"/>
      <c r="AV489" s="193"/>
    </row>
    <row r="490" spans="1:48" ht="15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3"/>
      <c r="AK490" s="193"/>
      <c r="AL490" s="193"/>
      <c r="AM490" s="193"/>
      <c r="AN490" s="193"/>
      <c r="AO490" s="193"/>
      <c r="AP490" s="193"/>
      <c r="AQ490" s="193"/>
      <c r="AR490" s="193"/>
      <c r="AS490" s="193"/>
      <c r="AT490" s="193"/>
      <c r="AU490" s="193"/>
      <c r="AV490" s="193"/>
    </row>
    <row r="491" spans="1:48" ht="15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/>
      <c r="AG491" s="193"/>
      <c r="AH491" s="193"/>
      <c r="AI491" s="193"/>
      <c r="AJ491" s="193"/>
      <c r="AK491" s="193"/>
      <c r="AL491" s="193"/>
      <c r="AM491" s="193"/>
      <c r="AN491" s="193"/>
      <c r="AO491" s="193"/>
      <c r="AP491" s="193"/>
      <c r="AQ491" s="193"/>
      <c r="AR491" s="193"/>
      <c r="AS491" s="193"/>
      <c r="AT491" s="193"/>
      <c r="AU491" s="193"/>
      <c r="AV491" s="193"/>
    </row>
    <row r="492" spans="1:48" ht="15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/>
      <c r="AG492" s="193"/>
      <c r="AH492" s="193"/>
      <c r="AI492" s="193"/>
      <c r="AJ492" s="193"/>
      <c r="AK492" s="193"/>
      <c r="AL492" s="193"/>
      <c r="AM492" s="193"/>
      <c r="AN492" s="193"/>
      <c r="AO492" s="193"/>
      <c r="AP492" s="193"/>
      <c r="AQ492" s="193"/>
      <c r="AR492" s="193"/>
      <c r="AS492" s="193"/>
      <c r="AT492" s="193"/>
      <c r="AU492" s="193"/>
      <c r="AV492" s="193"/>
    </row>
    <row r="493" spans="1:48" ht="15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  <c r="AE493" s="193"/>
      <c r="AF493" s="193"/>
      <c r="AG493" s="193"/>
      <c r="AH493" s="193"/>
      <c r="AI493" s="193"/>
      <c r="AJ493" s="193"/>
      <c r="AK493" s="193"/>
      <c r="AL493" s="193"/>
      <c r="AM493" s="193"/>
      <c r="AN493" s="193"/>
      <c r="AO493" s="193"/>
      <c r="AP493" s="193"/>
      <c r="AQ493" s="193"/>
      <c r="AR493" s="193"/>
      <c r="AS493" s="193"/>
      <c r="AT493" s="193"/>
      <c r="AU493" s="193"/>
      <c r="AV493" s="193"/>
    </row>
    <row r="494" spans="1:48" ht="15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  <c r="AE494" s="193"/>
      <c r="AF494" s="193"/>
      <c r="AG494" s="193"/>
      <c r="AH494" s="193"/>
      <c r="AI494" s="193"/>
      <c r="AJ494" s="193"/>
      <c r="AK494" s="193"/>
      <c r="AL494" s="193"/>
      <c r="AM494" s="193"/>
      <c r="AN494" s="193"/>
      <c r="AO494" s="193"/>
      <c r="AP494" s="193"/>
      <c r="AQ494" s="193"/>
      <c r="AR494" s="193"/>
      <c r="AS494" s="193"/>
      <c r="AT494" s="193"/>
      <c r="AU494" s="193"/>
      <c r="AV494" s="193"/>
    </row>
    <row r="495" spans="1:48" ht="15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  <c r="AH495" s="193"/>
      <c r="AI495" s="193"/>
      <c r="AJ495" s="193"/>
      <c r="AK495" s="193"/>
      <c r="AL495" s="193"/>
      <c r="AM495" s="193"/>
      <c r="AN495" s="193"/>
      <c r="AO495" s="193"/>
      <c r="AP495" s="193"/>
      <c r="AQ495" s="193"/>
      <c r="AR495" s="193"/>
      <c r="AS495" s="193"/>
      <c r="AT495" s="193"/>
      <c r="AU495" s="193"/>
      <c r="AV495" s="193"/>
    </row>
    <row r="496" spans="1:48" ht="15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  <c r="AH496" s="193"/>
      <c r="AI496" s="193"/>
      <c r="AJ496" s="193"/>
      <c r="AK496" s="193"/>
      <c r="AL496" s="193"/>
      <c r="AM496" s="193"/>
      <c r="AN496" s="193"/>
      <c r="AO496" s="193"/>
      <c r="AP496" s="193"/>
      <c r="AQ496" s="193"/>
      <c r="AR496" s="193"/>
      <c r="AS496" s="193"/>
      <c r="AT496" s="193"/>
      <c r="AU496" s="193"/>
      <c r="AV496" s="193"/>
    </row>
    <row r="497" spans="1:48" ht="15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  <c r="AH497" s="193"/>
      <c r="AI497" s="193"/>
      <c r="AJ497" s="193"/>
      <c r="AK497" s="193"/>
      <c r="AL497" s="193"/>
      <c r="AM497" s="193"/>
      <c r="AN497" s="193"/>
      <c r="AO497" s="193"/>
      <c r="AP497" s="193"/>
      <c r="AQ497" s="193"/>
      <c r="AR497" s="193"/>
      <c r="AS497" s="193"/>
      <c r="AT497" s="193"/>
      <c r="AU497" s="193"/>
      <c r="AV497" s="193"/>
    </row>
    <row r="498" spans="1:48" ht="15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  <c r="AH498" s="193"/>
      <c r="AI498" s="193"/>
      <c r="AJ498" s="193"/>
      <c r="AK498" s="193"/>
      <c r="AL498" s="193"/>
      <c r="AM498" s="193"/>
      <c r="AN498" s="193"/>
      <c r="AO498" s="193"/>
      <c r="AP498" s="193"/>
      <c r="AQ498" s="193"/>
      <c r="AR498" s="193"/>
      <c r="AS498" s="193"/>
      <c r="AT498" s="193"/>
      <c r="AU498" s="193"/>
      <c r="AV498" s="193"/>
    </row>
    <row r="499" spans="1:48" ht="15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  <c r="AH499" s="193"/>
      <c r="AI499" s="193"/>
      <c r="AJ499" s="193"/>
      <c r="AK499" s="193"/>
      <c r="AL499" s="193"/>
      <c r="AM499" s="193"/>
      <c r="AN499" s="193"/>
      <c r="AO499" s="193"/>
      <c r="AP499" s="193"/>
      <c r="AQ499" s="193"/>
      <c r="AR499" s="193"/>
      <c r="AS499" s="193"/>
      <c r="AT499" s="193"/>
      <c r="AU499" s="193"/>
      <c r="AV499" s="193"/>
    </row>
    <row r="500" spans="1:48" ht="15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  <c r="AH500" s="193"/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193"/>
      <c r="AS500" s="193"/>
      <c r="AT500" s="193"/>
      <c r="AU500" s="193"/>
      <c r="AV500" s="193"/>
    </row>
    <row r="501" spans="1:48" ht="15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3"/>
      <c r="AF501" s="193"/>
      <c r="AG501" s="193"/>
      <c r="AH501" s="193"/>
      <c r="AI501" s="193"/>
      <c r="AJ501" s="193"/>
      <c r="AK501" s="193"/>
      <c r="AL501" s="193"/>
      <c r="AM501" s="193"/>
      <c r="AN501" s="193"/>
      <c r="AO501" s="193"/>
      <c r="AP501" s="193"/>
      <c r="AQ501" s="193"/>
      <c r="AR501" s="193"/>
      <c r="AS501" s="193"/>
      <c r="AT501" s="193"/>
      <c r="AU501" s="193"/>
      <c r="AV501" s="193"/>
    </row>
    <row r="502" spans="1:48" ht="15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  <c r="AE502" s="193"/>
      <c r="AF502" s="193"/>
      <c r="AG502" s="193"/>
      <c r="AH502" s="193"/>
      <c r="AI502" s="193"/>
      <c r="AJ502" s="193"/>
      <c r="AK502" s="193"/>
      <c r="AL502" s="193"/>
      <c r="AM502" s="193"/>
      <c r="AN502" s="193"/>
      <c r="AO502" s="193"/>
      <c r="AP502" s="193"/>
      <c r="AQ502" s="193"/>
      <c r="AR502" s="193"/>
      <c r="AS502" s="193"/>
      <c r="AT502" s="193"/>
      <c r="AU502" s="193"/>
      <c r="AV502" s="193"/>
    </row>
    <row r="503" spans="1:48" ht="15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  <c r="AE503" s="193"/>
      <c r="AF503" s="193"/>
      <c r="AG503" s="193"/>
      <c r="AH503" s="193"/>
      <c r="AI503" s="193"/>
      <c r="AJ503" s="193"/>
      <c r="AK503" s="193"/>
      <c r="AL503" s="193"/>
      <c r="AM503" s="193"/>
      <c r="AN503" s="193"/>
      <c r="AO503" s="193"/>
      <c r="AP503" s="193"/>
      <c r="AQ503" s="193"/>
      <c r="AR503" s="193"/>
      <c r="AS503" s="193"/>
      <c r="AT503" s="193"/>
      <c r="AU503" s="193"/>
      <c r="AV503" s="193"/>
    </row>
    <row r="504" spans="1:48" ht="15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</row>
    <row r="505" spans="1:48" ht="15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</row>
    <row r="506" spans="1:48" ht="15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</row>
    <row r="507" spans="1:48" ht="15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</row>
    <row r="508" spans="1:48" ht="15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  <c r="AE508" s="193"/>
      <c r="AF508" s="193"/>
      <c r="AG508" s="193"/>
      <c r="AH508" s="193"/>
      <c r="AI508" s="193"/>
      <c r="AJ508" s="193"/>
      <c r="AK508" s="193"/>
      <c r="AL508" s="193"/>
      <c r="AM508" s="193"/>
      <c r="AN508" s="193"/>
      <c r="AO508" s="193"/>
      <c r="AP508" s="193"/>
      <c r="AQ508" s="193"/>
      <c r="AR508" s="193"/>
      <c r="AS508" s="193"/>
      <c r="AT508" s="193"/>
      <c r="AU508" s="193"/>
      <c r="AV508" s="193"/>
    </row>
    <row r="509" spans="1:48" ht="15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</row>
    <row r="510" spans="1:48" ht="15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  <c r="AE510" s="193"/>
      <c r="AF510" s="193"/>
      <c r="AG510" s="193"/>
      <c r="AH510" s="193"/>
      <c r="AI510" s="193"/>
      <c r="AJ510" s="193"/>
      <c r="AK510" s="193"/>
      <c r="AL510" s="193"/>
      <c r="AM510" s="193"/>
      <c r="AN510" s="193"/>
      <c r="AO510" s="193"/>
      <c r="AP510" s="193"/>
      <c r="AQ510" s="193"/>
      <c r="AR510" s="193"/>
      <c r="AS510" s="193"/>
      <c r="AT510" s="193"/>
      <c r="AU510" s="193"/>
      <c r="AV510" s="193"/>
    </row>
    <row r="511" spans="1:48" ht="15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  <c r="AE511" s="193"/>
      <c r="AF511" s="193"/>
      <c r="AG511" s="193"/>
      <c r="AH511" s="193"/>
      <c r="AI511" s="193"/>
      <c r="AJ511" s="193"/>
      <c r="AK511" s="193"/>
      <c r="AL511" s="193"/>
      <c r="AM511" s="193"/>
      <c r="AN511" s="193"/>
      <c r="AO511" s="193"/>
      <c r="AP511" s="193"/>
      <c r="AQ511" s="193"/>
      <c r="AR511" s="193"/>
      <c r="AS511" s="193"/>
      <c r="AT511" s="193"/>
      <c r="AU511" s="193"/>
      <c r="AV511" s="193"/>
    </row>
    <row r="512" spans="1:48" ht="15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  <c r="AE512" s="193"/>
      <c r="AF512" s="193"/>
      <c r="AG512" s="193"/>
      <c r="AH512" s="193"/>
      <c r="AI512" s="193"/>
      <c r="AJ512" s="193"/>
      <c r="AK512" s="193"/>
      <c r="AL512" s="193"/>
      <c r="AM512" s="193"/>
      <c r="AN512" s="193"/>
      <c r="AO512" s="193"/>
      <c r="AP512" s="193"/>
      <c r="AQ512" s="193"/>
      <c r="AR512" s="193"/>
      <c r="AS512" s="193"/>
      <c r="AT512" s="193"/>
      <c r="AU512" s="193"/>
      <c r="AV512" s="193"/>
    </row>
    <row r="513" spans="1:48" ht="15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  <c r="AE513" s="193"/>
      <c r="AF513" s="193"/>
      <c r="AG513" s="193"/>
      <c r="AH513" s="193"/>
      <c r="AI513" s="193"/>
      <c r="AJ513" s="193"/>
      <c r="AK513" s="193"/>
      <c r="AL513" s="193"/>
      <c r="AM513" s="193"/>
      <c r="AN513" s="193"/>
      <c r="AO513" s="193"/>
      <c r="AP513" s="193"/>
      <c r="AQ513" s="193"/>
      <c r="AR513" s="193"/>
      <c r="AS513" s="193"/>
      <c r="AT513" s="193"/>
      <c r="AU513" s="193"/>
      <c r="AV513" s="193"/>
    </row>
    <row r="514" spans="1:48" ht="15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3"/>
      <c r="AG514" s="193"/>
      <c r="AH514" s="193"/>
      <c r="AI514" s="193"/>
      <c r="AJ514" s="193"/>
      <c r="AK514" s="193"/>
      <c r="AL514" s="193"/>
      <c r="AM514" s="193"/>
      <c r="AN514" s="193"/>
      <c r="AO514" s="193"/>
      <c r="AP514" s="193"/>
      <c r="AQ514" s="193"/>
      <c r="AR514" s="193"/>
      <c r="AS514" s="193"/>
      <c r="AT514" s="193"/>
      <c r="AU514" s="193"/>
      <c r="AV514" s="193"/>
    </row>
    <row r="515" spans="1:48" ht="15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  <c r="AE515" s="193"/>
      <c r="AF515" s="193"/>
      <c r="AG515" s="193"/>
      <c r="AH515" s="193"/>
      <c r="AI515" s="193"/>
      <c r="AJ515" s="193"/>
      <c r="AK515" s="193"/>
      <c r="AL515" s="193"/>
      <c r="AM515" s="193"/>
      <c r="AN515" s="193"/>
      <c r="AO515" s="193"/>
      <c r="AP515" s="193"/>
      <c r="AQ515" s="193"/>
      <c r="AR515" s="193"/>
      <c r="AS515" s="193"/>
      <c r="AT515" s="193"/>
      <c r="AU515" s="193"/>
      <c r="AV515" s="193"/>
    </row>
    <row r="516" spans="1:48" ht="15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  <c r="AA516" s="193"/>
      <c r="AB516" s="193"/>
      <c r="AC516" s="193"/>
      <c r="AD516" s="193"/>
      <c r="AE516" s="193"/>
      <c r="AF516" s="193"/>
      <c r="AG516" s="193"/>
      <c r="AH516" s="193"/>
      <c r="AI516" s="193"/>
      <c r="AJ516" s="193"/>
      <c r="AK516" s="193"/>
      <c r="AL516" s="193"/>
      <c r="AM516" s="193"/>
      <c r="AN516" s="193"/>
      <c r="AO516" s="193"/>
      <c r="AP516" s="193"/>
      <c r="AQ516" s="193"/>
      <c r="AR516" s="193"/>
      <c r="AS516" s="193"/>
      <c r="AT516" s="193"/>
      <c r="AU516" s="193"/>
      <c r="AV516" s="193"/>
    </row>
    <row r="517" spans="1:48" ht="15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  <c r="AE517" s="193"/>
      <c r="AF517" s="193"/>
      <c r="AG517" s="193"/>
      <c r="AH517" s="193"/>
      <c r="AI517" s="193"/>
      <c r="AJ517" s="193"/>
      <c r="AK517" s="193"/>
      <c r="AL517" s="193"/>
      <c r="AM517" s="193"/>
      <c r="AN517" s="193"/>
      <c r="AO517" s="193"/>
      <c r="AP517" s="193"/>
      <c r="AQ517" s="193"/>
      <c r="AR517" s="193"/>
      <c r="AS517" s="193"/>
      <c r="AT517" s="193"/>
      <c r="AU517" s="193"/>
      <c r="AV517" s="193"/>
    </row>
    <row r="518" spans="1:48" ht="15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  <c r="AE518" s="193"/>
      <c r="AF518" s="193"/>
      <c r="AG518" s="193"/>
      <c r="AH518" s="193"/>
      <c r="AI518" s="193"/>
      <c r="AJ518" s="193"/>
      <c r="AK518" s="193"/>
      <c r="AL518" s="193"/>
      <c r="AM518" s="193"/>
      <c r="AN518" s="193"/>
      <c r="AO518" s="193"/>
      <c r="AP518" s="193"/>
      <c r="AQ518" s="193"/>
      <c r="AR518" s="193"/>
      <c r="AS518" s="193"/>
      <c r="AT518" s="193"/>
      <c r="AU518" s="193"/>
      <c r="AV518" s="193"/>
    </row>
    <row r="519" spans="1:48" ht="15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  <c r="AE519" s="193"/>
      <c r="AF519" s="193"/>
      <c r="AG519" s="193"/>
      <c r="AH519" s="193"/>
      <c r="AI519" s="193"/>
      <c r="AJ519" s="193"/>
      <c r="AK519" s="193"/>
      <c r="AL519" s="193"/>
      <c r="AM519" s="193"/>
      <c r="AN519" s="193"/>
      <c r="AO519" s="193"/>
      <c r="AP519" s="193"/>
      <c r="AQ519" s="193"/>
      <c r="AR519" s="193"/>
      <c r="AS519" s="193"/>
      <c r="AT519" s="193"/>
      <c r="AU519" s="193"/>
      <c r="AV519" s="193"/>
    </row>
    <row r="520" spans="1:48" ht="15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  <c r="AE520" s="193"/>
      <c r="AF520" s="193"/>
      <c r="AG520" s="193"/>
      <c r="AH520" s="193"/>
      <c r="AI520" s="193"/>
      <c r="AJ520" s="193"/>
      <c r="AK520" s="193"/>
      <c r="AL520" s="193"/>
      <c r="AM520" s="193"/>
      <c r="AN520" s="193"/>
      <c r="AO520" s="193"/>
      <c r="AP520" s="193"/>
      <c r="AQ520" s="193"/>
      <c r="AR520" s="193"/>
      <c r="AS520" s="193"/>
      <c r="AT520" s="193"/>
      <c r="AU520" s="193"/>
      <c r="AV520" s="193"/>
    </row>
    <row r="521" spans="1:48" ht="15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  <c r="AE521" s="193"/>
      <c r="AF521" s="193"/>
      <c r="AG521" s="193"/>
      <c r="AH521" s="193"/>
      <c r="AI521" s="193"/>
      <c r="AJ521" s="193"/>
      <c r="AK521" s="193"/>
      <c r="AL521" s="193"/>
      <c r="AM521" s="193"/>
      <c r="AN521" s="193"/>
      <c r="AO521" s="193"/>
      <c r="AP521" s="193"/>
      <c r="AQ521" s="193"/>
      <c r="AR521" s="193"/>
      <c r="AS521" s="193"/>
      <c r="AT521" s="193"/>
      <c r="AU521" s="193"/>
      <c r="AV521" s="193"/>
    </row>
    <row r="522" spans="1:48" ht="15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  <c r="AE522" s="193"/>
      <c r="AF522" s="193"/>
      <c r="AG522" s="193"/>
      <c r="AH522" s="193"/>
      <c r="AI522" s="193"/>
      <c r="AJ522" s="193"/>
      <c r="AK522" s="193"/>
      <c r="AL522" s="193"/>
      <c r="AM522" s="193"/>
      <c r="AN522" s="193"/>
      <c r="AO522" s="193"/>
      <c r="AP522" s="193"/>
      <c r="AQ522" s="193"/>
      <c r="AR522" s="193"/>
      <c r="AS522" s="193"/>
      <c r="AT522" s="193"/>
      <c r="AU522" s="193"/>
      <c r="AV522" s="193"/>
    </row>
    <row r="523" spans="1:48" ht="15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  <c r="AE523" s="193"/>
      <c r="AF523" s="193"/>
      <c r="AG523" s="193"/>
      <c r="AH523" s="193"/>
      <c r="AI523" s="193"/>
      <c r="AJ523" s="193"/>
      <c r="AK523" s="193"/>
      <c r="AL523" s="193"/>
      <c r="AM523" s="193"/>
      <c r="AN523" s="193"/>
      <c r="AO523" s="193"/>
      <c r="AP523" s="193"/>
      <c r="AQ523" s="193"/>
      <c r="AR523" s="193"/>
      <c r="AS523" s="193"/>
      <c r="AT523" s="193"/>
      <c r="AU523" s="193"/>
      <c r="AV523" s="193"/>
    </row>
    <row r="524" spans="1:48" ht="15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  <c r="AE524" s="193"/>
      <c r="AF524" s="193"/>
      <c r="AG524" s="193"/>
      <c r="AH524" s="193"/>
      <c r="AI524" s="193"/>
      <c r="AJ524" s="193"/>
      <c r="AK524" s="193"/>
      <c r="AL524" s="193"/>
      <c r="AM524" s="193"/>
      <c r="AN524" s="193"/>
      <c r="AO524" s="193"/>
      <c r="AP524" s="193"/>
      <c r="AQ524" s="193"/>
      <c r="AR524" s="193"/>
      <c r="AS524" s="193"/>
      <c r="AT524" s="193"/>
      <c r="AU524" s="193"/>
      <c r="AV524" s="193"/>
    </row>
    <row r="525" spans="1:48" ht="15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  <c r="AE525" s="193"/>
      <c r="AF525" s="193"/>
      <c r="AG525" s="193"/>
      <c r="AH525" s="193"/>
      <c r="AI525" s="193"/>
      <c r="AJ525" s="193"/>
      <c r="AK525" s="193"/>
      <c r="AL525" s="193"/>
      <c r="AM525" s="193"/>
      <c r="AN525" s="193"/>
      <c r="AO525" s="193"/>
      <c r="AP525" s="193"/>
      <c r="AQ525" s="193"/>
      <c r="AR525" s="193"/>
      <c r="AS525" s="193"/>
      <c r="AT525" s="193"/>
      <c r="AU525" s="193"/>
      <c r="AV525" s="193"/>
    </row>
    <row r="526" spans="1:48" ht="15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  <c r="AE526" s="193"/>
      <c r="AF526" s="193"/>
      <c r="AG526" s="193"/>
      <c r="AH526" s="193"/>
      <c r="AI526" s="193"/>
      <c r="AJ526" s="193"/>
      <c r="AK526" s="193"/>
      <c r="AL526" s="193"/>
      <c r="AM526" s="193"/>
      <c r="AN526" s="193"/>
      <c r="AO526" s="193"/>
      <c r="AP526" s="193"/>
      <c r="AQ526" s="193"/>
      <c r="AR526" s="193"/>
      <c r="AS526" s="193"/>
      <c r="AT526" s="193"/>
      <c r="AU526" s="193"/>
      <c r="AV526" s="193"/>
    </row>
    <row r="527" spans="1:48" ht="15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  <c r="AE527" s="193"/>
      <c r="AF527" s="193"/>
      <c r="AG527" s="193"/>
      <c r="AH527" s="193"/>
      <c r="AI527" s="193"/>
      <c r="AJ527" s="193"/>
      <c r="AK527" s="193"/>
      <c r="AL527" s="193"/>
      <c r="AM527" s="193"/>
      <c r="AN527" s="193"/>
      <c r="AO527" s="193"/>
      <c r="AP527" s="193"/>
      <c r="AQ527" s="193"/>
      <c r="AR527" s="193"/>
      <c r="AS527" s="193"/>
      <c r="AT527" s="193"/>
      <c r="AU527" s="193"/>
      <c r="AV527" s="193"/>
    </row>
    <row r="528" spans="1:48" ht="15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  <c r="AE528" s="193"/>
      <c r="AF528" s="193"/>
      <c r="AG528" s="193"/>
      <c r="AH528" s="193"/>
      <c r="AI528" s="193"/>
      <c r="AJ528" s="193"/>
      <c r="AK528" s="193"/>
      <c r="AL528" s="193"/>
      <c r="AM528" s="193"/>
      <c r="AN528" s="193"/>
      <c r="AO528" s="193"/>
      <c r="AP528" s="193"/>
      <c r="AQ528" s="193"/>
      <c r="AR528" s="193"/>
      <c r="AS528" s="193"/>
      <c r="AT528" s="193"/>
      <c r="AU528" s="193"/>
      <c r="AV528" s="193"/>
    </row>
    <row r="529" spans="1:48" ht="15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  <c r="AE529" s="193"/>
      <c r="AF529" s="193"/>
      <c r="AG529" s="193"/>
      <c r="AH529" s="193"/>
      <c r="AI529" s="193"/>
      <c r="AJ529" s="193"/>
      <c r="AK529" s="193"/>
      <c r="AL529" s="193"/>
      <c r="AM529" s="193"/>
      <c r="AN529" s="193"/>
      <c r="AO529" s="193"/>
      <c r="AP529" s="193"/>
      <c r="AQ529" s="193"/>
      <c r="AR529" s="193"/>
      <c r="AS529" s="193"/>
      <c r="AT529" s="193"/>
      <c r="AU529" s="193"/>
      <c r="AV529" s="193"/>
    </row>
    <row r="530" spans="1:48" ht="15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3"/>
      <c r="AF530" s="193"/>
      <c r="AG530" s="193"/>
      <c r="AH530" s="193"/>
      <c r="AI530" s="193"/>
      <c r="AJ530" s="193"/>
      <c r="AK530" s="193"/>
      <c r="AL530" s="193"/>
      <c r="AM530" s="193"/>
      <c r="AN530" s="193"/>
      <c r="AO530" s="193"/>
      <c r="AP530" s="193"/>
      <c r="AQ530" s="193"/>
      <c r="AR530" s="193"/>
      <c r="AS530" s="193"/>
      <c r="AT530" s="193"/>
      <c r="AU530" s="193"/>
      <c r="AV530" s="193"/>
    </row>
    <row r="531" spans="1:48" ht="15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  <c r="AE531" s="193"/>
      <c r="AF531" s="193"/>
      <c r="AG531" s="193"/>
      <c r="AH531" s="193"/>
      <c r="AI531" s="193"/>
      <c r="AJ531" s="193"/>
      <c r="AK531" s="193"/>
      <c r="AL531" s="193"/>
      <c r="AM531" s="193"/>
      <c r="AN531" s="193"/>
      <c r="AO531" s="193"/>
      <c r="AP531" s="193"/>
      <c r="AQ531" s="193"/>
      <c r="AR531" s="193"/>
      <c r="AS531" s="193"/>
      <c r="AT531" s="193"/>
      <c r="AU531" s="193"/>
      <c r="AV531" s="193"/>
    </row>
    <row r="532" spans="1:48" ht="15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  <c r="AE532" s="193"/>
      <c r="AF532" s="193"/>
      <c r="AG532" s="193"/>
      <c r="AH532" s="193"/>
      <c r="AI532" s="193"/>
      <c r="AJ532" s="193"/>
      <c r="AK532" s="193"/>
      <c r="AL532" s="193"/>
      <c r="AM532" s="193"/>
      <c r="AN532" s="193"/>
      <c r="AO532" s="193"/>
      <c r="AP532" s="193"/>
      <c r="AQ532" s="193"/>
      <c r="AR532" s="193"/>
      <c r="AS532" s="193"/>
      <c r="AT532" s="193"/>
      <c r="AU532" s="193"/>
      <c r="AV532" s="193"/>
    </row>
    <row r="533" spans="1:48" ht="15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  <c r="AE533" s="193"/>
      <c r="AF533" s="193"/>
      <c r="AG533" s="193"/>
      <c r="AH533" s="193"/>
      <c r="AI533" s="193"/>
      <c r="AJ533" s="193"/>
      <c r="AK533" s="193"/>
      <c r="AL533" s="193"/>
      <c r="AM533" s="193"/>
      <c r="AN533" s="193"/>
      <c r="AO533" s="193"/>
      <c r="AP533" s="193"/>
      <c r="AQ533" s="193"/>
      <c r="AR533" s="193"/>
      <c r="AS533" s="193"/>
      <c r="AT533" s="193"/>
      <c r="AU533" s="193"/>
      <c r="AV533" s="193"/>
    </row>
    <row r="534" spans="1:48" ht="15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  <c r="AE534" s="193"/>
      <c r="AF534" s="193"/>
      <c r="AG534" s="193"/>
      <c r="AH534" s="193"/>
      <c r="AI534" s="193"/>
      <c r="AJ534" s="193"/>
      <c r="AK534" s="193"/>
      <c r="AL534" s="193"/>
      <c r="AM534" s="193"/>
      <c r="AN534" s="193"/>
      <c r="AO534" s="193"/>
      <c r="AP534" s="193"/>
      <c r="AQ534" s="193"/>
      <c r="AR534" s="193"/>
      <c r="AS534" s="193"/>
      <c r="AT534" s="193"/>
      <c r="AU534" s="193"/>
      <c r="AV534" s="193"/>
    </row>
    <row r="535" spans="1:48" ht="15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  <c r="AE535" s="193"/>
      <c r="AF535" s="193"/>
      <c r="AG535" s="193"/>
      <c r="AH535" s="193"/>
      <c r="AI535" s="193"/>
      <c r="AJ535" s="193"/>
      <c r="AK535" s="193"/>
      <c r="AL535" s="193"/>
      <c r="AM535" s="193"/>
      <c r="AN535" s="193"/>
      <c r="AO535" s="193"/>
      <c r="AP535" s="193"/>
      <c r="AQ535" s="193"/>
      <c r="AR535" s="193"/>
      <c r="AS535" s="193"/>
      <c r="AT535" s="193"/>
      <c r="AU535" s="193"/>
      <c r="AV535" s="193"/>
    </row>
    <row r="536" spans="1:48" ht="15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3"/>
      <c r="AF536" s="193"/>
      <c r="AG536" s="193"/>
      <c r="AH536" s="193"/>
      <c r="AI536" s="193"/>
      <c r="AJ536" s="193"/>
      <c r="AK536" s="193"/>
      <c r="AL536" s="193"/>
      <c r="AM536" s="193"/>
      <c r="AN536" s="193"/>
      <c r="AO536" s="193"/>
      <c r="AP536" s="193"/>
      <c r="AQ536" s="193"/>
      <c r="AR536" s="193"/>
      <c r="AS536" s="193"/>
      <c r="AT536" s="193"/>
      <c r="AU536" s="193"/>
      <c r="AV536" s="193"/>
    </row>
    <row r="537" spans="1:48" ht="15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  <c r="AE537" s="193"/>
      <c r="AF537" s="193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3"/>
      <c r="AQ537" s="193"/>
      <c r="AR537" s="193"/>
      <c r="AS537" s="193"/>
      <c r="AT537" s="193"/>
      <c r="AU537" s="193"/>
      <c r="AV537" s="193"/>
    </row>
    <row r="538" spans="1:48" ht="15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  <c r="AE538" s="193"/>
      <c r="AF538" s="193"/>
      <c r="AG538" s="193"/>
      <c r="AH538" s="193"/>
      <c r="AI538" s="193"/>
      <c r="AJ538" s="193"/>
      <c r="AK538" s="193"/>
      <c r="AL538" s="193"/>
      <c r="AM538" s="193"/>
      <c r="AN538" s="193"/>
      <c r="AO538" s="193"/>
      <c r="AP538" s="193"/>
      <c r="AQ538" s="193"/>
      <c r="AR538" s="193"/>
      <c r="AS538" s="193"/>
      <c r="AT538" s="193"/>
      <c r="AU538" s="193"/>
      <c r="AV538" s="193"/>
    </row>
    <row r="539" spans="1:48" ht="15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  <c r="AE539" s="193"/>
      <c r="AF539" s="193"/>
      <c r="AG539" s="193"/>
      <c r="AH539" s="193"/>
      <c r="AI539" s="193"/>
      <c r="AJ539" s="193"/>
      <c r="AK539" s="193"/>
      <c r="AL539" s="193"/>
      <c r="AM539" s="193"/>
      <c r="AN539" s="193"/>
      <c r="AO539" s="193"/>
      <c r="AP539" s="193"/>
      <c r="AQ539" s="193"/>
      <c r="AR539" s="193"/>
      <c r="AS539" s="193"/>
      <c r="AT539" s="193"/>
      <c r="AU539" s="193"/>
      <c r="AV539" s="193"/>
    </row>
    <row r="540" spans="1:48" ht="15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  <c r="AE540" s="193"/>
      <c r="AF540" s="193"/>
      <c r="AG540" s="193"/>
      <c r="AH540" s="193"/>
      <c r="AI540" s="193"/>
      <c r="AJ540" s="193"/>
      <c r="AK540" s="193"/>
      <c r="AL540" s="193"/>
      <c r="AM540" s="193"/>
      <c r="AN540" s="193"/>
      <c r="AO540" s="193"/>
      <c r="AP540" s="193"/>
      <c r="AQ540" s="193"/>
      <c r="AR540" s="193"/>
      <c r="AS540" s="193"/>
      <c r="AT540" s="193"/>
      <c r="AU540" s="193"/>
      <c r="AV540" s="193"/>
    </row>
    <row r="541" spans="1:48" ht="15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  <c r="AE541" s="193"/>
      <c r="AF541" s="193"/>
      <c r="AG541" s="193"/>
      <c r="AH541" s="193"/>
      <c r="AI541" s="193"/>
      <c r="AJ541" s="193"/>
      <c r="AK541" s="193"/>
      <c r="AL541" s="193"/>
      <c r="AM541" s="193"/>
      <c r="AN541" s="193"/>
      <c r="AO541" s="193"/>
      <c r="AP541" s="193"/>
      <c r="AQ541" s="193"/>
      <c r="AR541" s="193"/>
      <c r="AS541" s="193"/>
      <c r="AT541" s="193"/>
      <c r="AU541" s="193"/>
      <c r="AV541" s="193"/>
    </row>
    <row r="542" spans="1:48" ht="15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  <c r="AU542" s="193"/>
      <c r="AV542" s="193"/>
    </row>
    <row r="543" spans="1:48" ht="15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  <c r="AE543" s="193"/>
      <c r="AF543" s="193"/>
      <c r="AG543" s="193"/>
      <c r="AH543" s="193"/>
      <c r="AI543" s="193"/>
      <c r="AJ543" s="193"/>
      <c r="AK543" s="193"/>
      <c r="AL543" s="193"/>
      <c r="AM543" s="193"/>
      <c r="AN543" s="193"/>
      <c r="AO543" s="193"/>
      <c r="AP543" s="193"/>
      <c r="AQ543" s="193"/>
      <c r="AR543" s="193"/>
      <c r="AS543" s="193"/>
      <c r="AT543" s="193"/>
      <c r="AU543" s="193"/>
      <c r="AV543" s="193"/>
    </row>
    <row r="544" spans="1:48" ht="15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  <c r="AE544" s="193"/>
      <c r="AF544" s="193"/>
      <c r="AG544" s="193"/>
      <c r="AH544" s="193"/>
      <c r="AI544" s="193"/>
      <c r="AJ544" s="193"/>
      <c r="AK544" s="193"/>
      <c r="AL544" s="193"/>
      <c r="AM544" s="193"/>
      <c r="AN544" s="193"/>
      <c r="AO544" s="193"/>
      <c r="AP544" s="193"/>
      <c r="AQ544" s="193"/>
      <c r="AR544" s="193"/>
      <c r="AS544" s="193"/>
      <c r="AT544" s="193"/>
      <c r="AU544" s="193"/>
      <c r="AV544" s="193"/>
    </row>
    <row r="545" spans="1:48" ht="15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  <c r="AE545" s="193"/>
      <c r="AF545" s="193"/>
      <c r="AG545" s="193"/>
      <c r="AH545" s="193"/>
      <c r="AI545" s="193"/>
      <c r="AJ545" s="193"/>
      <c r="AK545" s="193"/>
      <c r="AL545" s="193"/>
      <c r="AM545" s="193"/>
      <c r="AN545" s="193"/>
      <c r="AO545" s="193"/>
      <c r="AP545" s="193"/>
      <c r="AQ545" s="193"/>
      <c r="AR545" s="193"/>
      <c r="AS545" s="193"/>
      <c r="AT545" s="193"/>
      <c r="AU545" s="193"/>
      <c r="AV545" s="193"/>
    </row>
    <row r="546" spans="1:48" ht="15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3"/>
      <c r="AF546" s="193"/>
      <c r="AG546" s="193"/>
      <c r="AH546" s="193"/>
      <c r="AI546" s="193"/>
      <c r="AJ546" s="193"/>
      <c r="AK546" s="193"/>
      <c r="AL546" s="193"/>
      <c r="AM546" s="193"/>
      <c r="AN546" s="193"/>
      <c r="AO546" s="193"/>
      <c r="AP546" s="193"/>
      <c r="AQ546" s="193"/>
      <c r="AR546" s="193"/>
      <c r="AS546" s="193"/>
      <c r="AT546" s="193"/>
      <c r="AU546" s="193"/>
      <c r="AV546" s="193"/>
    </row>
    <row r="547" spans="1:48" ht="15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  <c r="AE547" s="193"/>
      <c r="AF547" s="193"/>
      <c r="AG547" s="193"/>
      <c r="AH547" s="193"/>
      <c r="AI547" s="193"/>
      <c r="AJ547" s="193"/>
      <c r="AK547" s="193"/>
      <c r="AL547" s="193"/>
      <c r="AM547" s="193"/>
      <c r="AN547" s="193"/>
      <c r="AO547" s="193"/>
      <c r="AP547" s="193"/>
      <c r="AQ547" s="193"/>
      <c r="AR547" s="193"/>
      <c r="AS547" s="193"/>
      <c r="AT547" s="193"/>
      <c r="AU547" s="193"/>
      <c r="AV547" s="193"/>
    </row>
    <row r="548" spans="1:48" ht="15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3"/>
      <c r="AG548" s="193"/>
      <c r="AH548" s="193"/>
      <c r="AI548" s="193"/>
      <c r="AJ548" s="193"/>
      <c r="AK548" s="193"/>
      <c r="AL548" s="193"/>
      <c r="AM548" s="193"/>
      <c r="AN548" s="193"/>
      <c r="AO548" s="193"/>
      <c r="AP548" s="193"/>
      <c r="AQ548" s="193"/>
      <c r="AR548" s="193"/>
      <c r="AS548" s="193"/>
      <c r="AT548" s="193"/>
      <c r="AU548" s="193"/>
      <c r="AV548" s="193"/>
    </row>
    <row r="549" spans="1:48" ht="15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  <c r="AE549" s="193"/>
      <c r="AF549" s="193"/>
      <c r="AG549" s="193"/>
      <c r="AH549" s="193"/>
      <c r="AI549" s="193"/>
      <c r="AJ549" s="193"/>
      <c r="AK549" s="193"/>
      <c r="AL549" s="193"/>
      <c r="AM549" s="193"/>
      <c r="AN549" s="193"/>
      <c r="AO549" s="193"/>
      <c r="AP549" s="193"/>
      <c r="AQ549" s="193"/>
      <c r="AR549" s="193"/>
      <c r="AS549" s="193"/>
      <c r="AT549" s="193"/>
      <c r="AU549" s="193"/>
      <c r="AV549" s="193"/>
    </row>
    <row r="550" spans="1:48" ht="15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  <c r="AE550" s="193"/>
      <c r="AF550" s="193"/>
      <c r="AG550" s="193"/>
      <c r="AH550" s="193"/>
      <c r="AI550" s="193"/>
      <c r="AJ550" s="193"/>
      <c r="AK550" s="193"/>
      <c r="AL550" s="193"/>
      <c r="AM550" s="193"/>
      <c r="AN550" s="193"/>
      <c r="AO550" s="193"/>
      <c r="AP550" s="193"/>
      <c r="AQ550" s="193"/>
      <c r="AR550" s="193"/>
      <c r="AS550" s="193"/>
      <c r="AT550" s="193"/>
      <c r="AU550" s="193"/>
      <c r="AV550" s="193"/>
    </row>
    <row r="551" spans="1:48" ht="15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  <c r="AE551" s="193"/>
      <c r="AF551" s="193"/>
      <c r="AG551" s="193"/>
      <c r="AH551" s="193"/>
      <c r="AI551" s="193"/>
      <c r="AJ551" s="193"/>
      <c r="AK551" s="193"/>
      <c r="AL551" s="193"/>
      <c r="AM551" s="193"/>
      <c r="AN551" s="193"/>
      <c r="AO551" s="193"/>
      <c r="AP551" s="193"/>
      <c r="AQ551" s="193"/>
      <c r="AR551" s="193"/>
      <c r="AS551" s="193"/>
      <c r="AT551" s="193"/>
      <c r="AU551" s="193"/>
      <c r="AV551" s="193"/>
    </row>
    <row r="552" spans="1:48" ht="15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  <c r="AE552" s="193"/>
      <c r="AF552" s="193"/>
      <c r="AG552" s="193"/>
      <c r="AH552" s="193"/>
      <c r="AI552" s="193"/>
      <c r="AJ552" s="193"/>
      <c r="AK552" s="193"/>
      <c r="AL552" s="193"/>
      <c r="AM552" s="193"/>
      <c r="AN552" s="193"/>
      <c r="AO552" s="193"/>
      <c r="AP552" s="193"/>
      <c r="AQ552" s="193"/>
      <c r="AR552" s="193"/>
      <c r="AS552" s="193"/>
      <c r="AT552" s="193"/>
      <c r="AU552" s="193"/>
      <c r="AV552" s="193"/>
    </row>
    <row r="553" spans="1:48" ht="15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  <c r="AE553" s="193"/>
      <c r="AF553" s="193"/>
      <c r="AG553" s="193"/>
      <c r="AH553" s="193"/>
      <c r="AI553" s="193"/>
      <c r="AJ553" s="193"/>
      <c r="AK553" s="193"/>
      <c r="AL553" s="193"/>
      <c r="AM553" s="193"/>
      <c r="AN553" s="193"/>
      <c r="AO553" s="193"/>
      <c r="AP553" s="193"/>
      <c r="AQ553" s="193"/>
      <c r="AR553" s="193"/>
      <c r="AS553" s="193"/>
      <c r="AT553" s="193"/>
      <c r="AU553" s="193"/>
      <c r="AV553" s="193"/>
    </row>
    <row r="554" spans="1:48" ht="15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  <c r="AE554" s="193"/>
      <c r="AF554" s="193"/>
      <c r="AG554" s="193"/>
      <c r="AH554" s="193"/>
      <c r="AI554" s="193"/>
      <c r="AJ554" s="193"/>
      <c r="AK554" s="193"/>
      <c r="AL554" s="193"/>
      <c r="AM554" s="193"/>
      <c r="AN554" s="193"/>
      <c r="AO554" s="193"/>
      <c r="AP554" s="193"/>
      <c r="AQ554" s="193"/>
      <c r="AR554" s="193"/>
      <c r="AS554" s="193"/>
      <c r="AT554" s="193"/>
      <c r="AU554" s="193"/>
      <c r="AV554" s="193"/>
    </row>
    <row r="555" spans="1:48" ht="15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  <c r="AE555" s="193"/>
      <c r="AF555" s="193"/>
      <c r="AG555" s="193"/>
      <c r="AH555" s="193"/>
      <c r="AI555" s="193"/>
      <c r="AJ555" s="193"/>
      <c r="AK555" s="193"/>
      <c r="AL555" s="193"/>
      <c r="AM555" s="193"/>
      <c r="AN555" s="193"/>
      <c r="AO555" s="193"/>
      <c r="AP555" s="193"/>
      <c r="AQ555" s="193"/>
      <c r="AR555" s="193"/>
      <c r="AS555" s="193"/>
      <c r="AT555" s="193"/>
      <c r="AU555" s="193"/>
      <c r="AV555" s="193"/>
    </row>
    <row r="556" spans="1:48" ht="15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  <c r="AE556" s="193"/>
      <c r="AF556" s="193"/>
      <c r="AG556" s="193"/>
      <c r="AH556" s="193"/>
      <c r="AI556" s="193"/>
      <c r="AJ556" s="193"/>
      <c r="AK556" s="193"/>
      <c r="AL556" s="193"/>
      <c r="AM556" s="193"/>
      <c r="AN556" s="193"/>
      <c r="AO556" s="193"/>
      <c r="AP556" s="193"/>
      <c r="AQ556" s="193"/>
      <c r="AR556" s="193"/>
      <c r="AS556" s="193"/>
      <c r="AT556" s="193"/>
      <c r="AU556" s="193"/>
      <c r="AV556" s="193"/>
    </row>
    <row r="557" spans="1:48" ht="15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  <c r="AE557" s="193"/>
      <c r="AF557" s="193"/>
      <c r="AG557" s="193"/>
      <c r="AH557" s="193"/>
      <c r="AI557" s="193"/>
      <c r="AJ557" s="193"/>
      <c r="AK557" s="193"/>
      <c r="AL557" s="193"/>
      <c r="AM557" s="193"/>
      <c r="AN557" s="193"/>
      <c r="AO557" s="193"/>
      <c r="AP557" s="193"/>
      <c r="AQ557" s="193"/>
      <c r="AR557" s="193"/>
      <c r="AS557" s="193"/>
      <c r="AT557" s="193"/>
      <c r="AU557" s="193"/>
      <c r="AV557" s="193"/>
    </row>
    <row r="558" spans="1:48" ht="15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  <c r="AA558" s="193"/>
      <c r="AB558" s="193"/>
      <c r="AC558" s="193"/>
      <c r="AD558" s="193"/>
      <c r="AE558" s="193"/>
      <c r="AF558" s="193"/>
      <c r="AG558" s="193"/>
      <c r="AH558" s="193"/>
      <c r="AI558" s="193"/>
      <c r="AJ558" s="193"/>
      <c r="AK558" s="193"/>
      <c r="AL558" s="193"/>
      <c r="AM558" s="193"/>
      <c r="AN558" s="193"/>
      <c r="AO558" s="193"/>
      <c r="AP558" s="193"/>
      <c r="AQ558" s="193"/>
      <c r="AR558" s="193"/>
      <c r="AS558" s="193"/>
      <c r="AT558" s="193"/>
      <c r="AU558" s="193"/>
      <c r="AV558" s="193"/>
    </row>
    <row r="559" spans="1:48" ht="15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  <c r="AE559" s="193"/>
      <c r="AF559" s="193"/>
      <c r="AG559" s="193"/>
      <c r="AH559" s="193"/>
      <c r="AI559" s="193"/>
      <c r="AJ559" s="193"/>
      <c r="AK559" s="193"/>
      <c r="AL559" s="193"/>
      <c r="AM559" s="193"/>
      <c r="AN559" s="193"/>
      <c r="AO559" s="193"/>
      <c r="AP559" s="193"/>
      <c r="AQ559" s="193"/>
      <c r="AR559" s="193"/>
      <c r="AS559" s="193"/>
      <c r="AT559" s="193"/>
      <c r="AU559" s="193"/>
      <c r="AV559" s="193"/>
    </row>
    <row r="560" spans="1:48" ht="15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  <c r="AE560" s="193"/>
      <c r="AF560" s="193"/>
      <c r="AG560" s="193"/>
      <c r="AH560" s="193"/>
      <c r="AI560" s="193"/>
      <c r="AJ560" s="193"/>
      <c r="AK560" s="193"/>
      <c r="AL560" s="193"/>
      <c r="AM560" s="193"/>
      <c r="AN560" s="193"/>
      <c r="AO560" s="193"/>
      <c r="AP560" s="193"/>
      <c r="AQ560" s="193"/>
      <c r="AR560" s="193"/>
      <c r="AS560" s="193"/>
      <c r="AT560" s="193"/>
      <c r="AU560" s="193"/>
      <c r="AV560" s="193"/>
    </row>
    <row r="561" spans="1:48" ht="15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  <c r="AE561" s="193"/>
      <c r="AF561" s="193"/>
      <c r="AG561" s="193"/>
      <c r="AH561" s="193"/>
      <c r="AI561" s="193"/>
      <c r="AJ561" s="193"/>
      <c r="AK561" s="193"/>
      <c r="AL561" s="193"/>
      <c r="AM561" s="193"/>
      <c r="AN561" s="193"/>
      <c r="AO561" s="193"/>
      <c r="AP561" s="193"/>
      <c r="AQ561" s="193"/>
      <c r="AR561" s="193"/>
      <c r="AS561" s="193"/>
      <c r="AT561" s="193"/>
      <c r="AU561" s="193"/>
      <c r="AV561" s="193"/>
    </row>
    <row r="562" spans="1:48" ht="15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  <c r="AE562" s="193"/>
      <c r="AF562" s="193"/>
      <c r="AG562" s="193"/>
      <c r="AH562" s="193"/>
      <c r="AI562" s="193"/>
      <c r="AJ562" s="193"/>
      <c r="AK562" s="193"/>
      <c r="AL562" s="193"/>
      <c r="AM562" s="193"/>
      <c r="AN562" s="193"/>
      <c r="AO562" s="193"/>
      <c r="AP562" s="193"/>
      <c r="AQ562" s="193"/>
      <c r="AR562" s="193"/>
      <c r="AS562" s="193"/>
      <c r="AT562" s="193"/>
      <c r="AU562" s="193"/>
      <c r="AV562" s="193"/>
    </row>
    <row r="563" spans="1:48" ht="15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  <c r="AE563" s="193"/>
      <c r="AF563" s="193"/>
      <c r="AG563" s="193"/>
      <c r="AH563" s="193"/>
      <c r="AI563" s="193"/>
      <c r="AJ563" s="193"/>
      <c r="AK563" s="193"/>
      <c r="AL563" s="193"/>
      <c r="AM563" s="193"/>
      <c r="AN563" s="193"/>
      <c r="AO563" s="193"/>
      <c r="AP563" s="193"/>
      <c r="AQ563" s="193"/>
      <c r="AR563" s="193"/>
      <c r="AS563" s="193"/>
      <c r="AT563" s="193"/>
      <c r="AU563" s="193"/>
      <c r="AV563" s="193"/>
    </row>
    <row r="564" spans="1:48" ht="15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  <c r="AA564" s="193"/>
      <c r="AB564" s="193"/>
      <c r="AC564" s="193"/>
      <c r="AD564" s="193"/>
      <c r="AE564" s="193"/>
      <c r="AF564" s="193"/>
      <c r="AG564" s="193"/>
      <c r="AH564" s="193"/>
      <c r="AI564" s="193"/>
      <c r="AJ564" s="193"/>
      <c r="AK564" s="193"/>
      <c r="AL564" s="193"/>
      <c r="AM564" s="193"/>
      <c r="AN564" s="193"/>
      <c r="AO564" s="193"/>
      <c r="AP564" s="193"/>
      <c r="AQ564" s="193"/>
      <c r="AR564" s="193"/>
      <c r="AS564" s="193"/>
      <c r="AT564" s="193"/>
      <c r="AU564" s="193"/>
      <c r="AV564" s="193"/>
    </row>
    <row r="565" spans="1:48" ht="15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3"/>
      <c r="AF565" s="193"/>
      <c r="AG565" s="193"/>
      <c r="AH565" s="193"/>
      <c r="AI565" s="193"/>
      <c r="AJ565" s="193"/>
      <c r="AK565" s="193"/>
      <c r="AL565" s="193"/>
      <c r="AM565" s="193"/>
      <c r="AN565" s="193"/>
      <c r="AO565" s="193"/>
      <c r="AP565" s="193"/>
      <c r="AQ565" s="193"/>
      <c r="AR565" s="193"/>
      <c r="AS565" s="193"/>
      <c r="AT565" s="193"/>
      <c r="AU565" s="193"/>
      <c r="AV565" s="193"/>
    </row>
    <row r="566" spans="1:48" ht="15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  <c r="AE566" s="193"/>
      <c r="AF566" s="193"/>
      <c r="AG566" s="193"/>
      <c r="AH566" s="193"/>
      <c r="AI566" s="193"/>
      <c r="AJ566" s="193"/>
      <c r="AK566" s="193"/>
      <c r="AL566" s="193"/>
      <c r="AM566" s="193"/>
      <c r="AN566" s="193"/>
      <c r="AO566" s="193"/>
      <c r="AP566" s="193"/>
      <c r="AQ566" s="193"/>
      <c r="AR566" s="193"/>
      <c r="AS566" s="193"/>
      <c r="AT566" s="193"/>
      <c r="AU566" s="193"/>
      <c r="AV566" s="193"/>
    </row>
    <row r="567" spans="1:48" ht="15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  <c r="AE567" s="193"/>
      <c r="AF567" s="193"/>
      <c r="AG567" s="193"/>
      <c r="AH567" s="193"/>
      <c r="AI567" s="193"/>
      <c r="AJ567" s="193"/>
      <c r="AK567" s="193"/>
      <c r="AL567" s="193"/>
      <c r="AM567" s="193"/>
      <c r="AN567" s="193"/>
      <c r="AO567" s="193"/>
      <c r="AP567" s="193"/>
      <c r="AQ567" s="193"/>
      <c r="AR567" s="193"/>
      <c r="AS567" s="193"/>
      <c r="AT567" s="193"/>
      <c r="AU567" s="193"/>
      <c r="AV567" s="193"/>
    </row>
    <row r="568" spans="1:48" ht="15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  <c r="AE568" s="193"/>
      <c r="AF568" s="193"/>
      <c r="AG568" s="193"/>
      <c r="AH568" s="193"/>
      <c r="AI568" s="193"/>
      <c r="AJ568" s="193"/>
      <c r="AK568" s="193"/>
      <c r="AL568" s="193"/>
      <c r="AM568" s="193"/>
      <c r="AN568" s="193"/>
      <c r="AO568" s="193"/>
      <c r="AP568" s="193"/>
      <c r="AQ568" s="193"/>
      <c r="AR568" s="193"/>
      <c r="AS568" s="193"/>
      <c r="AT568" s="193"/>
      <c r="AU568" s="193"/>
      <c r="AV568" s="193"/>
    </row>
    <row r="569" spans="1:48" ht="15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  <c r="AE569" s="193"/>
      <c r="AF569" s="193"/>
      <c r="AG569" s="193"/>
      <c r="AH569" s="193"/>
      <c r="AI569" s="193"/>
      <c r="AJ569" s="193"/>
      <c r="AK569" s="193"/>
      <c r="AL569" s="193"/>
      <c r="AM569" s="193"/>
      <c r="AN569" s="193"/>
      <c r="AO569" s="193"/>
      <c r="AP569" s="193"/>
      <c r="AQ569" s="193"/>
      <c r="AR569" s="193"/>
      <c r="AS569" s="193"/>
      <c r="AT569" s="193"/>
      <c r="AU569" s="193"/>
      <c r="AV569" s="193"/>
    </row>
    <row r="570" spans="1:48" ht="15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  <c r="AE570" s="193"/>
      <c r="AF570" s="193"/>
      <c r="AG570" s="193"/>
      <c r="AH570" s="193"/>
      <c r="AI570" s="193"/>
      <c r="AJ570" s="193"/>
      <c r="AK570" s="193"/>
      <c r="AL570" s="193"/>
      <c r="AM570" s="193"/>
      <c r="AN570" s="193"/>
      <c r="AO570" s="193"/>
      <c r="AP570" s="193"/>
      <c r="AQ570" s="193"/>
      <c r="AR570" s="193"/>
      <c r="AS570" s="193"/>
      <c r="AT570" s="193"/>
      <c r="AU570" s="193"/>
      <c r="AV570" s="193"/>
    </row>
    <row r="571" spans="1:48" ht="15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3"/>
      <c r="AF571" s="193"/>
      <c r="AG571" s="193"/>
      <c r="AH571" s="193"/>
      <c r="AI571" s="193"/>
      <c r="AJ571" s="193"/>
      <c r="AK571" s="193"/>
      <c r="AL571" s="193"/>
      <c r="AM571" s="193"/>
      <c r="AN571" s="193"/>
      <c r="AO571" s="193"/>
      <c r="AP571" s="193"/>
      <c r="AQ571" s="193"/>
      <c r="AR571" s="193"/>
      <c r="AS571" s="193"/>
      <c r="AT571" s="193"/>
      <c r="AU571" s="193"/>
      <c r="AV571" s="193"/>
    </row>
    <row r="572" spans="1:48" ht="15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  <c r="AE572" s="193"/>
      <c r="AF572" s="193"/>
      <c r="AG572" s="193"/>
      <c r="AH572" s="193"/>
      <c r="AI572" s="193"/>
      <c r="AJ572" s="193"/>
      <c r="AK572" s="193"/>
      <c r="AL572" s="193"/>
      <c r="AM572" s="193"/>
      <c r="AN572" s="193"/>
      <c r="AO572" s="193"/>
      <c r="AP572" s="193"/>
      <c r="AQ572" s="193"/>
      <c r="AR572" s="193"/>
      <c r="AS572" s="193"/>
      <c r="AT572" s="193"/>
      <c r="AU572" s="193"/>
      <c r="AV572" s="193"/>
    </row>
    <row r="573" spans="1:48" ht="15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  <c r="AE573" s="193"/>
      <c r="AF573" s="193"/>
      <c r="AG573" s="193"/>
      <c r="AH573" s="193"/>
      <c r="AI573" s="193"/>
      <c r="AJ573" s="193"/>
      <c r="AK573" s="193"/>
      <c r="AL573" s="193"/>
      <c r="AM573" s="193"/>
      <c r="AN573" s="193"/>
      <c r="AO573" s="193"/>
      <c r="AP573" s="193"/>
      <c r="AQ573" s="193"/>
      <c r="AR573" s="193"/>
      <c r="AS573" s="193"/>
      <c r="AT573" s="193"/>
      <c r="AU573" s="193"/>
      <c r="AV573" s="193"/>
    </row>
    <row r="574" spans="1:48" ht="15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  <c r="AE574" s="193"/>
      <c r="AF574" s="193"/>
      <c r="AG574" s="193"/>
      <c r="AH574" s="193"/>
      <c r="AI574" s="193"/>
      <c r="AJ574" s="193"/>
      <c r="AK574" s="193"/>
      <c r="AL574" s="193"/>
      <c r="AM574" s="193"/>
      <c r="AN574" s="193"/>
      <c r="AO574" s="193"/>
      <c r="AP574" s="193"/>
      <c r="AQ574" s="193"/>
      <c r="AR574" s="193"/>
      <c r="AS574" s="193"/>
      <c r="AT574" s="193"/>
      <c r="AU574" s="193"/>
      <c r="AV574" s="193"/>
    </row>
    <row r="575" spans="1:48" ht="15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  <c r="AE575" s="193"/>
      <c r="AF575" s="193"/>
      <c r="AG575" s="193"/>
      <c r="AH575" s="193"/>
      <c r="AI575" s="193"/>
      <c r="AJ575" s="193"/>
      <c r="AK575" s="193"/>
      <c r="AL575" s="193"/>
      <c r="AM575" s="193"/>
      <c r="AN575" s="193"/>
      <c r="AO575" s="193"/>
      <c r="AP575" s="193"/>
      <c r="AQ575" s="193"/>
      <c r="AR575" s="193"/>
      <c r="AS575" s="193"/>
      <c r="AT575" s="193"/>
      <c r="AU575" s="193"/>
      <c r="AV575" s="193"/>
    </row>
    <row r="576" spans="1:48" ht="15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  <c r="AE576" s="193"/>
      <c r="AF576" s="193"/>
      <c r="AG576" s="193"/>
      <c r="AH576" s="193"/>
      <c r="AI576" s="193"/>
      <c r="AJ576" s="193"/>
      <c r="AK576" s="193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</row>
    <row r="577" spans="1:48" ht="15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  <c r="AE577" s="193"/>
      <c r="AF577" s="193"/>
      <c r="AG577" s="193"/>
      <c r="AH577" s="193"/>
      <c r="AI577" s="193"/>
      <c r="AJ577" s="193"/>
      <c r="AK577" s="193"/>
      <c r="AL577" s="193"/>
      <c r="AM577" s="193"/>
      <c r="AN577" s="193"/>
      <c r="AO577" s="193"/>
      <c r="AP577" s="193"/>
      <c r="AQ577" s="193"/>
      <c r="AR577" s="193"/>
      <c r="AS577" s="193"/>
      <c r="AT577" s="193"/>
      <c r="AU577" s="193"/>
      <c r="AV577" s="193"/>
    </row>
    <row r="578" spans="1:48" ht="15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  <c r="AE578" s="193"/>
      <c r="AF578" s="193"/>
      <c r="AG578" s="193"/>
      <c r="AH578" s="193"/>
      <c r="AI578" s="193"/>
      <c r="AJ578" s="193"/>
      <c r="AK578" s="193"/>
      <c r="AL578" s="193"/>
      <c r="AM578" s="193"/>
      <c r="AN578" s="193"/>
      <c r="AO578" s="193"/>
      <c r="AP578" s="193"/>
      <c r="AQ578" s="193"/>
      <c r="AR578" s="193"/>
      <c r="AS578" s="193"/>
      <c r="AT578" s="193"/>
      <c r="AU578" s="193"/>
      <c r="AV578" s="193"/>
    </row>
    <row r="579" spans="1:48" ht="15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  <c r="AE579" s="193"/>
      <c r="AF579" s="193"/>
      <c r="AG579" s="193"/>
      <c r="AH579" s="193"/>
      <c r="AI579" s="193"/>
      <c r="AJ579" s="193"/>
      <c r="AK579" s="193"/>
      <c r="AL579" s="193"/>
      <c r="AM579" s="193"/>
      <c r="AN579" s="193"/>
      <c r="AO579" s="193"/>
      <c r="AP579" s="193"/>
      <c r="AQ579" s="193"/>
      <c r="AR579" s="193"/>
      <c r="AS579" s="193"/>
      <c r="AT579" s="193"/>
      <c r="AU579" s="193"/>
      <c r="AV579" s="193"/>
    </row>
    <row r="580" spans="1:48" ht="15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  <c r="AE580" s="193"/>
      <c r="AF580" s="193"/>
      <c r="AG580" s="193"/>
      <c r="AH580" s="193"/>
      <c r="AI580" s="193"/>
      <c r="AJ580" s="193"/>
      <c r="AK580" s="193"/>
      <c r="AL580" s="193"/>
      <c r="AM580" s="193"/>
      <c r="AN580" s="193"/>
      <c r="AO580" s="193"/>
      <c r="AP580" s="193"/>
      <c r="AQ580" s="193"/>
      <c r="AR580" s="193"/>
      <c r="AS580" s="193"/>
      <c r="AT580" s="193"/>
      <c r="AU580" s="193"/>
      <c r="AV580" s="193"/>
    </row>
    <row r="581" spans="1:48" ht="15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  <c r="AE581" s="193"/>
      <c r="AF581" s="193"/>
      <c r="AG581" s="193"/>
      <c r="AH581" s="193"/>
      <c r="AI581" s="193"/>
      <c r="AJ581" s="193"/>
      <c r="AK581" s="193"/>
      <c r="AL581" s="193"/>
      <c r="AM581" s="193"/>
      <c r="AN581" s="193"/>
      <c r="AO581" s="193"/>
      <c r="AP581" s="193"/>
      <c r="AQ581" s="193"/>
      <c r="AR581" s="193"/>
      <c r="AS581" s="193"/>
      <c r="AT581" s="193"/>
      <c r="AU581" s="193"/>
      <c r="AV581" s="193"/>
    </row>
    <row r="582" spans="1:48" ht="15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3"/>
      <c r="AG582" s="193"/>
      <c r="AH582" s="193"/>
      <c r="AI582" s="193"/>
      <c r="AJ582" s="193"/>
      <c r="AK582" s="193"/>
      <c r="AL582" s="193"/>
      <c r="AM582" s="193"/>
      <c r="AN582" s="193"/>
      <c r="AO582" s="193"/>
      <c r="AP582" s="193"/>
      <c r="AQ582" s="193"/>
      <c r="AR582" s="193"/>
      <c r="AS582" s="193"/>
      <c r="AT582" s="193"/>
      <c r="AU582" s="193"/>
      <c r="AV582" s="193"/>
    </row>
    <row r="583" spans="1:48" ht="15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  <c r="AE583" s="193"/>
      <c r="AF583" s="193"/>
      <c r="AG583" s="193"/>
      <c r="AH583" s="193"/>
      <c r="AI583" s="193"/>
      <c r="AJ583" s="193"/>
      <c r="AK583" s="193"/>
      <c r="AL583" s="193"/>
      <c r="AM583" s="193"/>
      <c r="AN583" s="193"/>
      <c r="AO583" s="193"/>
      <c r="AP583" s="193"/>
      <c r="AQ583" s="193"/>
      <c r="AR583" s="193"/>
      <c r="AS583" s="193"/>
      <c r="AT583" s="193"/>
      <c r="AU583" s="193"/>
      <c r="AV583" s="193"/>
    </row>
    <row r="584" spans="1:48" ht="15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  <c r="AE584" s="193"/>
      <c r="AF584" s="193"/>
      <c r="AG584" s="193"/>
      <c r="AH584" s="193"/>
      <c r="AI584" s="193"/>
      <c r="AJ584" s="193"/>
      <c r="AK584" s="193"/>
      <c r="AL584" s="193"/>
      <c r="AM584" s="193"/>
      <c r="AN584" s="193"/>
      <c r="AO584" s="193"/>
      <c r="AP584" s="193"/>
      <c r="AQ584" s="193"/>
      <c r="AR584" s="193"/>
      <c r="AS584" s="193"/>
      <c r="AT584" s="193"/>
      <c r="AU584" s="193"/>
      <c r="AV584" s="193"/>
    </row>
    <row r="585" spans="1:48" ht="15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  <c r="AE585" s="193"/>
      <c r="AF585" s="193"/>
      <c r="AG585" s="193"/>
      <c r="AH585" s="193"/>
      <c r="AI585" s="193"/>
      <c r="AJ585" s="193"/>
      <c r="AK585" s="193"/>
      <c r="AL585" s="193"/>
      <c r="AM585" s="193"/>
      <c r="AN585" s="193"/>
      <c r="AO585" s="193"/>
      <c r="AP585" s="193"/>
      <c r="AQ585" s="193"/>
      <c r="AR585" s="193"/>
      <c r="AS585" s="193"/>
      <c r="AT585" s="193"/>
      <c r="AU585" s="193"/>
      <c r="AV585" s="193"/>
    </row>
    <row r="586" spans="1:48" ht="15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  <c r="AE586" s="193"/>
      <c r="AF586" s="193"/>
      <c r="AG586" s="193"/>
      <c r="AH586" s="193"/>
      <c r="AI586" s="193"/>
      <c r="AJ586" s="193"/>
      <c r="AK586" s="193"/>
      <c r="AL586" s="193"/>
      <c r="AM586" s="193"/>
      <c r="AN586" s="193"/>
      <c r="AO586" s="193"/>
      <c r="AP586" s="193"/>
      <c r="AQ586" s="193"/>
      <c r="AR586" s="193"/>
      <c r="AS586" s="193"/>
      <c r="AT586" s="193"/>
      <c r="AU586" s="193"/>
      <c r="AV586" s="193"/>
    </row>
    <row r="587" spans="1:48" ht="15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  <c r="AA587" s="193"/>
      <c r="AB587" s="193"/>
      <c r="AC587" s="193"/>
      <c r="AD587" s="193"/>
      <c r="AE587" s="193"/>
      <c r="AF587" s="193"/>
      <c r="AG587" s="193"/>
      <c r="AH587" s="193"/>
      <c r="AI587" s="193"/>
      <c r="AJ587" s="193"/>
      <c r="AK587" s="193"/>
      <c r="AL587" s="193"/>
      <c r="AM587" s="193"/>
      <c r="AN587" s="193"/>
      <c r="AO587" s="193"/>
      <c r="AP587" s="193"/>
      <c r="AQ587" s="193"/>
      <c r="AR587" s="193"/>
      <c r="AS587" s="193"/>
      <c r="AT587" s="193"/>
      <c r="AU587" s="193"/>
      <c r="AV587" s="193"/>
    </row>
    <row r="588" spans="1:48" ht="15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  <c r="AE588" s="193"/>
      <c r="AF588" s="193"/>
      <c r="AG588" s="193"/>
      <c r="AH588" s="193"/>
      <c r="AI588" s="193"/>
      <c r="AJ588" s="193"/>
      <c r="AK588" s="193"/>
      <c r="AL588" s="193"/>
      <c r="AM588" s="193"/>
      <c r="AN588" s="193"/>
      <c r="AO588" s="193"/>
      <c r="AP588" s="193"/>
      <c r="AQ588" s="193"/>
      <c r="AR588" s="193"/>
      <c r="AS588" s="193"/>
      <c r="AT588" s="193"/>
      <c r="AU588" s="193"/>
      <c r="AV588" s="193"/>
    </row>
    <row r="589" spans="1:48" ht="15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  <c r="AE589" s="193"/>
      <c r="AF589" s="193"/>
      <c r="AG589" s="193"/>
      <c r="AH589" s="193"/>
      <c r="AI589" s="193"/>
      <c r="AJ589" s="193"/>
      <c r="AK589" s="193"/>
      <c r="AL589" s="193"/>
      <c r="AM589" s="193"/>
      <c r="AN589" s="193"/>
      <c r="AO589" s="193"/>
      <c r="AP589" s="193"/>
      <c r="AQ589" s="193"/>
      <c r="AR589" s="193"/>
      <c r="AS589" s="193"/>
      <c r="AT589" s="193"/>
      <c r="AU589" s="193"/>
      <c r="AV589" s="193"/>
    </row>
    <row r="590" spans="1:48" ht="15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  <c r="AE590" s="193"/>
      <c r="AF590" s="193"/>
      <c r="AG590" s="193"/>
      <c r="AH590" s="193"/>
      <c r="AI590" s="193"/>
      <c r="AJ590" s="193"/>
      <c r="AK590" s="193"/>
      <c r="AL590" s="193"/>
      <c r="AM590" s="193"/>
      <c r="AN590" s="193"/>
      <c r="AO590" s="193"/>
      <c r="AP590" s="193"/>
      <c r="AQ590" s="193"/>
      <c r="AR590" s="193"/>
      <c r="AS590" s="193"/>
      <c r="AT590" s="193"/>
      <c r="AU590" s="193"/>
      <c r="AV590" s="193"/>
    </row>
    <row r="591" spans="1:48" ht="15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  <c r="AE591" s="193"/>
      <c r="AF591" s="193"/>
      <c r="AG591" s="193"/>
      <c r="AH591" s="193"/>
      <c r="AI591" s="193"/>
      <c r="AJ591" s="193"/>
      <c r="AK591" s="193"/>
      <c r="AL591" s="193"/>
      <c r="AM591" s="193"/>
      <c r="AN591" s="193"/>
      <c r="AO591" s="193"/>
      <c r="AP591" s="193"/>
      <c r="AQ591" s="193"/>
      <c r="AR591" s="193"/>
      <c r="AS591" s="193"/>
      <c r="AT591" s="193"/>
      <c r="AU591" s="193"/>
      <c r="AV591" s="193"/>
    </row>
    <row r="592" spans="1:48" ht="15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  <c r="AA592" s="193"/>
      <c r="AB592" s="193"/>
      <c r="AC592" s="193"/>
      <c r="AD592" s="193"/>
      <c r="AE592" s="193"/>
      <c r="AF592" s="193"/>
      <c r="AG592" s="193"/>
      <c r="AH592" s="193"/>
      <c r="AI592" s="193"/>
      <c r="AJ592" s="193"/>
      <c r="AK592" s="193"/>
      <c r="AL592" s="193"/>
      <c r="AM592" s="193"/>
      <c r="AN592" s="193"/>
      <c r="AO592" s="193"/>
      <c r="AP592" s="193"/>
      <c r="AQ592" s="193"/>
      <c r="AR592" s="193"/>
      <c r="AS592" s="193"/>
      <c r="AT592" s="193"/>
      <c r="AU592" s="193"/>
      <c r="AV592" s="193"/>
    </row>
    <row r="593" spans="1:48" ht="15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  <c r="AE593" s="193"/>
      <c r="AF593" s="193"/>
      <c r="AG593" s="193"/>
      <c r="AH593" s="193"/>
      <c r="AI593" s="193"/>
      <c r="AJ593" s="193"/>
      <c r="AK593" s="193"/>
      <c r="AL593" s="193"/>
      <c r="AM593" s="193"/>
      <c r="AN593" s="193"/>
      <c r="AO593" s="193"/>
      <c r="AP593" s="193"/>
      <c r="AQ593" s="193"/>
      <c r="AR593" s="193"/>
      <c r="AS593" s="193"/>
      <c r="AT593" s="193"/>
      <c r="AU593" s="193"/>
      <c r="AV593" s="193"/>
    </row>
    <row r="594" spans="1:48" ht="15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  <c r="AE594" s="193"/>
      <c r="AF594" s="193"/>
      <c r="AG594" s="193"/>
      <c r="AH594" s="193"/>
      <c r="AI594" s="193"/>
      <c r="AJ594" s="193"/>
      <c r="AK594" s="193"/>
      <c r="AL594" s="193"/>
      <c r="AM594" s="193"/>
      <c r="AN594" s="193"/>
      <c r="AO594" s="193"/>
      <c r="AP594" s="193"/>
      <c r="AQ594" s="193"/>
      <c r="AR594" s="193"/>
      <c r="AS594" s="193"/>
      <c r="AT594" s="193"/>
      <c r="AU594" s="193"/>
      <c r="AV594" s="193"/>
    </row>
    <row r="595" spans="1:48" ht="15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  <c r="AE595" s="193"/>
      <c r="AF595" s="193"/>
      <c r="AG595" s="193"/>
      <c r="AH595" s="193"/>
      <c r="AI595" s="193"/>
      <c r="AJ595" s="193"/>
      <c r="AK595" s="193"/>
      <c r="AL595" s="193"/>
      <c r="AM595" s="193"/>
      <c r="AN595" s="193"/>
      <c r="AO595" s="193"/>
      <c r="AP595" s="193"/>
      <c r="AQ595" s="193"/>
      <c r="AR595" s="193"/>
      <c r="AS595" s="193"/>
      <c r="AT595" s="193"/>
      <c r="AU595" s="193"/>
      <c r="AV595" s="193"/>
    </row>
    <row r="596" spans="1:48" ht="15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  <c r="AE596" s="193"/>
      <c r="AF596" s="193"/>
      <c r="AG596" s="193"/>
      <c r="AH596" s="193"/>
      <c r="AI596" s="193"/>
      <c r="AJ596" s="193"/>
      <c r="AK596" s="193"/>
      <c r="AL596" s="193"/>
      <c r="AM596" s="193"/>
      <c r="AN596" s="193"/>
      <c r="AO596" s="193"/>
      <c r="AP596" s="193"/>
      <c r="AQ596" s="193"/>
      <c r="AR596" s="193"/>
      <c r="AS596" s="193"/>
      <c r="AT596" s="193"/>
      <c r="AU596" s="193"/>
      <c r="AV596" s="193"/>
    </row>
    <row r="597" spans="1:48" ht="15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3"/>
      <c r="AF597" s="193"/>
      <c r="AG597" s="193"/>
      <c r="AH597" s="193"/>
      <c r="AI597" s="193"/>
      <c r="AJ597" s="193"/>
      <c r="AK597" s="193"/>
      <c r="AL597" s="193"/>
      <c r="AM597" s="193"/>
      <c r="AN597" s="193"/>
      <c r="AO597" s="193"/>
      <c r="AP597" s="193"/>
      <c r="AQ597" s="193"/>
      <c r="AR597" s="193"/>
      <c r="AS597" s="193"/>
      <c r="AT597" s="193"/>
      <c r="AU597" s="193"/>
      <c r="AV597" s="193"/>
    </row>
    <row r="598" spans="1:48" ht="15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  <c r="AE598" s="193"/>
      <c r="AF598" s="193"/>
      <c r="AG598" s="193"/>
      <c r="AH598" s="193"/>
      <c r="AI598" s="193"/>
      <c r="AJ598" s="193"/>
      <c r="AK598" s="193"/>
      <c r="AL598" s="193"/>
      <c r="AM598" s="193"/>
      <c r="AN598" s="193"/>
      <c r="AO598" s="193"/>
      <c r="AP598" s="193"/>
      <c r="AQ598" s="193"/>
      <c r="AR598" s="193"/>
      <c r="AS598" s="193"/>
      <c r="AT598" s="193"/>
      <c r="AU598" s="193"/>
      <c r="AV598" s="193"/>
    </row>
    <row r="599" spans="1:48" ht="15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  <c r="AE599" s="193"/>
      <c r="AF599" s="193"/>
      <c r="AG599" s="193"/>
      <c r="AH599" s="193"/>
      <c r="AI599" s="193"/>
      <c r="AJ599" s="193"/>
      <c r="AK599" s="193"/>
      <c r="AL599" s="193"/>
      <c r="AM599" s="193"/>
      <c r="AN599" s="193"/>
      <c r="AO599" s="193"/>
      <c r="AP599" s="193"/>
      <c r="AQ599" s="193"/>
      <c r="AR599" s="193"/>
      <c r="AS599" s="193"/>
      <c r="AT599" s="193"/>
      <c r="AU599" s="193"/>
      <c r="AV599" s="193"/>
    </row>
    <row r="600" spans="1:48" ht="15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  <c r="AA600" s="193"/>
      <c r="AB600" s="193"/>
      <c r="AC600" s="193"/>
      <c r="AD600" s="193"/>
      <c r="AE600" s="193"/>
      <c r="AF600" s="193"/>
      <c r="AG600" s="193"/>
      <c r="AH600" s="193"/>
      <c r="AI600" s="193"/>
      <c r="AJ600" s="193"/>
      <c r="AK600" s="193"/>
      <c r="AL600" s="193"/>
      <c r="AM600" s="193"/>
      <c r="AN600" s="193"/>
      <c r="AO600" s="193"/>
      <c r="AP600" s="193"/>
      <c r="AQ600" s="193"/>
      <c r="AR600" s="193"/>
      <c r="AS600" s="193"/>
      <c r="AT600" s="193"/>
      <c r="AU600" s="193"/>
      <c r="AV600" s="193"/>
    </row>
    <row r="601" spans="1:48" ht="15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  <c r="AE601" s="193"/>
      <c r="AF601" s="193"/>
      <c r="AG601" s="193"/>
      <c r="AH601" s="193"/>
      <c r="AI601" s="193"/>
      <c r="AJ601" s="193"/>
      <c r="AK601" s="193"/>
      <c r="AL601" s="193"/>
      <c r="AM601" s="193"/>
      <c r="AN601" s="193"/>
      <c r="AO601" s="193"/>
      <c r="AP601" s="193"/>
      <c r="AQ601" s="193"/>
      <c r="AR601" s="193"/>
      <c r="AS601" s="193"/>
      <c r="AT601" s="193"/>
      <c r="AU601" s="193"/>
      <c r="AV601" s="193"/>
    </row>
    <row r="602" spans="1:48" ht="15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  <c r="AE602" s="193"/>
      <c r="AF602" s="193"/>
      <c r="AG602" s="193"/>
      <c r="AH602" s="193"/>
      <c r="AI602" s="193"/>
      <c r="AJ602" s="193"/>
      <c r="AK602" s="193"/>
      <c r="AL602" s="193"/>
      <c r="AM602" s="193"/>
      <c r="AN602" s="193"/>
      <c r="AO602" s="193"/>
      <c r="AP602" s="193"/>
      <c r="AQ602" s="193"/>
      <c r="AR602" s="193"/>
      <c r="AS602" s="193"/>
      <c r="AT602" s="193"/>
      <c r="AU602" s="193"/>
      <c r="AV602" s="193"/>
    </row>
    <row r="603" spans="1:48" ht="15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  <c r="AE603" s="193"/>
      <c r="AF603" s="193"/>
      <c r="AG603" s="193"/>
      <c r="AH603" s="193"/>
      <c r="AI603" s="193"/>
      <c r="AJ603" s="193"/>
      <c r="AK603" s="193"/>
      <c r="AL603" s="193"/>
      <c r="AM603" s="193"/>
      <c r="AN603" s="193"/>
      <c r="AO603" s="193"/>
      <c r="AP603" s="193"/>
      <c r="AQ603" s="193"/>
      <c r="AR603" s="193"/>
      <c r="AS603" s="193"/>
      <c r="AT603" s="193"/>
      <c r="AU603" s="193"/>
      <c r="AV603" s="193"/>
    </row>
    <row r="604" spans="1:48" ht="15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  <c r="AE604" s="193"/>
      <c r="AF604" s="193"/>
      <c r="AG604" s="193"/>
      <c r="AH604" s="193"/>
      <c r="AI604" s="193"/>
      <c r="AJ604" s="193"/>
      <c r="AK604" s="193"/>
      <c r="AL604" s="193"/>
      <c r="AM604" s="193"/>
      <c r="AN604" s="193"/>
      <c r="AO604" s="193"/>
      <c r="AP604" s="193"/>
      <c r="AQ604" s="193"/>
      <c r="AR604" s="193"/>
      <c r="AS604" s="193"/>
      <c r="AT604" s="193"/>
      <c r="AU604" s="193"/>
      <c r="AV604" s="193"/>
    </row>
    <row r="605" spans="1:48" ht="15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  <c r="AE605" s="193"/>
      <c r="AF605" s="193"/>
      <c r="AG605" s="193"/>
      <c r="AH605" s="193"/>
      <c r="AI605" s="193"/>
      <c r="AJ605" s="193"/>
      <c r="AK605" s="193"/>
      <c r="AL605" s="193"/>
      <c r="AM605" s="193"/>
      <c r="AN605" s="193"/>
      <c r="AO605" s="193"/>
      <c r="AP605" s="193"/>
      <c r="AQ605" s="193"/>
      <c r="AR605" s="193"/>
      <c r="AS605" s="193"/>
      <c r="AT605" s="193"/>
      <c r="AU605" s="193"/>
      <c r="AV605" s="193"/>
    </row>
    <row r="606" spans="1:48" ht="15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  <c r="AA606" s="193"/>
      <c r="AB606" s="193"/>
      <c r="AC606" s="193"/>
      <c r="AD606" s="193"/>
      <c r="AE606" s="193"/>
      <c r="AF606" s="193"/>
      <c r="AG606" s="193"/>
      <c r="AH606" s="193"/>
      <c r="AI606" s="193"/>
      <c r="AJ606" s="193"/>
      <c r="AK606" s="193"/>
      <c r="AL606" s="193"/>
      <c r="AM606" s="193"/>
      <c r="AN606" s="193"/>
      <c r="AO606" s="193"/>
      <c r="AP606" s="193"/>
      <c r="AQ606" s="193"/>
      <c r="AR606" s="193"/>
      <c r="AS606" s="193"/>
      <c r="AT606" s="193"/>
      <c r="AU606" s="193"/>
      <c r="AV606" s="193"/>
    </row>
    <row r="607" spans="1:48" ht="15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  <c r="AE607" s="193"/>
      <c r="AF607" s="193"/>
      <c r="AG607" s="193"/>
      <c r="AH607" s="193"/>
      <c r="AI607" s="193"/>
      <c r="AJ607" s="193"/>
      <c r="AK607" s="193"/>
      <c r="AL607" s="193"/>
      <c r="AM607" s="193"/>
      <c r="AN607" s="193"/>
      <c r="AO607" s="193"/>
      <c r="AP607" s="193"/>
      <c r="AQ607" s="193"/>
      <c r="AR607" s="193"/>
      <c r="AS607" s="193"/>
      <c r="AT607" s="193"/>
      <c r="AU607" s="193"/>
      <c r="AV607" s="193"/>
    </row>
    <row r="608" spans="1:48" ht="15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  <c r="AE608" s="193"/>
      <c r="AF608" s="193"/>
      <c r="AG608" s="193"/>
      <c r="AH608" s="193"/>
      <c r="AI608" s="193"/>
      <c r="AJ608" s="193"/>
      <c r="AK608" s="193"/>
      <c r="AL608" s="193"/>
      <c r="AM608" s="193"/>
      <c r="AN608" s="193"/>
      <c r="AO608" s="193"/>
      <c r="AP608" s="193"/>
      <c r="AQ608" s="193"/>
      <c r="AR608" s="193"/>
      <c r="AS608" s="193"/>
      <c r="AT608" s="193"/>
      <c r="AU608" s="193"/>
      <c r="AV608" s="193"/>
    </row>
    <row r="609" spans="1:48" ht="15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  <c r="AE609" s="193"/>
      <c r="AF609" s="193"/>
      <c r="AG609" s="193"/>
      <c r="AH609" s="193"/>
      <c r="AI609" s="193"/>
      <c r="AJ609" s="193"/>
      <c r="AK609" s="193"/>
      <c r="AL609" s="193"/>
      <c r="AM609" s="193"/>
      <c r="AN609" s="193"/>
      <c r="AO609" s="193"/>
      <c r="AP609" s="193"/>
      <c r="AQ609" s="193"/>
      <c r="AR609" s="193"/>
      <c r="AS609" s="193"/>
      <c r="AT609" s="193"/>
      <c r="AU609" s="193"/>
      <c r="AV609" s="193"/>
    </row>
    <row r="610" spans="1:48" ht="15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  <c r="AE610" s="193"/>
      <c r="AF610" s="193"/>
      <c r="AG610" s="193"/>
      <c r="AH610" s="193"/>
      <c r="AI610" s="193"/>
      <c r="AJ610" s="193"/>
      <c r="AK610" s="193"/>
      <c r="AL610" s="193"/>
      <c r="AM610" s="193"/>
      <c r="AN610" s="193"/>
      <c r="AO610" s="193"/>
      <c r="AP610" s="193"/>
      <c r="AQ610" s="193"/>
      <c r="AR610" s="193"/>
      <c r="AS610" s="193"/>
      <c r="AT610" s="193"/>
      <c r="AU610" s="193"/>
      <c r="AV610" s="193"/>
    </row>
    <row r="611" spans="1:48" ht="15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  <c r="AE611" s="193"/>
      <c r="AF611" s="193"/>
      <c r="AG611" s="193"/>
      <c r="AH611" s="193"/>
      <c r="AI611" s="193"/>
      <c r="AJ611" s="193"/>
      <c r="AK611" s="193"/>
      <c r="AL611" s="193"/>
      <c r="AM611" s="193"/>
      <c r="AN611" s="193"/>
      <c r="AO611" s="193"/>
      <c r="AP611" s="193"/>
      <c r="AQ611" s="193"/>
      <c r="AR611" s="193"/>
      <c r="AS611" s="193"/>
      <c r="AT611" s="193"/>
      <c r="AU611" s="193"/>
      <c r="AV611" s="193"/>
    </row>
    <row r="612" spans="1:48" ht="15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  <c r="AE612" s="193"/>
      <c r="AF612" s="193"/>
      <c r="AG612" s="193"/>
      <c r="AH612" s="193"/>
      <c r="AI612" s="193"/>
      <c r="AJ612" s="193"/>
      <c r="AK612" s="193"/>
      <c r="AL612" s="193"/>
      <c r="AM612" s="193"/>
      <c r="AN612" s="193"/>
      <c r="AO612" s="193"/>
      <c r="AP612" s="193"/>
      <c r="AQ612" s="193"/>
      <c r="AR612" s="193"/>
      <c r="AS612" s="193"/>
      <c r="AT612" s="193"/>
      <c r="AU612" s="193"/>
      <c r="AV612" s="193"/>
    </row>
    <row r="613" spans="1:48" ht="15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  <c r="AE613" s="193"/>
      <c r="AF613" s="193"/>
      <c r="AG613" s="193"/>
      <c r="AH613" s="193"/>
      <c r="AI613" s="193"/>
      <c r="AJ613" s="193"/>
      <c r="AK613" s="193"/>
      <c r="AL613" s="193"/>
      <c r="AM613" s="193"/>
      <c r="AN613" s="193"/>
      <c r="AO613" s="193"/>
      <c r="AP613" s="193"/>
      <c r="AQ613" s="193"/>
      <c r="AR613" s="193"/>
      <c r="AS613" s="193"/>
      <c r="AT613" s="193"/>
      <c r="AU613" s="193"/>
      <c r="AV613" s="193"/>
    </row>
    <row r="614" spans="1:48" ht="15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  <c r="AE614" s="193"/>
      <c r="AF614" s="193"/>
      <c r="AG614" s="193"/>
      <c r="AH614" s="193"/>
      <c r="AI614" s="193"/>
      <c r="AJ614" s="193"/>
      <c r="AK614" s="193"/>
      <c r="AL614" s="193"/>
      <c r="AM614" s="193"/>
      <c r="AN614" s="193"/>
      <c r="AO614" s="193"/>
      <c r="AP614" s="193"/>
      <c r="AQ614" s="193"/>
      <c r="AR614" s="193"/>
      <c r="AS614" s="193"/>
      <c r="AT614" s="193"/>
      <c r="AU614" s="193"/>
      <c r="AV614" s="193"/>
    </row>
    <row r="615" spans="1:48" ht="15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  <c r="AE615" s="193"/>
      <c r="AF615" s="193"/>
      <c r="AG615" s="193"/>
      <c r="AH615" s="193"/>
      <c r="AI615" s="193"/>
      <c r="AJ615" s="193"/>
      <c r="AK615" s="193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</row>
    <row r="616" spans="1:48" ht="15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3"/>
      <c r="AG616" s="193"/>
      <c r="AH616" s="193"/>
      <c r="AI616" s="193"/>
      <c r="AJ616" s="193"/>
      <c r="AK616" s="193"/>
      <c r="AL616" s="193"/>
      <c r="AM616" s="193"/>
      <c r="AN616" s="193"/>
      <c r="AO616" s="193"/>
      <c r="AP616" s="193"/>
      <c r="AQ616" s="193"/>
      <c r="AR616" s="193"/>
      <c r="AS616" s="193"/>
      <c r="AT616" s="193"/>
      <c r="AU616" s="193"/>
      <c r="AV616" s="193"/>
    </row>
    <row r="617" spans="1:48" ht="15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  <c r="AE617" s="193"/>
      <c r="AF617" s="193"/>
      <c r="AG617" s="193"/>
      <c r="AH617" s="193"/>
      <c r="AI617" s="193"/>
      <c r="AJ617" s="193"/>
      <c r="AK617" s="193"/>
      <c r="AL617" s="193"/>
      <c r="AM617" s="193"/>
      <c r="AN617" s="193"/>
      <c r="AO617" s="193"/>
      <c r="AP617" s="193"/>
      <c r="AQ617" s="193"/>
      <c r="AR617" s="193"/>
      <c r="AS617" s="193"/>
      <c r="AT617" s="193"/>
      <c r="AU617" s="193"/>
      <c r="AV617" s="193"/>
    </row>
    <row r="618" spans="1:48" ht="15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  <c r="AE618" s="193"/>
      <c r="AF618" s="193"/>
      <c r="AG618" s="193"/>
      <c r="AH618" s="193"/>
      <c r="AI618" s="193"/>
      <c r="AJ618" s="193"/>
      <c r="AK618" s="193"/>
      <c r="AL618" s="193"/>
      <c r="AM618" s="193"/>
      <c r="AN618" s="193"/>
      <c r="AO618" s="193"/>
      <c r="AP618" s="193"/>
      <c r="AQ618" s="193"/>
      <c r="AR618" s="193"/>
      <c r="AS618" s="193"/>
      <c r="AT618" s="193"/>
      <c r="AU618" s="193"/>
      <c r="AV618" s="193"/>
    </row>
    <row r="619" spans="1:48" ht="15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3"/>
      <c r="AF619" s="193"/>
      <c r="AG619" s="193"/>
      <c r="AH619" s="193"/>
      <c r="AI619" s="193"/>
      <c r="AJ619" s="193"/>
      <c r="AK619" s="193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</row>
    <row r="620" spans="1:48" ht="15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3"/>
      <c r="AF620" s="193"/>
      <c r="AG620" s="193"/>
      <c r="AH620" s="193"/>
      <c r="AI620" s="193"/>
      <c r="AJ620" s="193"/>
      <c r="AK620" s="193"/>
      <c r="AL620" s="193"/>
      <c r="AM620" s="193"/>
      <c r="AN620" s="193"/>
      <c r="AO620" s="193"/>
      <c r="AP620" s="193"/>
      <c r="AQ620" s="193"/>
      <c r="AR620" s="193"/>
      <c r="AS620" s="193"/>
      <c r="AT620" s="193"/>
      <c r="AU620" s="193"/>
      <c r="AV620" s="193"/>
    </row>
    <row r="621" spans="1:48" ht="15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3"/>
      <c r="AF621" s="193"/>
      <c r="AG621" s="193"/>
      <c r="AH621" s="193"/>
      <c r="AI621" s="193"/>
      <c r="AJ621" s="193"/>
      <c r="AK621" s="193"/>
      <c r="AL621" s="193"/>
      <c r="AM621" s="193"/>
      <c r="AN621" s="193"/>
      <c r="AO621" s="193"/>
      <c r="AP621" s="193"/>
      <c r="AQ621" s="193"/>
      <c r="AR621" s="193"/>
      <c r="AS621" s="193"/>
      <c r="AT621" s="193"/>
      <c r="AU621" s="193"/>
      <c r="AV621" s="193"/>
    </row>
    <row r="622" spans="1:48" ht="15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  <c r="AE622" s="193"/>
      <c r="AF622" s="193"/>
      <c r="AG622" s="193"/>
      <c r="AH622" s="193"/>
      <c r="AI622" s="193"/>
      <c r="AJ622" s="193"/>
      <c r="AK622" s="193"/>
      <c r="AL622" s="193"/>
      <c r="AM622" s="193"/>
      <c r="AN622" s="193"/>
      <c r="AO622" s="193"/>
      <c r="AP622" s="193"/>
      <c r="AQ622" s="193"/>
      <c r="AR622" s="193"/>
      <c r="AS622" s="193"/>
      <c r="AT622" s="193"/>
      <c r="AU622" s="193"/>
      <c r="AV622" s="193"/>
    </row>
    <row r="623" spans="1:48" ht="15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  <c r="AE623" s="193"/>
      <c r="AF623" s="193"/>
      <c r="AG623" s="193"/>
      <c r="AH623" s="193"/>
      <c r="AI623" s="193"/>
      <c r="AJ623" s="193"/>
      <c r="AK623" s="193"/>
      <c r="AL623" s="193"/>
      <c r="AM623" s="193"/>
      <c r="AN623" s="193"/>
      <c r="AO623" s="193"/>
      <c r="AP623" s="193"/>
      <c r="AQ623" s="193"/>
      <c r="AR623" s="193"/>
      <c r="AS623" s="193"/>
      <c r="AT623" s="193"/>
      <c r="AU623" s="193"/>
      <c r="AV623" s="193"/>
    </row>
    <row r="624" spans="1:48" ht="15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  <c r="AE624" s="193"/>
      <c r="AF624" s="193"/>
      <c r="AG624" s="193"/>
      <c r="AH624" s="193"/>
      <c r="AI624" s="193"/>
      <c r="AJ624" s="193"/>
      <c r="AK624" s="193"/>
      <c r="AL624" s="193"/>
      <c r="AM624" s="193"/>
      <c r="AN624" s="193"/>
      <c r="AO624" s="193"/>
      <c r="AP624" s="193"/>
      <c r="AQ624" s="193"/>
      <c r="AR624" s="193"/>
      <c r="AS624" s="193"/>
      <c r="AT624" s="193"/>
      <c r="AU624" s="193"/>
      <c r="AV624" s="193"/>
    </row>
    <row r="625" spans="1:48" ht="15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3"/>
      <c r="AF625" s="193"/>
      <c r="AG625" s="193"/>
      <c r="AH625" s="193"/>
      <c r="AI625" s="193"/>
      <c r="AJ625" s="193"/>
      <c r="AK625" s="193"/>
      <c r="AL625" s="193"/>
      <c r="AM625" s="193"/>
      <c r="AN625" s="193"/>
      <c r="AO625" s="193"/>
      <c r="AP625" s="193"/>
      <c r="AQ625" s="193"/>
      <c r="AR625" s="193"/>
      <c r="AS625" s="193"/>
      <c r="AT625" s="193"/>
      <c r="AU625" s="193"/>
      <c r="AV625" s="193"/>
    </row>
    <row r="626" spans="1:48" ht="15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  <c r="AE626" s="193"/>
      <c r="AF626" s="193"/>
      <c r="AG626" s="193"/>
      <c r="AH626" s="193"/>
      <c r="AI626" s="193"/>
      <c r="AJ626" s="193"/>
      <c r="AK626" s="193"/>
      <c r="AL626" s="193"/>
      <c r="AM626" s="193"/>
      <c r="AN626" s="193"/>
      <c r="AO626" s="193"/>
      <c r="AP626" s="193"/>
      <c r="AQ626" s="193"/>
      <c r="AR626" s="193"/>
      <c r="AS626" s="193"/>
      <c r="AT626" s="193"/>
      <c r="AU626" s="193"/>
      <c r="AV626" s="193"/>
    </row>
    <row r="627" spans="1:48" ht="15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  <c r="AE627" s="193"/>
      <c r="AF627" s="193"/>
      <c r="AG627" s="193"/>
      <c r="AH627" s="193"/>
      <c r="AI627" s="193"/>
      <c r="AJ627" s="193"/>
      <c r="AK627" s="193"/>
      <c r="AL627" s="193"/>
      <c r="AM627" s="193"/>
      <c r="AN627" s="193"/>
      <c r="AO627" s="193"/>
      <c r="AP627" s="193"/>
      <c r="AQ627" s="193"/>
      <c r="AR627" s="193"/>
      <c r="AS627" s="193"/>
      <c r="AT627" s="193"/>
      <c r="AU627" s="193"/>
      <c r="AV627" s="193"/>
    </row>
    <row r="628" spans="1:48" ht="15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  <c r="AE628" s="193"/>
      <c r="AF628" s="193"/>
      <c r="AG628" s="193"/>
      <c r="AH628" s="193"/>
      <c r="AI628" s="193"/>
      <c r="AJ628" s="193"/>
      <c r="AK628" s="193"/>
      <c r="AL628" s="193"/>
      <c r="AM628" s="193"/>
      <c r="AN628" s="193"/>
      <c r="AO628" s="193"/>
      <c r="AP628" s="193"/>
      <c r="AQ628" s="193"/>
      <c r="AR628" s="193"/>
      <c r="AS628" s="193"/>
      <c r="AT628" s="193"/>
      <c r="AU628" s="193"/>
      <c r="AV628" s="193"/>
    </row>
    <row r="629" spans="1:48" ht="15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193"/>
      <c r="AB629" s="193"/>
      <c r="AC629" s="193"/>
      <c r="AD629" s="193"/>
      <c r="AE629" s="193"/>
      <c r="AF629" s="193"/>
      <c r="AG629" s="193"/>
      <c r="AH629" s="193"/>
      <c r="AI629" s="193"/>
      <c r="AJ629" s="193"/>
      <c r="AK629" s="193"/>
      <c r="AL629" s="193"/>
      <c r="AM629" s="193"/>
      <c r="AN629" s="193"/>
      <c r="AO629" s="193"/>
      <c r="AP629" s="193"/>
      <c r="AQ629" s="193"/>
      <c r="AR629" s="193"/>
      <c r="AS629" s="193"/>
      <c r="AT629" s="193"/>
      <c r="AU629" s="193"/>
      <c r="AV629" s="193"/>
    </row>
    <row r="630" spans="1:48" ht="15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  <c r="AE630" s="193"/>
      <c r="AF630" s="193"/>
      <c r="AG630" s="193"/>
      <c r="AH630" s="193"/>
      <c r="AI630" s="193"/>
      <c r="AJ630" s="193"/>
      <c r="AK630" s="193"/>
      <c r="AL630" s="193"/>
      <c r="AM630" s="193"/>
      <c r="AN630" s="193"/>
      <c r="AO630" s="193"/>
      <c r="AP630" s="193"/>
      <c r="AQ630" s="193"/>
      <c r="AR630" s="193"/>
      <c r="AS630" s="193"/>
      <c r="AT630" s="193"/>
      <c r="AU630" s="193"/>
      <c r="AV630" s="193"/>
    </row>
    <row r="631" spans="1:48" ht="15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  <c r="AE631" s="193"/>
      <c r="AF631" s="193"/>
      <c r="AG631" s="193"/>
      <c r="AH631" s="193"/>
      <c r="AI631" s="193"/>
      <c r="AJ631" s="193"/>
      <c r="AK631" s="193"/>
      <c r="AL631" s="193"/>
      <c r="AM631" s="193"/>
      <c r="AN631" s="193"/>
      <c r="AO631" s="193"/>
      <c r="AP631" s="193"/>
      <c r="AQ631" s="193"/>
      <c r="AR631" s="193"/>
      <c r="AS631" s="193"/>
      <c r="AT631" s="193"/>
      <c r="AU631" s="193"/>
      <c r="AV631" s="193"/>
    </row>
    <row r="632" spans="1:48" ht="15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  <c r="AE632" s="193"/>
      <c r="AF632" s="193"/>
      <c r="AG632" s="193"/>
      <c r="AH632" s="193"/>
      <c r="AI632" s="193"/>
      <c r="AJ632" s="193"/>
      <c r="AK632" s="193"/>
      <c r="AL632" s="193"/>
      <c r="AM632" s="193"/>
      <c r="AN632" s="193"/>
      <c r="AO632" s="193"/>
      <c r="AP632" s="193"/>
      <c r="AQ632" s="193"/>
      <c r="AR632" s="193"/>
      <c r="AS632" s="193"/>
      <c r="AT632" s="193"/>
      <c r="AU632" s="193"/>
      <c r="AV632" s="193"/>
    </row>
    <row r="633" spans="1:48" ht="15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  <c r="AE633" s="193"/>
      <c r="AF633" s="193"/>
      <c r="AG633" s="193"/>
      <c r="AH633" s="193"/>
      <c r="AI633" s="193"/>
      <c r="AJ633" s="193"/>
      <c r="AK633" s="193"/>
      <c r="AL633" s="193"/>
      <c r="AM633" s="193"/>
      <c r="AN633" s="193"/>
      <c r="AO633" s="193"/>
      <c r="AP633" s="193"/>
      <c r="AQ633" s="193"/>
      <c r="AR633" s="193"/>
      <c r="AS633" s="193"/>
      <c r="AT633" s="193"/>
      <c r="AU633" s="193"/>
      <c r="AV633" s="193"/>
    </row>
    <row r="634" spans="1:48" ht="15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193"/>
      <c r="AB634" s="193"/>
      <c r="AC634" s="193"/>
      <c r="AD634" s="193"/>
      <c r="AE634" s="193"/>
      <c r="AF634" s="193"/>
      <c r="AG634" s="193"/>
      <c r="AH634" s="193"/>
      <c r="AI634" s="193"/>
      <c r="AJ634" s="193"/>
      <c r="AK634" s="193"/>
      <c r="AL634" s="193"/>
      <c r="AM634" s="193"/>
      <c r="AN634" s="193"/>
      <c r="AO634" s="193"/>
      <c r="AP634" s="193"/>
      <c r="AQ634" s="193"/>
      <c r="AR634" s="193"/>
      <c r="AS634" s="193"/>
      <c r="AT634" s="193"/>
      <c r="AU634" s="193"/>
      <c r="AV634" s="193"/>
    </row>
    <row r="635" spans="1:48" ht="15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3"/>
      <c r="AF635" s="193"/>
      <c r="AG635" s="193"/>
      <c r="AH635" s="193"/>
      <c r="AI635" s="193"/>
      <c r="AJ635" s="193"/>
      <c r="AK635" s="193"/>
      <c r="AL635" s="193"/>
      <c r="AM635" s="193"/>
      <c r="AN635" s="193"/>
      <c r="AO635" s="193"/>
      <c r="AP635" s="193"/>
      <c r="AQ635" s="193"/>
      <c r="AR635" s="193"/>
      <c r="AS635" s="193"/>
      <c r="AT635" s="193"/>
      <c r="AU635" s="193"/>
      <c r="AV635" s="193"/>
    </row>
    <row r="636" spans="1:48" ht="15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  <c r="AE636" s="193"/>
      <c r="AF636" s="193"/>
      <c r="AG636" s="193"/>
      <c r="AH636" s="193"/>
      <c r="AI636" s="193"/>
      <c r="AJ636" s="193"/>
      <c r="AK636" s="193"/>
      <c r="AL636" s="193"/>
      <c r="AM636" s="193"/>
      <c r="AN636" s="193"/>
      <c r="AO636" s="193"/>
      <c r="AP636" s="193"/>
      <c r="AQ636" s="193"/>
      <c r="AR636" s="193"/>
      <c r="AS636" s="193"/>
      <c r="AT636" s="193"/>
      <c r="AU636" s="193"/>
      <c r="AV636" s="193"/>
    </row>
    <row r="637" spans="1:48" ht="15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193"/>
      <c r="AB637" s="193"/>
      <c r="AC637" s="193"/>
      <c r="AD637" s="193"/>
      <c r="AE637" s="193"/>
      <c r="AF637" s="193"/>
      <c r="AG637" s="193"/>
      <c r="AH637" s="193"/>
      <c r="AI637" s="193"/>
      <c r="AJ637" s="193"/>
      <c r="AK637" s="193"/>
      <c r="AL637" s="193"/>
      <c r="AM637" s="193"/>
      <c r="AN637" s="193"/>
      <c r="AO637" s="193"/>
      <c r="AP637" s="193"/>
      <c r="AQ637" s="193"/>
      <c r="AR637" s="193"/>
      <c r="AS637" s="193"/>
      <c r="AT637" s="193"/>
      <c r="AU637" s="193"/>
      <c r="AV637" s="193"/>
    </row>
    <row r="638" spans="1:48" ht="15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  <c r="AE638" s="193"/>
      <c r="AF638" s="193"/>
      <c r="AG638" s="193"/>
      <c r="AH638" s="193"/>
      <c r="AI638" s="193"/>
      <c r="AJ638" s="193"/>
      <c r="AK638" s="193"/>
      <c r="AL638" s="193"/>
      <c r="AM638" s="193"/>
      <c r="AN638" s="193"/>
      <c r="AO638" s="193"/>
      <c r="AP638" s="193"/>
      <c r="AQ638" s="193"/>
      <c r="AR638" s="193"/>
      <c r="AS638" s="193"/>
      <c r="AT638" s="193"/>
      <c r="AU638" s="193"/>
      <c r="AV638" s="193"/>
    </row>
    <row r="639" spans="1:48" ht="15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  <c r="AE639" s="193"/>
      <c r="AF639" s="193"/>
      <c r="AG639" s="193"/>
      <c r="AH639" s="193"/>
      <c r="AI639" s="193"/>
      <c r="AJ639" s="193"/>
      <c r="AK639" s="193"/>
      <c r="AL639" s="193"/>
      <c r="AM639" s="193"/>
      <c r="AN639" s="193"/>
      <c r="AO639" s="193"/>
      <c r="AP639" s="193"/>
      <c r="AQ639" s="193"/>
      <c r="AR639" s="193"/>
      <c r="AS639" s="193"/>
      <c r="AT639" s="193"/>
      <c r="AU639" s="193"/>
      <c r="AV639" s="193"/>
    </row>
    <row r="640" spans="1:48" ht="15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  <c r="AE640" s="193"/>
      <c r="AF640" s="193"/>
      <c r="AG640" s="193"/>
      <c r="AH640" s="193"/>
      <c r="AI640" s="193"/>
      <c r="AJ640" s="193"/>
      <c r="AK640" s="193"/>
      <c r="AL640" s="193"/>
      <c r="AM640" s="193"/>
      <c r="AN640" s="193"/>
      <c r="AO640" s="193"/>
      <c r="AP640" s="193"/>
      <c r="AQ640" s="193"/>
      <c r="AR640" s="193"/>
      <c r="AS640" s="193"/>
      <c r="AT640" s="193"/>
      <c r="AU640" s="193"/>
      <c r="AV640" s="193"/>
    </row>
    <row r="641" spans="1:48" ht="15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3"/>
      <c r="AF641" s="193"/>
      <c r="AG641" s="193"/>
      <c r="AH641" s="193"/>
      <c r="AI641" s="193"/>
      <c r="AJ641" s="193"/>
      <c r="AK641" s="193"/>
      <c r="AL641" s="193"/>
      <c r="AM641" s="193"/>
      <c r="AN641" s="193"/>
      <c r="AO641" s="193"/>
      <c r="AP641" s="193"/>
      <c r="AQ641" s="193"/>
      <c r="AR641" s="193"/>
      <c r="AS641" s="193"/>
      <c r="AT641" s="193"/>
      <c r="AU641" s="193"/>
      <c r="AV641" s="193"/>
    </row>
    <row r="642" spans="1:48" ht="15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  <c r="AE642" s="193"/>
      <c r="AF642" s="193"/>
      <c r="AG642" s="193"/>
      <c r="AH642" s="193"/>
      <c r="AI642" s="193"/>
      <c r="AJ642" s="193"/>
      <c r="AK642" s="193"/>
      <c r="AL642" s="193"/>
      <c r="AM642" s="193"/>
      <c r="AN642" s="193"/>
      <c r="AO642" s="193"/>
      <c r="AP642" s="193"/>
      <c r="AQ642" s="193"/>
      <c r="AR642" s="193"/>
      <c r="AS642" s="193"/>
      <c r="AT642" s="193"/>
      <c r="AU642" s="193"/>
      <c r="AV642" s="193"/>
    </row>
    <row r="643" spans="1:48" ht="15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  <c r="AE643" s="193"/>
      <c r="AF643" s="193"/>
      <c r="AG643" s="193"/>
      <c r="AH643" s="193"/>
      <c r="AI643" s="193"/>
      <c r="AJ643" s="193"/>
      <c r="AK643" s="193"/>
      <c r="AL643" s="193"/>
      <c r="AM643" s="193"/>
      <c r="AN643" s="193"/>
      <c r="AO643" s="193"/>
      <c r="AP643" s="193"/>
      <c r="AQ643" s="193"/>
      <c r="AR643" s="193"/>
      <c r="AS643" s="193"/>
      <c r="AT643" s="193"/>
      <c r="AU643" s="193"/>
      <c r="AV643" s="193"/>
    </row>
    <row r="644" spans="1:48" ht="15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  <c r="AE644" s="193"/>
      <c r="AF644" s="193"/>
      <c r="AG644" s="193"/>
      <c r="AH644" s="193"/>
      <c r="AI644" s="193"/>
      <c r="AJ644" s="193"/>
      <c r="AK644" s="193"/>
      <c r="AL644" s="193"/>
      <c r="AM644" s="193"/>
      <c r="AN644" s="193"/>
      <c r="AO644" s="193"/>
      <c r="AP644" s="193"/>
      <c r="AQ644" s="193"/>
      <c r="AR644" s="193"/>
      <c r="AS644" s="193"/>
      <c r="AT644" s="193"/>
      <c r="AU644" s="193"/>
      <c r="AV644" s="193"/>
    </row>
    <row r="645" spans="1:48" ht="15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  <c r="AE645" s="193"/>
      <c r="AF645" s="193"/>
      <c r="AG645" s="193"/>
      <c r="AH645" s="193"/>
      <c r="AI645" s="193"/>
      <c r="AJ645" s="193"/>
      <c r="AK645" s="193"/>
      <c r="AL645" s="193"/>
      <c r="AM645" s="193"/>
      <c r="AN645" s="193"/>
      <c r="AO645" s="193"/>
      <c r="AP645" s="193"/>
      <c r="AQ645" s="193"/>
      <c r="AR645" s="193"/>
      <c r="AS645" s="193"/>
      <c r="AT645" s="193"/>
      <c r="AU645" s="193"/>
      <c r="AV645" s="193"/>
    </row>
    <row r="646" spans="1:48" ht="15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  <c r="AE646" s="193"/>
      <c r="AF646" s="193"/>
      <c r="AG646" s="193"/>
      <c r="AH646" s="193"/>
      <c r="AI646" s="193"/>
      <c r="AJ646" s="193"/>
      <c r="AK646" s="193"/>
      <c r="AL646" s="193"/>
      <c r="AM646" s="193"/>
      <c r="AN646" s="193"/>
      <c r="AO646" s="193"/>
      <c r="AP646" s="193"/>
      <c r="AQ646" s="193"/>
      <c r="AR646" s="193"/>
      <c r="AS646" s="193"/>
      <c r="AT646" s="193"/>
      <c r="AU646" s="193"/>
      <c r="AV646" s="193"/>
    </row>
    <row r="647" spans="1:48" ht="15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  <c r="AE647" s="193"/>
      <c r="AF647" s="193"/>
      <c r="AG647" s="193"/>
      <c r="AH647" s="193"/>
      <c r="AI647" s="193"/>
      <c r="AJ647" s="193"/>
      <c r="AK647" s="193"/>
      <c r="AL647" s="193"/>
      <c r="AM647" s="193"/>
      <c r="AN647" s="193"/>
      <c r="AO647" s="193"/>
      <c r="AP647" s="193"/>
      <c r="AQ647" s="193"/>
      <c r="AR647" s="193"/>
      <c r="AS647" s="193"/>
      <c r="AT647" s="193"/>
      <c r="AU647" s="193"/>
      <c r="AV647" s="193"/>
    </row>
    <row r="648" spans="1:48" ht="15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  <c r="AE648" s="193"/>
      <c r="AF648" s="193"/>
      <c r="AG648" s="193"/>
      <c r="AH648" s="193"/>
      <c r="AI648" s="193"/>
      <c r="AJ648" s="193"/>
      <c r="AK648" s="193"/>
      <c r="AL648" s="193"/>
      <c r="AM648" s="193"/>
      <c r="AN648" s="193"/>
      <c r="AO648" s="193"/>
      <c r="AP648" s="193"/>
      <c r="AQ648" s="193"/>
      <c r="AR648" s="193"/>
      <c r="AS648" s="193"/>
      <c r="AT648" s="193"/>
      <c r="AU648" s="193"/>
      <c r="AV648" s="193"/>
    </row>
    <row r="649" spans="1:48" ht="15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  <c r="AE649" s="193"/>
      <c r="AF649" s="193"/>
      <c r="AG649" s="193"/>
      <c r="AH649" s="193"/>
      <c r="AI649" s="193"/>
      <c r="AJ649" s="193"/>
      <c r="AK649" s="193"/>
      <c r="AL649" s="193"/>
      <c r="AM649" s="193"/>
      <c r="AN649" s="193"/>
      <c r="AO649" s="193"/>
      <c r="AP649" s="193"/>
      <c r="AQ649" s="193"/>
      <c r="AR649" s="193"/>
      <c r="AS649" s="193"/>
      <c r="AT649" s="193"/>
      <c r="AU649" s="193"/>
      <c r="AV649" s="193"/>
    </row>
    <row r="650" spans="1:48" ht="15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  <c r="AE650" s="193"/>
      <c r="AF650" s="193"/>
      <c r="AG650" s="193"/>
      <c r="AH650" s="193"/>
      <c r="AI650" s="193"/>
      <c r="AJ650" s="193"/>
      <c r="AK650" s="193"/>
      <c r="AL650" s="193"/>
      <c r="AM650" s="193"/>
      <c r="AN650" s="193"/>
      <c r="AO650" s="193"/>
      <c r="AP650" s="193"/>
      <c r="AQ650" s="193"/>
      <c r="AR650" s="193"/>
      <c r="AS650" s="193"/>
      <c r="AT650" s="193"/>
      <c r="AU650" s="193"/>
      <c r="AV650" s="193"/>
    </row>
    <row r="651" spans="1:48" ht="15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  <c r="AQ651" s="193"/>
      <c r="AR651" s="193"/>
      <c r="AS651" s="193"/>
      <c r="AT651" s="193"/>
      <c r="AU651" s="193"/>
      <c r="AV651" s="193"/>
    </row>
    <row r="652" spans="1:48" ht="15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  <c r="AE652" s="193"/>
      <c r="AF652" s="193"/>
      <c r="AG652" s="193"/>
      <c r="AH652" s="193"/>
      <c r="AI652" s="193"/>
      <c r="AJ652" s="193"/>
      <c r="AK652" s="193"/>
      <c r="AL652" s="193"/>
      <c r="AM652" s="193"/>
      <c r="AN652" s="193"/>
      <c r="AO652" s="193"/>
      <c r="AP652" s="193"/>
      <c r="AQ652" s="193"/>
      <c r="AR652" s="193"/>
      <c r="AS652" s="193"/>
      <c r="AT652" s="193"/>
      <c r="AU652" s="193"/>
      <c r="AV652" s="193"/>
    </row>
    <row r="653" spans="1:48" ht="15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  <c r="AE653" s="193"/>
      <c r="AF653" s="193"/>
      <c r="AG653" s="193"/>
      <c r="AH653" s="193"/>
      <c r="AI653" s="193"/>
      <c r="AJ653" s="193"/>
      <c r="AK653" s="193"/>
      <c r="AL653" s="193"/>
      <c r="AM653" s="193"/>
      <c r="AN653" s="193"/>
      <c r="AO653" s="193"/>
      <c r="AP653" s="193"/>
      <c r="AQ653" s="193"/>
      <c r="AR653" s="193"/>
      <c r="AS653" s="193"/>
      <c r="AT653" s="193"/>
      <c r="AU653" s="193"/>
      <c r="AV653" s="193"/>
    </row>
    <row r="654" spans="1:48" ht="15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  <c r="AE654" s="193"/>
      <c r="AF654" s="193"/>
      <c r="AG654" s="193"/>
      <c r="AH654" s="193"/>
      <c r="AI654" s="193"/>
      <c r="AJ654" s="193"/>
      <c r="AK654" s="193"/>
      <c r="AL654" s="193"/>
      <c r="AM654" s="193"/>
      <c r="AN654" s="193"/>
      <c r="AO654" s="193"/>
      <c r="AP654" s="193"/>
      <c r="AQ654" s="193"/>
      <c r="AR654" s="193"/>
      <c r="AS654" s="193"/>
      <c r="AT654" s="193"/>
      <c r="AU654" s="193"/>
      <c r="AV654" s="193"/>
    </row>
    <row r="655" spans="1:48" ht="15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  <c r="AE655" s="193"/>
      <c r="AF655" s="193"/>
      <c r="AG655" s="193"/>
      <c r="AH655" s="193"/>
      <c r="AI655" s="193"/>
      <c r="AJ655" s="193"/>
      <c r="AK655" s="193"/>
      <c r="AL655" s="193"/>
      <c r="AM655" s="193"/>
      <c r="AN655" s="193"/>
      <c r="AO655" s="193"/>
      <c r="AP655" s="193"/>
      <c r="AQ655" s="193"/>
      <c r="AR655" s="193"/>
      <c r="AS655" s="193"/>
      <c r="AT655" s="193"/>
      <c r="AU655" s="193"/>
      <c r="AV655" s="193"/>
    </row>
    <row r="656" spans="1:48" ht="15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  <c r="AE656" s="193"/>
      <c r="AF656" s="193"/>
      <c r="AG656" s="193"/>
      <c r="AH656" s="193"/>
      <c r="AI656" s="193"/>
      <c r="AJ656" s="193"/>
      <c r="AK656" s="193"/>
      <c r="AL656" s="193"/>
      <c r="AM656" s="193"/>
      <c r="AN656" s="193"/>
      <c r="AO656" s="193"/>
      <c r="AP656" s="193"/>
      <c r="AQ656" s="193"/>
      <c r="AR656" s="193"/>
      <c r="AS656" s="193"/>
      <c r="AT656" s="193"/>
      <c r="AU656" s="193"/>
      <c r="AV656" s="193"/>
    </row>
    <row r="657" spans="1:48" ht="15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  <c r="AE657" s="193"/>
      <c r="AF657" s="193"/>
      <c r="AG657" s="193"/>
      <c r="AH657" s="193"/>
      <c r="AI657" s="193"/>
      <c r="AJ657" s="193"/>
      <c r="AK657" s="193"/>
      <c r="AL657" s="193"/>
      <c r="AM657" s="193"/>
      <c r="AN657" s="193"/>
      <c r="AO657" s="193"/>
      <c r="AP657" s="193"/>
      <c r="AQ657" s="193"/>
      <c r="AR657" s="193"/>
      <c r="AS657" s="193"/>
      <c r="AT657" s="193"/>
      <c r="AU657" s="193"/>
      <c r="AV657" s="193"/>
    </row>
    <row r="658" spans="1:48" ht="15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  <c r="AE658" s="193"/>
      <c r="AF658" s="193"/>
      <c r="AG658" s="193"/>
      <c r="AH658" s="193"/>
      <c r="AI658" s="193"/>
      <c r="AJ658" s="193"/>
      <c r="AK658" s="193"/>
      <c r="AL658" s="193"/>
      <c r="AM658" s="193"/>
      <c r="AN658" s="193"/>
      <c r="AO658" s="193"/>
      <c r="AP658" s="193"/>
      <c r="AQ658" s="193"/>
      <c r="AR658" s="193"/>
      <c r="AS658" s="193"/>
      <c r="AT658" s="193"/>
      <c r="AU658" s="193"/>
      <c r="AV658" s="193"/>
    </row>
    <row r="659" spans="1:48" ht="15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  <c r="AE659" s="193"/>
      <c r="AF659" s="193"/>
      <c r="AG659" s="193"/>
      <c r="AH659" s="193"/>
      <c r="AI659" s="193"/>
      <c r="AJ659" s="193"/>
      <c r="AK659" s="193"/>
      <c r="AL659" s="193"/>
      <c r="AM659" s="193"/>
      <c r="AN659" s="193"/>
      <c r="AO659" s="193"/>
      <c r="AP659" s="193"/>
      <c r="AQ659" s="193"/>
      <c r="AR659" s="193"/>
      <c r="AS659" s="193"/>
      <c r="AT659" s="193"/>
      <c r="AU659" s="193"/>
      <c r="AV659" s="193"/>
    </row>
    <row r="660" spans="1:48" ht="15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  <c r="AA660" s="193"/>
      <c r="AB660" s="193"/>
      <c r="AC660" s="193"/>
      <c r="AD660" s="193"/>
      <c r="AE660" s="193"/>
      <c r="AF660" s="193"/>
      <c r="AG660" s="193"/>
      <c r="AH660" s="193"/>
      <c r="AI660" s="193"/>
      <c r="AJ660" s="193"/>
      <c r="AK660" s="193"/>
      <c r="AL660" s="193"/>
      <c r="AM660" s="193"/>
      <c r="AN660" s="193"/>
      <c r="AO660" s="193"/>
      <c r="AP660" s="193"/>
      <c r="AQ660" s="193"/>
      <c r="AR660" s="193"/>
      <c r="AS660" s="193"/>
      <c r="AT660" s="193"/>
      <c r="AU660" s="193"/>
      <c r="AV660" s="193"/>
    </row>
    <row r="661" spans="1:48" ht="15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  <c r="AE661" s="193"/>
      <c r="AF661" s="193"/>
      <c r="AG661" s="193"/>
      <c r="AH661" s="193"/>
      <c r="AI661" s="193"/>
      <c r="AJ661" s="193"/>
      <c r="AK661" s="193"/>
      <c r="AL661" s="193"/>
      <c r="AM661" s="193"/>
      <c r="AN661" s="193"/>
      <c r="AO661" s="193"/>
      <c r="AP661" s="193"/>
      <c r="AQ661" s="193"/>
      <c r="AR661" s="193"/>
      <c r="AS661" s="193"/>
      <c r="AT661" s="193"/>
      <c r="AU661" s="193"/>
      <c r="AV661" s="193"/>
    </row>
    <row r="662" spans="1:48" ht="15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  <c r="AE662" s="193"/>
      <c r="AF662" s="193"/>
      <c r="AG662" s="193"/>
      <c r="AH662" s="193"/>
      <c r="AI662" s="193"/>
      <c r="AJ662" s="193"/>
      <c r="AK662" s="193"/>
      <c r="AL662" s="193"/>
      <c r="AM662" s="193"/>
      <c r="AN662" s="193"/>
      <c r="AO662" s="193"/>
      <c r="AP662" s="193"/>
      <c r="AQ662" s="193"/>
      <c r="AR662" s="193"/>
      <c r="AS662" s="193"/>
      <c r="AT662" s="193"/>
      <c r="AU662" s="193"/>
      <c r="AV662" s="193"/>
    </row>
    <row r="663" spans="1:48" ht="15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  <c r="AE663" s="193"/>
      <c r="AF663" s="193"/>
      <c r="AG663" s="193"/>
      <c r="AH663" s="193"/>
      <c r="AI663" s="193"/>
      <c r="AJ663" s="193"/>
      <c r="AK663" s="193"/>
      <c r="AL663" s="193"/>
      <c r="AM663" s="193"/>
      <c r="AN663" s="193"/>
      <c r="AO663" s="193"/>
      <c r="AP663" s="193"/>
      <c r="AQ663" s="193"/>
      <c r="AR663" s="193"/>
      <c r="AS663" s="193"/>
      <c r="AT663" s="193"/>
      <c r="AU663" s="193"/>
      <c r="AV663" s="193"/>
    </row>
    <row r="664" spans="1:48" ht="15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  <c r="AE664" s="193"/>
      <c r="AF664" s="193"/>
      <c r="AG664" s="193"/>
      <c r="AH664" s="193"/>
      <c r="AI664" s="193"/>
      <c r="AJ664" s="193"/>
      <c r="AK664" s="193"/>
      <c r="AL664" s="193"/>
      <c r="AM664" s="193"/>
      <c r="AN664" s="193"/>
      <c r="AO664" s="193"/>
      <c r="AP664" s="193"/>
      <c r="AQ664" s="193"/>
      <c r="AR664" s="193"/>
      <c r="AS664" s="193"/>
      <c r="AT664" s="193"/>
      <c r="AU664" s="193"/>
      <c r="AV664" s="193"/>
    </row>
    <row r="665" spans="1:48" ht="15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  <c r="AA665" s="193"/>
      <c r="AB665" s="193"/>
      <c r="AC665" s="193"/>
      <c r="AD665" s="193"/>
      <c r="AE665" s="193"/>
      <c r="AF665" s="193"/>
      <c r="AG665" s="193"/>
      <c r="AH665" s="193"/>
      <c r="AI665" s="193"/>
      <c r="AJ665" s="193"/>
      <c r="AK665" s="193"/>
      <c r="AL665" s="193"/>
      <c r="AM665" s="193"/>
      <c r="AN665" s="193"/>
      <c r="AO665" s="193"/>
      <c r="AP665" s="193"/>
      <c r="AQ665" s="193"/>
      <c r="AR665" s="193"/>
      <c r="AS665" s="193"/>
      <c r="AT665" s="193"/>
      <c r="AU665" s="193"/>
      <c r="AV665" s="193"/>
    </row>
    <row r="666" spans="1:48" ht="15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  <c r="AE666" s="193"/>
      <c r="AF666" s="193"/>
      <c r="AG666" s="193"/>
      <c r="AH666" s="193"/>
      <c r="AI666" s="193"/>
      <c r="AJ666" s="193"/>
      <c r="AK666" s="193"/>
      <c r="AL666" s="193"/>
      <c r="AM666" s="193"/>
      <c r="AN666" s="193"/>
      <c r="AO666" s="193"/>
      <c r="AP666" s="193"/>
      <c r="AQ666" s="193"/>
      <c r="AR666" s="193"/>
      <c r="AS666" s="193"/>
      <c r="AT666" s="193"/>
      <c r="AU666" s="193"/>
      <c r="AV666" s="193"/>
    </row>
    <row r="667" spans="1:48" ht="15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  <c r="AE667" s="193"/>
      <c r="AF667" s="193"/>
      <c r="AG667" s="193"/>
      <c r="AH667" s="193"/>
      <c r="AI667" s="193"/>
      <c r="AJ667" s="193"/>
      <c r="AK667" s="193"/>
      <c r="AL667" s="193"/>
      <c r="AM667" s="193"/>
      <c r="AN667" s="193"/>
      <c r="AO667" s="193"/>
      <c r="AP667" s="193"/>
      <c r="AQ667" s="193"/>
      <c r="AR667" s="193"/>
      <c r="AS667" s="193"/>
      <c r="AT667" s="193"/>
      <c r="AU667" s="193"/>
      <c r="AV667" s="193"/>
    </row>
    <row r="668" spans="1:48" ht="15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  <c r="AE668" s="193"/>
      <c r="AF668" s="193"/>
      <c r="AG668" s="193"/>
      <c r="AH668" s="193"/>
      <c r="AI668" s="193"/>
      <c r="AJ668" s="193"/>
      <c r="AK668" s="193"/>
      <c r="AL668" s="193"/>
      <c r="AM668" s="193"/>
      <c r="AN668" s="193"/>
      <c r="AO668" s="193"/>
      <c r="AP668" s="193"/>
      <c r="AQ668" s="193"/>
      <c r="AR668" s="193"/>
      <c r="AS668" s="193"/>
      <c r="AT668" s="193"/>
      <c r="AU668" s="193"/>
      <c r="AV668" s="193"/>
    </row>
    <row r="669" spans="1:48" ht="15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  <c r="AE669" s="193"/>
      <c r="AF669" s="193"/>
      <c r="AG669" s="193"/>
      <c r="AH669" s="193"/>
      <c r="AI669" s="193"/>
      <c r="AJ669" s="193"/>
      <c r="AK669" s="193"/>
      <c r="AL669" s="193"/>
      <c r="AM669" s="193"/>
      <c r="AN669" s="193"/>
      <c r="AO669" s="193"/>
      <c r="AP669" s="193"/>
      <c r="AQ669" s="193"/>
      <c r="AR669" s="193"/>
      <c r="AS669" s="193"/>
      <c r="AT669" s="193"/>
      <c r="AU669" s="193"/>
      <c r="AV669" s="193"/>
    </row>
    <row r="670" spans="1:48" ht="15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3"/>
      <c r="AF670" s="193"/>
      <c r="AG670" s="193"/>
      <c r="AH670" s="193"/>
      <c r="AI670" s="193"/>
      <c r="AJ670" s="193"/>
      <c r="AK670" s="193"/>
      <c r="AL670" s="193"/>
      <c r="AM670" s="193"/>
      <c r="AN670" s="193"/>
      <c r="AO670" s="193"/>
      <c r="AP670" s="193"/>
      <c r="AQ670" s="193"/>
      <c r="AR670" s="193"/>
      <c r="AS670" s="193"/>
      <c r="AT670" s="193"/>
      <c r="AU670" s="193"/>
      <c r="AV670" s="193"/>
    </row>
    <row r="671" spans="1:48" ht="15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  <c r="AE671" s="193"/>
      <c r="AF671" s="193"/>
      <c r="AG671" s="193"/>
      <c r="AH671" s="193"/>
      <c r="AI671" s="193"/>
      <c r="AJ671" s="193"/>
      <c r="AK671" s="193"/>
      <c r="AL671" s="193"/>
      <c r="AM671" s="193"/>
      <c r="AN671" s="193"/>
      <c r="AO671" s="193"/>
      <c r="AP671" s="193"/>
      <c r="AQ671" s="193"/>
      <c r="AR671" s="193"/>
      <c r="AS671" s="193"/>
      <c r="AT671" s="193"/>
      <c r="AU671" s="193"/>
      <c r="AV671" s="193"/>
    </row>
    <row r="672" spans="1:48" ht="15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  <c r="AE672" s="193"/>
      <c r="AF672" s="193"/>
      <c r="AG672" s="193"/>
      <c r="AH672" s="193"/>
      <c r="AI672" s="193"/>
      <c r="AJ672" s="193"/>
      <c r="AK672" s="193"/>
      <c r="AL672" s="193"/>
      <c r="AM672" s="193"/>
      <c r="AN672" s="193"/>
      <c r="AO672" s="193"/>
      <c r="AP672" s="193"/>
      <c r="AQ672" s="193"/>
      <c r="AR672" s="193"/>
      <c r="AS672" s="193"/>
      <c r="AT672" s="193"/>
      <c r="AU672" s="193"/>
      <c r="AV672" s="193"/>
    </row>
    <row r="673" spans="1:48" ht="15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  <c r="AA673" s="193"/>
      <c r="AB673" s="193"/>
      <c r="AC673" s="193"/>
      <c r="AD673" s="193"/>
      <c r="AE673" s="193"/>
      <c r="AF673" s="193"/>
      <c r="AG673" s="193"/>
      <c r="AH673" s="193"/>
      <c r="AI673" s="193"/>
      <c r="AJ673" s="193"/>
      <c r="AK673" s="193"/>
      <c r="AL673" s="193"/>
      <c r="AM673" s="193"/>
      <c r="AN673" s="193"/>
      <c r="AO673" s="193"/>
      <c r="AP673" s="193"/>
      <c r="AQ673" s="193"/>
      <c r="AR673" s="193"/>
      <c r="AS673" s="193"/>
      <c r="AT673" s="193"/>
      <c r="AU673" s="193"/>
      <c r="AV673" s="193"/>
    </row>
    <row r="674" spans="1:48" ht="15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  <c r="AE674" s="193"/>
      <c r="AF674" s="193"/>
      <c r="AG674" s="193"/>
      <c r="AH674" s="193"/>
      <c r="AI674" s="193"/>
      <c r="AJ674" s="193"/>
      <c r="AK674" s="193"/>
      <c r="AL674" s="193"/>
      <c r="AM674" s="193"/>
      <c r="AN674" s="193"/>
      <c r="AO674" s="193"/>
      <c r="AP674" s="193"/>
      <c r="AQ674" s="193"/>
      <c r="AR674" s="193"/>
      <c r="AS674" s="193"/>
      <c r="AT674" s="193"/>
      <c r="AU674" s="193"/>
      <c r="AV674" s="193"/>
    </row>
    <row r="675" spans="1:48" ht="15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  <c r="AE675" s="193"/>
      <c r="AF675" s="193"/>
      <c r="AG675" s="193"/>
      <c r="AH675" s="193"/>
      <c r="AI675" s="193"/>
      <c r="AJ675" s="193"/>
      <c r="AK675" s="193"/>
      <c r="AL675" s="193"/>
      <c r="AM675" s="193"/>
      <c r="AN675" s="193"/>
      <c r="AO675" s="193"/>
      <c r="AP675" s="193"/>
      <c r="AQ675" s="193"/>
      <c r="AR675" s="193"/>
      <c r="AS675" s="193"/>
      <c r="AT675" s="193"/>
      <c r="AU675" s="193"/>
      <c r="AV675" s="193"/>
    </row>
    <row r="676" spans="1:48" ht="15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3"/>
      <c r="AF676" s="193"/>
      <c r="AG676" s="193"/>
      <c r="AH676" s="193"/>
      <c r="AI676" s="193"/>
      <c r="AJ676" s="193"/>
      <c r="AK676" s="193"/>
      <c r="AL676" s="193"/>
      <c r="AM676" s="193"/>
      <c r="AN676" s="193"/>
      <c r="AO676" s="193"/>
      <c r="AP676" s="193"/>
      <c r="AQ676" s="193"/>
      <c r="AR676" s="193"/>
      <c r="AS676" s="193"/>
      <c r="AT676" s="193"/>
      <c r="AU676" s="193"/>
      <c r="AV676" s="193"/>
    </row>
    <row r="677" spans="1:48" ht="15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  <c r="AE677" s="193"/>
      <c r="AF677" s="193"/>
      <c r="AG677" s="193"/>
      <c r="AH677" s="193"/>
      <c r="AI677" s="193"/>
      <c r="AJ677" s="193"/>
      <c r="AK677" s="193"/>
      <c r="AL677" s="193"/>
      <c r="AM677" s="193"/>
      <c r="AN677" s="193"/>
      <c r="AO677" s="193"/>
      <c r="AP677" s="193"/>
      <c r="AQ677" s="193"/>
      <c r="AR677" s="193"/>
      <c r="AS677" s="193"/>
      <c r="AT677" s="193"/>
      <c r="AU677" s="193"/>
      <c r="AV677" s="193"/>
    </row>
    <row r="678" spans="1:48" ht="15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  <c r="AE678" s="193"/>
      <c r="AF678" s="193"/>
      <c r="AG678" s="193"/>
      <c r="AH678" s="193"/>
      <c r="AI678" s="193"/>
      <c r="AJ678" s="193"/>
      <c r="AK678" s="193"/>
      <c r="AL678" s="193"/>
      <c r="AM678" s="193"/>
      <c r="AN678" s="193"/>
      <c r="AO678" s="193"/>
      <c r="AP678" s="193"/>
      <c r="AQ678" s="193"/>
      <c r="AR678" s="193"/>
      <c r="AS678" s="193"/>
      <c r="AT678" s="193"/>
      <c r="AU678" s="193"/>
      <c r="AV678" s="193"/>
    </row>
    <row r="679" spans="1:48" ht="15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  <c r="AA679" s="193"/>
      <c r="AB679" s="193"/>
      <c r="AC679" s="193"/>
      <c r="AD679" s="193"/>
      <c r="AE679" s="193"/>
      <c r="AF679" s="193"/>
      <c r="AG679" s="193"/>
      <c r="AH679" s="193"/>
      <c r="AI679" s="193"/>
      <c r="AJ679" s="193"/>
      <c r="AK679" s="193"/>
      <c r="AL679" s="193"/>
      <c r="AM679" s="193"/>
      <c r="AN679" s="193"/>
      <c r="AO679" s="193"/>
      <c r="AP679" s="193"/>
      <c r="AQ679" s="193"/>
      <c r="AR679" s="193"/>
      <c r="AS679" s="193"/>
      <c r="AT679" s="193"/>
      <c r="AU679" s="193"/>
      <c r="AV679" s="193"/>
    </row>
    <row r="680" spans="1:48" ht="15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  <c r="AE680" s="193"/>
      <c r="AF680" s="193"/>
      <c r="AG680" s="193"/>
      <c r="AH680" s="193"/>
      <c r="AI680" s="193"/>
      <c r="AJ680" s="193"/>
      <c r="AK680" s="193"/>
      <c r="AL680" s="193"/>
      <c r="AM680" s="193"/>
      <c r="AN680" s="193"/>
      <c r="AO680" s="193"/>
      <c r="AP680" s="193"/>
      <c r="AQ680" s="193"/>
      <c r="AR680" s="193"/>
      <c r="AS680" s="193"/>
      <c r="AT680" s="193"/>
      <c r="AU680" s="193"/>
      <c r="AV680" s="193"/>
    </row>
    <row r="681" spans="1:48" ht="15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  <c r="AE681" s="193"/>
      <c r="AF681" s="193"/>
      <c r="AG681" s="193"/>
      <c r="AH681" s="193"/>
      <c r="AI681" s="193"/>
      <c r="AJ681" s="193"/>
      <c r="AK681" s="193"/>
      <c r="AL681" s="193"/>
      <c r="AM681" s="193"/>
      <c r="AN681" s="193"/>
      <c r="AO681" s="193"/>
      <c r="AP681" s="193"/>
      <c r="AQ681" s="193"/>
      <c r="AR681" s="193"/>
      <c r="AS681" s="193"/>
      <c r="AT681" s="193"/>
      <c r="AU681" s="193"/>
      <c r="AV681" s="193"/>
    </row>
    <row r="682" spans="1:48" ht="15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  <c r="AE682" s="193"/>
      <c r="AF682" s="193"/>
      <c r="AG682" s="193"/>
      <c r="AH682" s="193"/>
      <c r="AI682" s="193"/>
      <c r="AJ682" s="193"/>
      <c r="AK682" s="193"/>
      <c r="AL682" s="193"/>
      <c r="AM682" s="193"/>
      <c r="AN682" s="193"/>
      <c r="AO682" s="193"/>
      <c r="AP682" s="193"/>
      <c r="AQ682" s="193"/>
      <c r="AR682" s="193"/>
      <c r="AS682" s="193"/>
      <c r="AT682" s="193"/>
      <c r="AU682" s="193"/>
      <c r="AV682" s="193"/>
    </row>
    <row r="683" spans="1:48" ht="15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  <c r="AE683" s="193"/>
      <c r="AF683" s="193"/>
      <c r="AG683" s="193"/>
      <c r="AH683" s="193"/>
      <c r="AI683" s="193"/>
      <c r="AJ683" s="193"/>
      <c r="AK683" s="193"/>
      <c r="AL683" s="193"/>
      <c r="AM683" s="193"/>
      <c r="AN683" s="193"/>
      <c r="AO683" s="193"/>
      <c r="AP683" s="193"/>
      <c r="AQ683" s="193"/>
      <c r="AR683" s="193"/>
      <c r="AS683" s="193"/>
      <c r="AT683" s="193"/>
      <c r="AU683" s="193"/>
      <c r="AV683" s="193"/>
    </row>
    <row r="684" spans="1:48" ht="15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  <c r="AE684" s="193"/>
      <c r="AF684" s="193"/>
      <c r="AG684" s="193"/>
      <c r="AH684" s="193"/>
      <c r="AI684" s="193"/>
      <c r="AJ684" s="193"/>
      <c r="AK684" s="193"/>
      <c r="AL684" s="193"/>
      <c r="AM684" s="193"/>
      <c r="AN684" s="193"/>
      <c r="AO684" s="193"/>
      <c r="AP684" s="193"/>
      <c r="AQ684" s="193"/>
      <c r="AR684" s="193"/>
      <c r="AS684" s="193"/>
      <c r="AT684" s="193"/>
      <c r="AU684" s="193"/>
      <c r="AV684" s="193"/>
    </row>
    <row r="685" spans="1:48" ht="15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  <c r="AE685" s="193"/>
      <c r="AF685" s="193"/>
      <c r="AG685" s="193"/>
      <c r="AH685" s="193"/>
      <c r="AI685" s="193"/>
      <c r="AJ685" s="193"/>
      <c r="AK685" s="193"/>
      <c r="AL685" s="193"/>
      <c r="AM685" s="193"/>
      <c r="AN685" s="193"/>
      <c r="AO685" s="193"/>
      <c r="AP685" s="193"/>
      <c r="AQ685" s="193"/>
      <c r="AR685" s="193"/>
      <c r="AS685" s="193"/>
      <c r="AT685" s="193"/>
      <c r="AU685" s="193"/>
      <c r="AV685" s="193"/>
    </row>
    <row r="686" spans="1:48" ht="15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  <c r="AE686" s="193"/>
      <c r="AF686" s="193"/>
      <c r="AG686" s="193"/>
      <c r="AH686" s="193"/>
      <c r="AI686" s="193"/>
      <c r="AJ686" s="193"/>
      <c r="AK686" s="193"/>
      <c r="AL686" s="193"/>
      <c r="AM686" s="193"/>
      <c r="AN686" s="193"/>
      <c r="AO686" s="193"/>
      <c r="AP686" s="193"/>
      <c r="AQ686" s="193"/>
      <c r="AR686" s="193"/>
      <c r="AS686" s="193"/>
      <c r="AT686" s="193"/>
      <c r="AU686" s="193"/>
      <c r="AV686" s="193"/>
    </row>
    <row r="687" spans="1:48" ht="15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  <c r="AE687" s="193"/>
      <c r="AF687" s="193"/>
      <c r="AG687" s="193"/>
      <c r="AH687" s="193"/>
      <c r="AI687" s="193"/>
      <c r="AJ687" s="193"/>
      <c r="AK687" s="193"/>
      <c r="AL687" s="193"/>
      <c r="AM687" s="193"/>
      <c r="AN687" s="193"/>
      <c r="AO687" s="193"/>
      <c r="AP687" s="193"/>
      <c r="AQ687" s="193"/>
      <c r="AR687" s="193"/>
      <c r="AS687" s="193"/>
      <c r="AT687" s="193"/>
      <c r="AU687" s="193"/>
      <c r="AV687" s="193"/>
    </row>
    <row r="688" spans="1:48" ht="15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  <c r="AE688" s="193"/>
      <c r="AF688" s="193"/>
      <c r="AG688" s="193"/>
      <c r="AH688" s="193"/>
      <c r="AI688" s="193"/>
      <c r="AJ688" s="193"/>
      <c r="AK688" s="193"/>
      <c r="AL688" s="193"/>
      <c r="AM688" s="193"/>
      <c r="AN688" s="193"/>
      <c r="AO688" s="193"/>
      <c r="AP688" s="193"/>
      <c r="AQ688" s="193"/>
      <c r="AR688" s="193"/>
      <c r="AS688" s="193"/>
      <c r="AT688" s="193"/>
      <c r="AU688" s="193"/>
      <c r="AV688" s="193"/>
    </row>
    <row r="689" spans="1:48" ht="15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  <c r="AE689" s="193"/>
      <c r="AF689" s="193"/>
      <c r="AG689" s="193"/>
      <c r="AH689" s="193"/>
      <c r="AI689" s="193"/>
      <c r="AJ689" s="193"/>
      <c r="AK689" s="193"/>
      <c r="AL689" s="193"/>
      <c r="AM689" s="193"/>
      <c r="AN689" s="193"/>
      <c r="AO689" s="193"/>
      <c r="AP689" s="193"/>
      <c r="AQ689" s="193"/>
      <c r="AR689" s="193"/>
      <c r="AS689" s="193"/>
      <c r="AT689" s="193"/>
      <c r="AU689" s="193"/>
      <c r="AV689" s="193"/>
    </row>
    <row r="690" spans="1:48" ht="15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  <c r="AE690" s="193"/>
      <c r="AF690" s="193"/>
      <c r="AG690" s="193"/>
      <c r="AH690" s="193"/>
      <c r="AI690" s="193"/>
      <c r="AJ690" s="193"/>
      <c r="AK690" s="193"/>
      <c r="AL690" s="193"/>
      <c r="AM690" s="193"/>
      <c r="AN690" s="193"/>
      <c r="AO690" s="193"/>
      <c r="AP690" s="193"/>
      <c r="AQ690" s="193"/>
      <c r="AR690" s="193"/>
      <c r="AS690" s="193"/>
      <c r="AT690" s="193"/>
      <c r="AU690" s="193"/>
      <c r="AV690" s="193"/>
    </row>
    <row r="691" spans="1:48" ht="15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  <c r="AE691" s="193"/>
      <c r="AF691" s="193"/>
      <c r="AG691" s="193"/>
      <c r="AH691" s="193"/>
      <c r="AI691" s="193"/>
      <c r="AJ691" s="193"/>
      <c r="AK691" s="193"/>
      <c r="AL691" s="193"/>
      <c r="AM691" s="193"/>
      <c r="AN691" s="193"/>
      <c r="AO691" s="193"/>
      <c r="AP691" s="193"/>
      <c r="AQ691" s="193"/>
      <c r="AR691" s="193"/>
      <c r="AS691" s="193"/>
      <c r="AT691" s="193"/>
      <c r="AU691" s="193"/>
      <c r="AV691" s="193"/>
    </row>
    <row r="692" spans="1:48" ht="15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  <c r="AE692" s="193"/>
      <c r="AF692" s="193"/>
      <c r="AG692" s="193"/>
      <c r="AH692" s="193"/>
      <c r="AI692" s="193"/>
      <c r="AJ692" s="193"/>
      <c r="AK692" s="193"/>
      <c r="AL692" s="193"/>
      <c r="AM692" s="193"/>
      <c r="AN692" s="193"/>
      <c r="AO692" s="193"/>
      <c r="AP692" s="193"/>
      <c r="AQ692" s="193"/>
      <c r="AR692" s="193"/>
      <c r="AS692" s="193"/>
      <c r="AT692" s="193"/>
      <c r="AU692" s="193"/>
      <c r="AV692" s="193"/>
    </row>
    <row r="693" spans="1:48" ht="15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  <c r="AE693" s="193"/>
      <c r="AF693" s="193"/>
      <c r="AG693" s="193"/>
      <c r="AH693" s="193"/>
      <c r="AI693" s="193"/>
      <c r="AJ693" s="193"/>
      <c r="AK693" s="193"/>
      <c r="AL693" s="193"/>
      <c r="AM693" s="193"/>
      <c r="AN693" s="193"/>
      <c r="AO693" s="193"/>
      <c r="AP693" s="193"/>
      <c r="AQ693" s="193"/>
      <c r="AR693" s="193"/>
      <c r="AS693" s="193"/>
      <c r="AT693" s="193"/>
      <c r="AU693" s="193"/>
      <c r="AV693" s="193"/>
    </row>
    <row r="694" spans="1:48" ht="15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  <c r="AE694" s="193"/>
      <c r="AF694" s="193"/>
      <c r="AG694" s="193"/>
      <c r="AH694" s="193"/>
      <c r="AI694" s="193"/>
      <c r="AJ694" s="193"/>
      <c r="AK694" s="193"/>
      <c r="AL694" s="193"/>
      <c r="AM694" s="193"/>
      <c r="AN694" s="193"/>
      <c r="AO694" s="193"/>
      <c r="AP694" s="193"/>
      <c r="AQ694" s="193"/>
      <c r="AR694" s="193"/>
      <c r="AS694" s="193"/>
      <c r="AT694" s="193"/>
      <c r="AU694" s="193"/>
      <c r="AV694" s="193"/>
    </row>
    <row r="695" spans="1:48" ht="15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  <c r="AE695" s="193"/>
      <c r="AF695" s="193"/>
      <c r="AG695" s="193"/>
      <c r="AH695" s="193"/>
      <c r="AI695" s="193"/>
      <c r="AJ695" s="193"/>
      <c r="AK695" s="193"/>
      <c r="AL695" s="193"/>
      <c r="AM695" s="193"/>
      <c r="AN695" s="193"/>
      <c r="AO695" s="193"/>
      <c r="AP695" s="193"/>
      <c r="AQ695" s="193"/>
      <c r="AR695" s="193"/>
      <c r="AS695" s="193"/>
      <c r="AT695" s="193"/>
      <c r="AU695" s="193"/>
      <c r="AV695" s="193"/>
    </row>
    <row r="696" spans="1:48" ht="15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  <c r="AE696" s="193"/>
      <c r="AF696" s="193"/>
      <c r="AG696" s="193"/>
      <c r="AH696" s="193"/>
      <c r="AI696" s="193"/>
      <c r="AJ696" s="193"/>
      <c r="AK696" s="193"/>
      <c r="AL696" s="193"/>
      <c r="AM696" s="193"/>
      <c r="AN696" s="193"/>
      <c r="AO696" s="193"/>
      <c r="AP696" s="193"/>
      <c r="AQ696" s="193"/>
      <c r="AR696" s="193"/>
      <c r="AS696" s="193"/>
      <c r="AT696" s="193"/>
      <c r="AU696" s="193"/>
      <c r="AV696" s="193"/>
    </row>
    <row r="697" spans="1:48" ht="15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  <c r="AE697" s="193"/>
      <c r="AF697" s="193"/>
      <c r="AG697" s="193"/>
      <c r="AH697" s="193"/>
      <c r="AI697" s="193"/>
      <c r="AJ697" s="193"/>
      <c r="AK697" s="193"/>
      <c r="AL697" s="193"/>
      <c r="AM697" s="193"/>
      <c r="AN697" s="193"/>
      <c r="AO697" s="193"/>
      <c r="AP697" s="193"/>
      <c r="AQ697" s="193"/>
      <c r="AR697" s="193"/>
      <c r="AS697" s="193"/>
      <c r="AT697" s="193"/>
      <c r="AU697" s="193"/>
      <c r="AV697" s="193"/>
    </row>
    <row r="698" spans="1:48" ht="15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  <c r="AE698" s="193"/>
      <c r="AF698" s="193"/>
      <c r="AG698" s="193"/>
      <c r="AH698" s="193"/>
      <c r="AI698" s="193"/>
      <c r="AJ698" s="193"/>
      <c r="AK698" s="193"/>
      <c r="AL698" s="193"/>
      <c r="AM698" s="193"/>
      <c r="AN698" s="193"/>
      <c r="AO698" s="193"/>
      <c r="AP698" s="193"/>
      <c r="AQ698" s="193"/>
      <c r="AR698" s="193"/>
      <c r="AS698" s="193"/>
      <c r="AT698" s="193"/>
      <c r="AU698" s="193"/>
      <c r="AV698" s="193"/>
    </row>
    <row r="699" spans="1:48" ht="15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  <c r="AE699" s="193"/>
      <c r="AF699" s="193"/>
      <c r="AG699" s="193"/>
      <c r="AH699" s="193"/>
      <c r="AI699" s="193"/>
      <c r="AJ699" s="193"/>
      <c r="AK699" s="193"/>
      <c r="AL699" s="193"/>
      <c r="AM699" s="193"/>
      <c r="AN699" s="193"/>
      <c r="AO699" s="193"/>
      <c r="AP699" s="193"/>
      <c r="AQ699" s="193"/>
      <c r="AR699" s="193"/>
      <c r="AS699" s="193"/>
      <c r="AT699" s="193"/>
      <c r="AU699" s="193"/>
      <c r="AV699" s="193"/>
    </row>
    <row r="700" spans="1:48" ht="15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  <c r="AE700" s="193"/>
      <c r="AF700" s="193"/>
      <c r="AG700" s="193"/>
      <c r="AH700" s="193"/>
      <c r="AI700" s="193"/>
      <c r="AJ700" s="193"/>
      <c r="AK700" s="193"/>
      <c r="AL700" s="193"/>
      <c r="AM700" s="193"/>
      <c r="AN700" s="193"/>
      <c r="AO700" s="193"/>
      <c r="AP700" s="193"/>
      <c r="AQ700" s="193"/>
      <c r="AR700" s="193"/>
      <c r="AS700" s="193"/>
      <c r="AT700" s="193"/>
      <c r="AU700" s="193"/>
      <c r="AV700" s="193"/>
    </row>
    <row r="701" spans="1:48" ht="15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  <c r="AE701" s="193"/>
      <c r="AF701" s="193"/>
      <c r="AG701" s="193"/>
      <c r="AH701" s="193"/>
      <c r="AI701" s="193"/>
      <c r="AJ701" s="193"/>
      <c r="AK701" s="193"/>
      <c r="AL701" s="193"/>
      <c r="AM701" s="193"/>
      <c r="AN701" s="193"/>
      <c r="AO701" s="193"/>
      <c r="AP701" s="193"/>
      <c r="AQ701" s="193"/>
      <c r="AR701" s="193"/>
      <c r="AS701" s="193"/>
      <c r="AT701" s="193"/>
      <c r="AU701" s="193"/>
      <c r="AV701" s="193"/>
    </row>
    <row r="702" spans="1:48" ht="15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  <c r="AA702" s="193"/>
      <c r="AB702" s="193"/>
      <c r="AC702" s="193"/>
      <c r="AD702" s="193"/>
      <c r="AE702" s="193"/>
      <c r="AF702" s="193"/>
      <c r="AG702" s="193"/>
      <c r="AH702" s="193"/>
      <c r="AI702" s="193"/>
      <c r="AJ702" s="193"/>
      <c r="AK702" s="193"/>
      <c r="AL702" s="193"/>
      <c r="AM702" s="193"/>
      <c r="AN702" s="193"/>
      <c r="AO702" s="193"/>
      <c r="AP702" s="193"/>
      <c r="AQ702" s="193"/>
      <c r="AR702" s="193"/>
      <c r="AS702" s="193"/>
      <c r="AT702" s="193"/>
      <c r="AU702" s="193"/>
      <c r="AV702" s="193"/>
    </row>
    <row r="703" spans="1:48" ht="15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  <c r="AE703" s="193"/>
      <c r="AF703" s="193"/>
      <c r="AG703" s="193"/>
      <c r="AH703" s="193"/>
      <c r="AI703" s="193"/>
      <c r="AJ703" s="193"/>
      <c r="AK703" s="193"/>
      <c r="AL703" s="193"/>
      <c r="AM703" s="193"/>
      <c r="AN703" s="193"/>
      <c r="AO703" s="193"/>
      <c r="AP703" s="193"/>
      <c r="AQ703" s="193"/>
      <c r="AR703" s="193"/>
      <c r="AS703" s="193"/>
      <c r="AT703" s="193"/>
      <c r="AU703" s="193"/>
      <c r="AV703" s="193"/>
    </row>
    <row r="704" spans="1:48" ht="15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  <c r="AE704" s="193"/>
      <c r="AF704" s="193"/>
      <c r="AG704" s="193"/>
      <c r="AH704" s="193"/>
      <c r="AI704" s="193"/>
      <c r="AJ704" s="193"/>
      <c r="AK704" s="193"/>
      <c r="AL704" s="193"/>
      <c r="AM704" s="193"/>
      <c r="AN704" s="193"/>
      <c r="AO704" s="193"/>
      <c r="AP704" s="193"/>
      <c r="AQ704" s="193"/>
      <c r="AR704" s="193"/>
      <c r="AS704" s="193"/>
      <c r="AT704" s="193"/>
      <c r="AU704" s="193"/>
      <c r="AV704" s="193"/>
    </row>
    <row r="705" spans="1:48" ht="15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  <c r="AE705" s="193"/>
      <c r="AF705" s="193"/>
      <c r="AG705" s="193"/>
      <c r="AH705" s="193"/>
      <c r="AI705" s="193"/>
      <c r="AJ705" s="193"/>
      <c r="AK705" s="193"/>
      <c r="AL705" s="193"/>
      <c r="AM705" s="193"/>
      <c r="AN705" s="193"/>
      <c r="AO705" s="193"/>
      <c r="AP705" s="193"/>
      <c r="AQ705" s="193"/>
      <c r="AR705" s="193"/>
      <c r="AS705" s="193"/>
      <c r="AT705" s="193"/>
      <c r="AU705" s="193"/>
      <c r="AV705" s="193"/>
    </row>
    <row r="706" spans="1:48" ht="15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  <c r="AE706" s="193"/>
      <c r="AF706" s="193"/>
      <c r="AG706" s="193"/>
      <c r="AH706" s="193"/>
      <c r="AI706" s="193"/>
      <c r="AJ706" s="193"/>
      <c r="AK706" s="193"/>
      <c r="AL706" s="193"/>
      <c r="AM706" s="193"/>
      <c r="AN706" s="193"/>
      <c r="AO706" s="193"/>
      <c r="AP706" s="193"/>
      <c r="AQ706" s="193"/>
      <c r="AR706" s="193"/>
      <c r="AS706" s="193"/>
      <c r="AT706" s="193"/>
      <c r="AU706" s="193"/>
      <c r="AV706" s="193"/>
    </row>
    <row r="707" spans="1:48" ht="15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  <c r="AA707" s="193"/>
      <c r="AB707" s="193"/>
      <c r="AC707" s="193"/>
      <c r="AD707" s="193"/>
      <c r="AE707" s="193"/>
      <c r="AF707" s="193"/>
      <c r="AG707" s="193"/>
      <c r="AH707" s="193"/>
      <c r="AI707" s="193"/>
      <c r="AJ707" s="193"/>
      <c r="AK707" s="193"/>
      <c r="AL707" s="193"/>
      <c r="AM707" s="193"/>
      <c r="AN707" s="193"/>
      <c r="AO707" s="193"/>
      <c r="AP707" s="193"/>
      <c r="AQ707" s="193"/>
      <c r="AR707" s="193"/>
      <c r="AS707" s="193"/>
      <c r="AT707" s="193"/>
      <c r="AU707" s="193"/>
      <c r="AV707" s="193"/>
    </row>
    <row r="708" spans="1:48" ht="15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  <c r="AE708" s="193"/>
      <c r="AF708" s="193"/>
      <c r="AG708" s="193"/>
      <c r="AH708" s="193"/>
      <c r="AI708" s="193"/>
      <c r="AJ708" s="193"/>
      <c r="AK708" s="193"/>
      <c r="AL708" s="193"/>
      <c r="AM708" s="193"/>
      <c r="AN708" s="193"/>
      <c r="AO708" s="193"/>
      <c r="AP708" s="193"/>
      <c r="AQ708" s="193"/>
      <c r="AR708" s="193"/>
      <c r="AS708" s="193"/>
      <c r="AT708" s="193"/>
      <c r="AU708" s="193"/>
      <c r="AV708" s="193"/>
    </row>
    <row r="709" spans="1:48" ht="15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  <c r="AE709" s="193"/>
      <c r="AF709" s="193"/>
      <c r="AG709" s="193"/>
      <c r="AH709" s="193"/>
      <c r="AI709" s="193"/>
      <c r="AJ709" s="193"/>
      <c r="AK709" s="193"/>
      <c r="AL709" s="193"/>
      <c r="AM709" s="193"/>
      <c r="AN709" s="193"/>
      <c r="AO709" s="193"/>
      <c r="AP709" s="193"/>
      <c r="AQ709" s="193"/>
      <c r="AR709" s="193"/>
      <c r="AS709" s="193"/>
      <c r="AT709" s="193"/>
      <c r="AU709" s="193"/>
      <c r="AV709" s="193"/>
    </row>
    <row r="710" spans="1:48" ht="15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  <c r="AE710" s="193"/>
      <c r="AF710" s="193"/>
      <c r="AG710" s="193"/>
      <c r="AH710" s="193"/>
      <c r="AI710" s="193"/>
      <c r="AJ710" s="193"/>
      <c r="AK710" s="193"/>
      <c r="AL710" s="193"/>
      <c r="AM710" s="193"/>
      <c r="AN710" s="193"/>
      <c r="AO710" s="193"/>
      <c r="AP710" s="193"/>
      <c r="AQ710" s="193"/>
      <c r="AR710" s="193"/>
      <c r="AS710" s="193"/>
      <c r="AT710" s="193"/>
      <c r="AU710" s="193"/>
      <c r="AV710" s="193"/>
    </row>
    <row r="711" spans="1:48" ht="15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3"/>
      <c r="AF711" s="193"/>
      <c r="AG711" s="193"/>
      <c r="AH711" s="193"/>
      <c r="AI711" s="193"/>
      <c r="AJ711" s="193"/>
      <c r="AK711" s="193"/>
      <c r="AL711" s="193"/>
      <c r="AM711" s="193"/>
      <c r="AN711" s="193"/>
      <c r="AO711" s="193"/>
      <c r="AP711" s="193"/>
      <c r="AQ711" s="193"/>
      <c r="AR711" s="193"/>
      <c r="AS711" s="193"/>
      <c r="AT711" s="193"/>
      <c r="AU711" s="193"/>
      <c r="AV711" s="193"/>
    </row>
    <row r="712" spans="1:48" ht="15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  <c r="AE712" s="193"/>
      <c r="AF712" s="193"/>
      <c r="AG712" s="193"/>
      <c r="AH712" s="193"/>
      <c r="AI712" s="193"/>
      <c r="AJ712" s="193"/>
      <c r="AK712" s="193"/>
      <c r="AL712" s="193"/>
      <c r="AM712" s="193"/>
      <c r="AN712" s="193"/>
      <c r="AO712" s="193"/>
      <c r="AP712" s="193"/>
      <c r="AQ712" s="193"/>
      <c r="AR712" s="193"/>
      <c r="AS712" s="193"/>
      <c r="AT712" s="193"/>
      <c r="AU712" s="193"/>
      <c r="AV712" s="193"/>
    </row>
    <row r="713" spans="1:48" ht="15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  <c r="AE713" s="193"/>
      <c r="AF713" s="193"/>
      <c r="AG713" s="193"/>
      <c r="AH713" s="193"/>
      <c r="AI713" s="193"/>
      <c r="AJ713" s="193"/>
      <c r="AK713" s="193"/>
      <c r="AL713" s="193"/>
      <c r="AM713" s="193"/>
      <c r="AN713" s="193"/>
      <c r="AO713" s="193"/>
      <c r="AP713" s="193"/>
      <c r="AQ713" s="193"/>
      <c r="AR713" s="193"/>
      <c r="AS713" s="193"/>
      <c r="AT713" s="193"/>
      <c r="AU713" s="193"/>
      <c r="AV713" s="193"/>
    </row>
    <row r="714" spans="1:48" ht="15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  <c r="AE714" s="193"/>
      <c r="AF714" s="193"/>
      <c r="AG714" s="193"/>
      <c r="AH714" s="193"/>
      <c r="AI714" s="193"/>
      <c r="AJ714" s="193"/>
      <c r="AK714" s="193"/>
      <c r="AL714" s="193"/>
      <c r="AM714" s="193"/>
      <c r="AN714" s="193"/>
      <c r="AO714" s="193"/>
      <c r="AP714" s="193"/>
      <c r="AQ714" s="193"/>
      <c r="AR714" s="193"/>
      <c r="AS714" s="193"/>
      <c r="AT714" s="193"/>
      <c r="AU714" s="193"/>
      <c r="AV714" s="193"/>
    </row>
    <row r="715" spans="1:48" ht="15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  <c r="AA715" s="193"/>
      <c r="AB715" s="193"/>
      <c r="AC715" s="193"/>
      <c r="AD715" s="193"/>
      <c r="AE715" s="193"/>
      <c r="AF715" s="193"/>
      <c r="AG715" s="193"/>
      <c r="AH715" s="193"/>
      <c r="AI715" s="193"/>
      <c r="AJ715" s="193"/>
      <c r="AK715" s="193"/>
      <c r="AL715" s="193"/>
      <c r="AM715" s="193"/>
      <c r="AN715" s="193"/>
      <c r="AO715" s="193"/>
      <c r="AP715" s="193"/>
      <c r="AQ715" s="193"/>
      <c r="AR715" s="193"/>
      <c r="AS715" s="193"/>
      <c r="AT715" s="193"/>
      <c r="AU715" s="193"/>
      <c r="AV715" s="193"/>
    </row>
    <row r="716" spans="1:48" ht="15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  <c r="AE716" s="193"/>
      <c r="AF716" s="193"/>
      <c r="AG716" s="193"/>
      <c r="AH716" s="193"/>
      <c r="AI716" s="193"/>
      <c r="AJ716" s="193"/>
      <c r="AK716" s="193"/>
      <c r="AL716" s="193"/>
      <c r="AM716" s="193"/>
      <c r="AN716" s="193"/>
      <c r="AO716" s="193"/>
      <c r="AP716" s="193"/>
      <c r="AQ716" s="193"/>
      <c r="AR716" s="193"/>
      <c r="AS716" s="193"/>
      <c r="AT716" s="193"/>
      <c r="AU716" s="193"/>
      <c r="AV716" s="193"/>
    </row>
    <row r="717" spans="1:48" ht="15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  <c r="AE717" s="193"/>
      <c r="AF717" s="193"/>
      <c r="AG717" s="193"/>
      <c r="AH717" s="193"/>
      <c r="AI717" s="193"/>
      <c r="AJ717" s="193"/>
      <c r="AK717" s="193"/>
      <c r="AL717" s="193"/>
      <c r="AM717" s="193"/>
      <c r="AN717" s="193"/>
      <c r="AO717" s="193"/>
      <c r="AP717" s="193"/>
      <c r="AQ717" s="193"/>
      <c r="AR717" s="193"/>
      <c r="AS717" s="193"/>
      <c r="AT717" s="193"/>
      <c r="AU717" s="193"/>
      <c r="AV717" s="193"/>
    </row>
    <row r="718" spans="1:48" ht="15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  <c r="AE718" s="193"/>
      <c r="AF718" s="193"/>
      <c r="AG718" s="193"/>
      <c r="AH718" s="193"/>
      <c r="AI718" s="193"/>
      <c r="AJ718" s="193"/>
      <c r="AK718" s="193"/>
      <c r="AL718" s="193"/>
      <c r="AM718" s="193"/>
      <c r="AN718" s="193"/>
      <c r="AO718" s="193"/>
      <c r="AP718" s="193"/>
      <c r="AQ718" s="193"/>
      <c r="AR718" s="193"/>
      <c r="AS718" s="193"/>
      <c r="AT718" s="193"/>
      <c r="AU718" s="193"/>
      <c r="AV718" s="193"/>
    </row>
    <row r="719" spans="1:48" ht="15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  <c r="AE719" s="193"/>
      <c r="AF719" s="193"/>
      <c r="AG719" s="193"/>
      <c r="AH719" s="193"/>
      <c r="AI719" s="193"/>
      <c r="AJ719" s="193"/>
      <c r="AK719" s="193"/>
      <c r="AL719" s="193"/>
      <c r="AM719" s="193"/>
      <c r="AN719" s="193"/>
      <c r="AO719" s="193"/>
      <c r="AP719" s="193"/>
      <c r="AQ719" s="193"/>
      <c r="AR719" s="193"/>
      <c r="AS719" s="193"/>
      <c r="AT719" s="193"/>
      <c r="AU719" s="193"/>
      <c r="AV719" s="193"/>
    </row>
    <row r="720" spans="1:48" ht="15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  <c r="AE720" s="193"/>
      <c r="AF720" s="193"/>
      <c r="AG720" s="193"/>
      <c r="AH720" s="193"/>
      <c r="AI720" s="193"/>
      <c r="AJ720" s="193"/>
      <c r="AK720" s="193"/>
      <c r="AL720" s="193"/>
      <c r="AM720" s="193"/>
      <c r="AN720" s="193"/>
      <c r="AO720" s="193"/>
      <c r="AP720" s="193"/>
      <c r="AQ720" s="193"/>
      <c r="AR720" s="193"/>
      <c r="AS720" s="193"/>
      <c r="AT720" s="193"/>
      <c r="AU720" s="193"/>
      <c r="AV720" s="193"/>
    </row>
    <row r="721" spans="1:48" ht="15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  <c r="AA721" s="193"/>
      <c r="AB721" s="193"/>
      <c r="AC721" s="193"/>
      <c r="AD721" s="193"/>
      <c r="AE721" s="193"/>
      <c r="AF721" s="193"/>
      <c r="AG721" s="193"/>
      <c r="AH721" s="193"/>
      <c r="AI721" s="193"/>
      <c r="AJ721" s="193"/>
      <c r="AK721" s="193"/>
      <c r="AL721" s="193"/>
      <c r="AM721" s="193"/>
      <c r="AN721" s="193"/>
      <c r="AO721" s="193"/>
      <c r="AP721" s="193"/>
      <c r="AQ721" s="193"/>
      <c r="AR721" s="193"/>
      <c r="AS721" s="193"/>
      <c r="AT721" s="193"/>
      <c r="AU721" s="193"/>
      <c r="AV721" s="193"/>
    </row>
    <row r="722" spans="1:48" ht="15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  <c r="AE722" s="193"/>
      <c r="AF722" s="193"/>
      <c r="AG722" s="193"/>
      <c r="AH722" s="193"/>
      <c r="AI722" s="193"/>
      <c r="AJ722" s="193"/>
      <c r="AK722" s="193"/>
      <c r="AL722" s="193"/>
      <c r="AM722" s="193"/>
      <c r="AN722" s="193"/>
      <c r="AO722" s="193"/>
      <c r="AP722" s="193"/>
      <c r="AQ722" s="193"/>
      <c r="AR722" s="193"/>
      <c r="AS722" s="193"/>
      <c r="AT722" s="193"/>
      <c r="AU722" s="193"/>
      <c r="AV722" s="193"/>
    </row>
    <row r="723" spans="1:48" ht="15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  <c r="AE723" s="193"/>
      <c r="AF723" s="193"/>
      <c r="AG723" s="193"/>
      <c r="AH723" s="193"/>
      <c r="AI723" s="193"/>
      <c r="AJ723" s="193"/>
      <c r="AK723" s="193"/>
      <c r="AL723" s="193"/>
      <c r="AM723" s="193"/>
      <c r="AN723" s="193"/>
      <c r="AO723" s="193"/>
      <c r="AP723" s="193"/>
      <c r="AQ723" s="193"/>
      <c r="AR723" s="193"/>
      <c r="AS723" s="193"/>
      <c r="AT723" s="193"/>
      <c r="AU723" s="193"/>
      <c r="AV723" s="193"/>
    </row>
    <row r="724" spans="1:48" ht="15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  <c r="AE724" s="193"/>
      <c r="AF724" s="193"/>
      <c r="AG724" s="193"/>
      <c r="AH724" s="193"/>
      <c r="AI724" s="193"/>
      <c r="AJ724" s="193"/>
      <c r="AK724" s="193"/>
      <c r="AL724" s="193"/>
      <c r="AM724" s="193"/>
      <c r="AN724" s="193"/>
      <c r="AO724" s="193"/>
      <c r="AP724" s="193"/>
      <c r="AQ724" s="193"/>
      <c r="AR724" s="193"/>
      <c r="AS724" s="193"/>
      <c r="AT724" s="193"/>
      <c r="AU724" s="193"/>
      <c r="AV724" s="193"/>
    </row>
    <row r="725" spans="1:48" ht="15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  <c r="AE725" s="193"/>
      <c r="AF725" s="193"/>
      <c r="AG725" s="193"/>
      <c r="AH725" s="193"/>
      <c r="AI725" s="193"/>
      <c r="AJ725" s="193"/>
      <c r="AK725" s="193"/>
      <c r="AL725" s="193"/>
      <c r="AM725" s="193"/>
      <c r="AN725" s="193"/>
      <c r="AO725" s="193"/>
      <c r="AP725" s="193"/>
      <c r="AQ725" s="193"/>
      <c r="AR725" s="193"/>
      <c r="AS725" s="193"/>
      <c r="AT725" s="193"/>
      <c r="AU725" s="193"/>
      <c r="AV725" s="193"/>
    </row>
    <row r="726" spans="1:48" ht="15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  <c r="AE726" s="193"/>
      <c r="AF726" s="193"/>
      <c r="AG726" s="193"/>
      <c r="AH726" s="193"/>
      <c r="AI726" s="193"/>
      <c r="AJ726" s="193"/>
      <c r="AK726" s="193"/>
      <c r="AL726" s="193"/>
      <c r="AM726" s="193"/>
      <c r="AN726" s="193"/>
      <c r="AO726" s="193"/>
      <c r="AP726" s="193"/>
      <c r="AQ726" s="193"/>
      <c r="AR726" s="193"/>
      <c r="AS726" s="193"/>
      <c r="AT726" s="193"/>
      <c r="AU726" s="193"/>
      <c r="AV726" s="193"/>
    </row>
    <row r="727" spans="1:48" ht="15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  <c r="AE727" s="193"/>
      <c r="AF727" s="193"/>
      <c r="AG727" s="193"/>
      <c r="AH727" s="193"/>
      <c r="AI727" s="193"/>
      <c r="AJ727" s="193"/>
      <c r="AK727" s="193"/>
      <c r="AL727" s="193"/>
      <c r="AM727" s="193"/>
      <c r="AN727" s="193"/>
      <c r="AO727" s="193"/>
      <c r="AP727" s="193"/>
      <c r="AQ727" s="193"/>
      <c r="AR727" s="193"/>
      <c r="AS727" s="193"/>
      <c r="AT727" s="193"/>
      <c r="AU727" s="193"/>
      <c r="AV727" s="193"/>
    </row>
    <row r="728" spans="1:48" ht="15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  <c r="AE728" s="193"/>
      <c r="AF728" s="193"/>
      <c r="AG728" s="193"/>
      <c r="AH728" s="193"/>
      <c r="AI728" s="193"/>
      <c r="AJ728" s="193"/>
      <c r="AK728" s="193"/>
      <c r="AL728" s="193"/>
      <c r="AM728" s="193"/>
      <c r="AN728" s="193"/>
      <c r="AO728" s="193"/>
      <c r="AP728" s="193"/>
      <c r="AQ728" s="193"/>
      <c r="AR728" s="193"/>
      <c r="AS728" s="193"/>
      <c r="AT728" s="193"/>
      <c r="AU728" s="193"/>
      <c r="AV728" s="193"/>
    </row>
    <row r="729" spans="1:48" ht="15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  <c r="AE729" s="193"/>
      <c r="AF729" s="193"/>
      <c r="AG729" s="193"/>
      <c r="AH729" s="193"/>
      <c r="AI729" s="193"/>
      <c r="AJ729" s="193"/>
      <c r="AK729" s="193"/>
      <c r="AL729" s="193"/>
      <c r="AM729" s="193"/>
      <c r="AN729" s="193"/>
      <c r="AO729" s="193"/>
      <c r="AP729" s="193"/>
      <c r="AQ729" s="193"/>
      <c r="AR729" s="193"/>
      <c r="AS729" s="193"/>
      <c r="AT729" s="193"/>
      <c r="AU729" s="193"/>
      <c r="AV729" s="193"/>
    </row>
    <row r="730" spans="1:48" ht="15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  <c r="AE730" s="193"/>
      <c r="AF730" s="193"/>
      <c r="AG730" s="193"/>
      <c r="AH730" s="193"/>
      <c r="AI730" s="193"/>
      <c r="AJ730" s="193"/>
      <c r="AK730" s="193"/>
      <c r="AL730" s="193"/>
      <c r="AM730" s="193"/>
      <c r="AN730" s="193"/>
      <c r="AO730" s="193"/>
      <c r="AP730" s="193"/>
      <c r="AQ730" s="193"/>
      <c r="AR730" s="193"/>
      <c r="AS730" s="193"/>
      <c r="AT730" s="193"/>
      <c r="AU730" s="193"/>
      <c r="AV730" s="193"/>
    </row>
    <row r="731" spans="1:48" ht="15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  <c r="AE731" s="193"/>
      <c r="AF731" s="193"/>
      <c r="AG731" s="193"/>
      <c r="AH731" s="193"/>
      <c r="AI731" s="193"/>
      <c r="AJ731" s="193"/>
      <c r="AK731" s="193"/>
      <c r="AL731" s="193"/>
      <c r="AM731" s="193"/>
      <c r="AN731" s="193"/>
      <c r="AO731" s="193"/>
      <c r="AP731" s="193"/>
      <c r="AQ731" s="193"/>
      <c r="AR731" s="193"/>
      <c r="AS731" s="193"/>
      <c r="AT731" s="193"/>
      <c r="AU731" s="193"/>
      <c r="AV731" s="193"/>
    </row>
    <row r="732" spans="1:48" ht="15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  <c r="AE732" s="193"/>
      <c r="AF732" s="193"/>
      <c r="AG732" s="193"/>
      <c r="AH732" s="193"/>
      <c r="AI732" s="193"/>
      <c r="AJ732" s="193"/>
      <c r="AK732" s="193"/>
      <c r="AL732" s="193"/>
      <c r="AM732" s="193"/>
      <c r="AN732" s="193"/>
      <c r="AO732" s="193"/>
      <c r="AP732" s="193"/>
      <c r="AQ732" s="193"/>
      <c r="AR732" s="193"/>
      <c r="AS732" s="193"/>
      <c r="AT732" s="193"/>
      <c r="AU732" s="193"/>
      <c r="AV732" s="193"/>
    </row>
    <row r="733" spans="1:48" ht="15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  <c r="AE733" s="193"/>
      <c r="AF733" s="193"/>
      <c r="AG733" s="193"/>
      <c r="AH733" s="193"/>
      <c r="AI733" s="193"/>
      <c r="AJ733" s="193"/>
      <c r="AK733" s="193"/>
      <c r="AL733" s="193"/>
      <c r="AM733" s="193"/>
      <c r="AN733" s="193"/>
      <c r="AO733" s="193"/>
      <c r="AP733" s="193"/>
      <c r="AQ733" s="193"/>
      <c r="AR733" s="193"/>
      <c r="AS733" s="193"/>
      <c r="AT733" s="193"/>
      <c r="AU733" s="193"/>
      <c r="AV733" s="193"/>
    </row>
    <row r="734" spans="1:48" ht="15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  <c r="AE734" s="193"/>
      <c r="AF734" s="193"/>
      <c r="AG734" s="193"/>
      <c r="AH734" s="193"/>
      <c r="AI734" s="193"/>
      <c r="AJ734" s="193"/>
      <c r="AK734" s="193"/>
      <c r="AL734" s="193"/>
      <c r="AM734" s="193"/>
      <c r="AN734" s="193"/>
      <c r="AO734" s="193"/>
      <c r="AP734" s="193"/>
      <c r="AQ734" s="193"/>
      <c r="AR734" s="193"/>
      <c r="AS734" s="193"/>
      <c r="AT734" s="193"/>
      <c r="AU734" s="193"/>
      <c r="AV734" s="193"/>
    </row>
    <row r="735" spans="1:48" ht="15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  <c r="AE735" s="193"/>
      <c r="AF735" s="193"/>
      <c r="AG735" s="193"/>
      <c r="AH735" s="193"/>
      <c r="AI735" s="193"/>
      <c r="AJ735" s="193"/>
      <c r="AK735" s="193"/>
      <c r="AL735" s="193"/>
      <c r="AM735" s="193"/>
      <c r="AN735" s="193"/>
      <c r="AO735" s="193"/>
      <c r="AP735" s="193"/>
      <c r="AQ735" s="193"/>
      <c r="AR735" s="193"/>
      <c r="AS735" s="193"/>
      <c r="AT735" s="193"/>
      <c r="AU735" s="193"/>
      <c r="AV735" s="193"/>
    </row>
    <row r="736" spans="1:48" ht="15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  <c r="AE736" s="193"/>
      <c r="AF736" s="193"/>
      <c r="AG736" s="193"/>
      <c r="AH736" s="193"/>
      <c r="AI736" s="193"/>
      <c r="AJ736" s="193"/>
      <c r="AK736" s="193"/>
      <c r="AL736" s="193"/>
      <c r="AM736" s="193"/>
      <c r="AN736" s="193"/>
      <c r="AO736" s="193"/>
      <c r="AP736" s="193"/>
      <c r="AQ736" s="193"/>
      <c r="AR736" s="193"/>
      <c r="AS736" s="193"/>
      <c r="AT736" s="193"/>
      <c r="AU736" s="193"/>
      <c r="AV736" s="193"/>
    </row>
    <row r="737" spans="1:48" ht="15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  <c r="AE737" s="193"/>
      <c r="AF737" s="193"/>
      <c r="AG737" s="193"/>
      <c r="AH737" s="193"/>
      <c r="AI737" s="193"/>
      <c r="AJ737" s="193"/>
      <c r="AK737" s="193"/>
      <c r="AL737" s="193"/>
      <c r="AM737" s="193"/>
      <c r="AN737" s="193"/>
      <c r="AO737" s="193"/>
      <c r="AP737" s="193"/>
      <c r="AQ737" s="193"/>
      <c r="AR737" s="193"/>
      <c r="AS737" s="193"/>
      <c r="AT737" s="193"/>
      <c r="AU737" s="193"/>
      <c r="AV737" s="193"/>
    </row>
    <row r="738" spans="1:48" ht="15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  <c r="AE738" s="193"/>
      <c r="AF738" s="193"/>
      <c r="AG738" s="193"/>
      <c r="AH738" s="193"/>
      <c r="AI738" s="193"/>
      <c r="AJ738" s="193"/>
      <c r="AK738" s="193"/>
      <c r="AL738" s="193"/>
      <c r="AM738" s="193"/>
      <c r="AN738" s="193"/>
      <c r="AO738" s="193"/>
      <c r="AP738" s="193"/>
      <c r="AQ738" s="193"/>
      <c r="AR738" s="193"/>
      <c r="AS738" s="193"/>
      <c r="AT738" s="193"/>
      <c r="AU738" s="193"/>
      <c r="AV738" s="193"/>
    </row>
    <row r="739" spans="1:48" ht="15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  <c r="AE739" s="193"/>
      <c r="AF739" s="193"/>
      <c r="AG739" s="193"/>
      <c r="AH739" s="193"/>
      <c r="AI739" s="193"/>
      <c r="AJ739" s="193"/>
      <c r="AK739" s="193"/>
      <c r="AL739" s="193"/>
      <c r="AM739" s="193"/>
      <c r="AN739" s="193"/>
      <c r="AO739" s="193"/>
      <c r="AP739" s="193"/>
      <c r="AQ739" s="193"/>
      <c r="AR739" s="193"/>
      <c r="AS739" s="193"/>
      <c r="AT739" s="193"/>
      <c r="AU739" s="193"/>
      <c r="AV739" s="193"/>
    </row>
    <row r="740" spans="1:48" ht="15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  <c r="AE740" s="193"/>
      <c r="AF740" s="193"/>
      <c r="AG740" s="193"/>
      <c r="AH740" s="193"/>
      <c r="AI740" s="193"/>
      <c r="AJ740" s="193"/>
      <c r="AK740" s="193"/>
      <c r="AL740" s="193"/>
      <c r="AM740" s="193"/>
      <c r="AN740" s="193"/>
      <c r="AO740" s="193"/>
      <c r="AP740" s="193"/>
      <c r="AQ740" s="193"/>
      <c r="AR740" s="193"/>
      <c r="AS740" s="193"/>
      <c r="AT740" s="193"/>
      <c r="AU740" s="193"/>
      <c r="AV740" s="193"/>
    </row>
    <row r="741" spans="1:48" ht="15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  <c r="AE741" s="193"/>
      <c r="AF741" s="193"/>
      <c r="AG741" s="193"/>
      <c r="AH741" s="193"/>
      <c r="AI741" s="193"/>
      <c r="AJ741" s="193"/>
      <c r="AK741" s="193"/>
      <c r="AL741" s="193"/>
      <c r="AM741" s="193"/>
      <c r="AN741" s="193"/>
      <c r="AO741" s="193"/>
      <c r="AP741" s="193"/>
      <c r="AQ741" s="193"/>
      <c r="AR741" s="193"/>
      <c r="AS741" s="193"/>
      <c r="AT741" s="193"/>
      <c r="AU741" s="193"/>
      <c r="AV741" s="193"/>
    </row>
    <row r="742" spans="1:48" ht="15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  <c r="AE742" s="193"/>
      <c r="AF742" s="193"/>
      <c r="AG742" s="193"/>
      <c r="AH742" s="193"/>
      <c r="AI742" s="193"/>
      <c r="AJ742" s="193"/>
      <c r="AK742" s="193"/>
      <c r="AL742" s="193"/>
      <c r="AM742" s="193"/>
      <c r="AN742" s="193"/>
      <c r="AO742" s="193"/>
      <c r="AP742" s="193"/>
      <c r="AQ742" s="193"/>
      <c r="AR742" s="193"/>
      <c r="AS742" s="193"/>
      <c r="AT742" s="193"/>
      <c r="AU742" s="193"/>
      <c r="AV742" s="193"/>
    </row>
    <row r="743" spans="1:48" ht="15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  <c r="AE743" s="193"/>
      <c r="AF743" s="193"/>
      <c r="AG743" s="193"/>
      <c r="AH743" s="193"/>
      <c r="AI743" s="193"/>
      <c r="AJ743" s="193"/>
      <c r="AK743" s="193"/>
      <c r="AL743" s="193"/>
      <c r="AM743" s="193"/>
      <c r="AN743" s="193"/>
      <c r="AO743" s="193"/>
      <c r="AP743" s="193"/>
      <c r="AQ743" s="193"/>
      <c r="AR743" s="193"/>
      <c r="AS743" s="193"/>
      <c r="AT743" s="193"/>
      <c r="AU743" s="193"/>
      <c r="AV743" s="193"/>
    </row>
    <row r="744" spans="1:48" ht="15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  <c r="AA744" s="193"/>
      <c r="AB744" s="193"/>
      <c r="AC744" s="193"/>
      <c r="AD744" s="193"/>
      <c r="AE744" s="193"/>
      <c r="AF744" s="193"/>
      <c r="AG744" s="193"/>
      <c r="AH744" s="193"/>
      <c r="AI744" s="193"/>
      <c r="AJ744" s="193"/>
      <c r="AK744" s="193"/>
      <c r="AL744" s="193"/>
      <c r="AM744" s="193"/>
      <c r="AN744" s="193"/>
      <c r="AO744" s="193"/>
      <c r="AP744" s="193"/>
      <c r="AQ744" s="193"/>
      <c r="AR744" s="193"/>
      <c r="AS744" s="193"/>
      <c r="AT744" s="193"/>
      <c r="AU744" s="193"/>
      <c r="AV744" s="193"/>
    </row>
    <row r="745" spans="1:48" ht="15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  <c r="AE745" s="193"/>
      <c r="AF745" s="193"/>
      <c r="AG745" s="193"/>
      <c r="AH745" s="193"/>
      <c r="AI745" s="193"/>
      <c r="AJ745" s="193"/>
      <c r="AK745" s="193"/>
      <c r="AL745" s="193"/>
      <c r="AM745" s="193"/>
      <c r="AN745" s="193"/>
      <c r="AO745" s="193"/>
      <c r="AP745" s="193"/>
      <c r="AQ745" s="193"/>
      <c r="AR745" s="193"/>
      <c r="AS745" s="193"/>
      <c r="AT745" s="193"/>
      <c r="AU745" s="193"/>
      <c r="AV745" s="193"/>
    </row>
    <row r="746" spans="1:48" ht="15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  <c r="AE746" s="193"/>
      <c r="AF746" s="193"/>
      <c r="AG746" s="193"/>
      <c r="AH746" s="193"/>
      <c r="AI746" s="193"/>
      <c r="AJ746" s="193"/>
      <c r="AK746" s="193"/>
      <c r="AL746" s="193"/>
      <c r="AM746" s="193"/>
      <c r="AN746" s="193"/>
      <c r="AO746" s="193"/>
      <c r="AP746" s="193"/>
      <c r="AQ746" s="193"/>
      <c r="AR746" s="193"/>
      <c r="AS746" s="193"/>
      <c r="AT746" s="193"/>
      <c r="AU746" s="193"/>
      <c r="AV746" s="193"/>
    </row>
    <row r="747" spans="1:48" ht="15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  <c r="AE747" s="193"/>
      <c r="AF747" s="193"/>
      <c r="AG747" s="193"/>
      <c r="AH747" s="193"/>
      <c r="AI747" s="193"/>
      <c r="AJ747" s="193"/>
      <c r="AK747" s="193"/>
      <c r="AL747" s="193"/>
      <c r="AM747" s="193"/>
      <c r="AN747" s="193"/>
      <c r="AO747" s="193"/>
      <c r="AP747" s="193"/>
      <c r="AQ747" s="193"/>
      <c r="AR747" s="193"/>
      <c r="AS747" s="193"/>
      <c r="AT747" s="193"/>
      <c r="AU747" s="193"/>
      <c r="AV747" s="193"/>
    </row>
    <row r="748" spans="1:48" ht="15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  <c r="AE748" s="193"/>
      <c r="AF748" s="193"/>
      <c r="AG748" s="193"/>
      <c r="AH748" s="193"/>
      <c r="AI748" s="193"/>
      <c r="AJ748" s="193"/>
      <c r="AK748" s="193"/>
      <c r="AL748" s="193"/>
      <c r="AM748" s="193"/>
      <c r="AN748" s="193"/>
      <c r="AO748" s="193"/>
      <c r="AP748" s="193"/>
      <c r="AQ748" s="193"/>
      <c r="AR748" s="193"/>
      <c r="AS748" s="193"/>
      <c r="AT748" s="193"/>
      <c r="AU748" s="193"/>
      <c r="AV748" s="193"/>
    </row>
    <row r="749" spans="1:48" ht="15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193"/>
      <c r="AB749" s="193"/>
      <c r="AC749" s="193"/>
      <c r="AD749" s="193"/>
      <c r="AE749" s="193"/>
      <c r="AF749" s="193"/>
      <c r="AG749" s="193"/>
      <c r="AH749" s="193"/>
      <c r="AI749" s="193"/>
      <c r="AJ749" s="193"/>
      <c r="AK749" s="193"/>
      <c r="AL749" s="193"/>
      <c r="AM749" s="193"/>
      <c r="AN749" s="193"/>
      <c r="AO749" s="193"/>
      <c r="AP749" s="193"/>
      <c r="AQ749" s="193"/>
      <c r="AR749" s="193"/>
      <c r="AS749" s="193"/>
      <c r="AT749" s="193"/>
      <c r="AU749" s="193"/>
      <c r="AV749" s="193"/>
    </row>
    <row r="750" spans="1:48" ht="15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  <c r="AE750" s="193"/>
      <c r="AF750" s="193"/>
      <c r="AG750" s="193"/>
      <c r="AH750" s="193"/>
      <c r="AI750" s="193"/>
      <c r="AJ750" s="193"/>
      <c r="AK750" s="193"/>
      <c r="AL750" s="193"/>
      <c r="AM750" s="193"/>
      <c r="AN750" s="193"/>
      <c r="AO750" s="193"/>
      <c r="AP750" s="193"/>
      <c r="AQ750" s="193"/>
      <c r="AR750" s="193"/>
      <c r="AS750" s="193"/>
      <c r="AT750" s="193"/>
      <c r="AU750" s="193"/>
      <c r="AV750" s="193"/>
    </row>
    <row r="751" spans="1:48" ht="15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  <c r="AE751" s="193"/>
      <c r="AF751" s="193"/>
      <c r="AG751" s="193"/>
      <c r="AH751" s="193"/>
      <c r="AI751" s="193"/>
      <c r="AJ751" s="193"/>
      <c r="AK751" s="193"/>
      <c r="AL751" s="193"/>
      <c r="AM751" s="193"/>
      <c r="AN751" s="193"/>
      <c r="AO751" s="193"/>
      <c r="AP751" s="193"/>
      <c r="AQ751" s="193"/>
      <c r="AR751" s="193"/>
      <c r="AS751" s="193"/>
      <c r="AT751" s="193"/>
      <c r="AU751" s="193"/>
      <c r="AV751" s="193"/>
    </row>
    <row r="752" spans="1:48" ht="15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  <c r="AE752" s="193"/>
      <c r="AF752" s="193"/>
      <c r="AG752" s="193"/>
      <c r="AH752" s="193"/>
      <c r="AI752" s="193"/>
      <c r="AJ752" s="193"/>
      <c r="AK752" s="193"/>
      <c r="AL752" s="193"/>
      <c r="AM752" s="193"/>
      <c r="AN752" s="193"/>
      <c r="AO752" s="193"/>
      <c r="AP752" s="193"/>
      <c r="AQ752" s="193"/>
      <c r="AR752" s="193"/>
      <c r="AS752" s="193"/>
      <c r="AT752" s="193"/>
      <c r="AU752" s="193"/>
      <c r="AV752" s="193"/>
    </row>
    <row r="753" spans="1:48" ht="15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  <c r="AE753" s="193"/>
      <c r="AF753" s="193"/>
      <c r="AG753" s="193"/>
      <c r="AH753" s="193"/>
      <c r="AI753" s="193"/>
      <c r="AJ753" s="193"/>
      <c r="AK753" s="193"/>
      <c r="AL753" s="193"/>
      <c r="AM753" s="193"/>
      <c r="AN753" s="193"/>
      <c r="AO753" s="193"/>
      <c r="AP753" s="193"/>
      <c r="AQ753" s="193"/>
      <c r="AR753" s="193"/>
      <c r="AS753" s="193"/>
      <c r="AT753" s="193"/>
      <c r="AU753" s="193"/>
      <c r="AV753" s="193"/>
    </row>
    <row r="754" spans="1:48" ht="15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  <c r="AE754" s="193"/>
      <c r="AF754" s="193"/>
      <c r="AG754" s="193"/>
      <c r="AH754" s="193"/>
      <c r="AI754" s="193"/>
      <c r="AJ754" s="193"/>
      <c r="AK754" s="193"/>
      <c r="AL754" s="193"/>
      <c r="AM754" s="193"/>
      <c r="AN754" s="193"/>
      <c r="AO754" s="193"/>
      <c r="AP754" s="193"/>
      <c r="AQ754" s="193"/>
      <c r="AR754" s="193"/>
      <c r="AS754" s="193"/>
      <c r="AT754" s="193"/>
      <c r="AU754" s="193"/>
      <c r="AV754" s="193"/>
    </row>
    <row r="755" spans="1:48" ht="15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  <c r="AE755" s="193"/>
      <c r="AF755" s="193"/>
      <c r="AG755" s="193"/>
      <c r="AH755" s="193"/>
      <c r="AI755" s="193"/>
      <c r="AJ755" s="193"/>
      <c r="AK755" s="193"/>
      <c r="AL755" s="193"/>
      <c r="AM755" s="193"/>
      <c r="AN755" s="193"/>
      <c r="AO755" s="193"/>
      <c r="AP755" s="193"/>
      <c r="AQ755" s="193"/>
      <c r="AR755" s="193"/>
      <c r="AS755" s="193"/>
      <c r="AT755" s="193"/>
      <c r="AU755" s="193"/>
      <c r="AV755" s="193"/>
    </row>
    <row r="756" spans="1:48" ht="15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  <c r="AE756" s="193"/>
      <c r="AF756" s="193"/>
      <c r="AG756" s="193"/>
      <c r="AH756" s="193"/>
      <c r="AI756" s="193"/>
      <c r="AJ756" s="193"/>
      <c r="AK756" s="193"/>
      <c r="AL756" s="193"/>
      <c r="AM756" s="193"/>
      <c r="AN756" s="193"/>
      <c r="AO756" s="193"/>
      <c r="AP756" s="193"/>
      <c r="AQ756" s="193"/>
      <c r="AR756" s="193"/>
      <c r="AS756" s="193"/>
      <c r="AT756" s="193"/>
      <c r="AU756" s="193"/>
      <c r="AV756" s="193"/>
    </row>
    <row r="757" spans="1:48" ht="15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193"/>
      <c r="AB757" s="193"/>
      <c r="AC757" s="193"/>
      <c r="AD757" s="193"/>
      <c r="AE757" s="193"/>
      <c r="AF757" s="193"/>
      <c r="AG757" s="193"/>
      <c r="AH757" s="193"/>
      <c r="AI757" s="193"/>
      <c r="AJ757" s="193"/>
      <c r="AK757" s="193"/>
      <c r="AL757" s="193"/>
      <c r="AM757" s="193"/>
      <c r="AN757" s="193"/>
      <c r="AO757" s="193"/>
      <c r="AP757" s="193"/>
      <c r="AQ757" s="193"/>
      <c r="AR757" s="193"/>
      <c r="AS757" s="193"/>
      <c r="AT757" s="193"/>
      <c r="AU757" s="193"/>
      <c r="AV757" s="193"/>
    </row>
    <row r="758" spans="1:48" ht="15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  <c r="AE758" s="193"/>
      <c r="AF758" s="193"/>
      <c r="AG758" s="193"/>
      <c r="AH758" s="193"/>
      <c r="AI758" s="193"/>
      <c r="AJ758" s="193"/>
      <c r="AK758" s="193"/>
      <c r="AL758" s="193"/>
      <c r="AM758" s="193"/>
      <c r="AN758" s="193"/>
      <c r="AO758" s="193"/>
      <c r="AP758" s="193"/>
      <c r="AQ758" s="193"/>
      <c r="AR758" s="193"/>
      <c r="AS758" s="193"/>
      <c r="AT758" s="193"/>
      <c r="AU758" s="193"/>
      <c r="AV758" s="193"/>
    </row>
    <row r="759" spans="1:48" ht="15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  <c r="AE759" s="193"/>
      <c r="AF759" s="193"/>
      <c r="AG759" s="193"/>
      <c r="AH759" s="193"/>
      <c r="AI759" s="193"/>
      <c r="AJ759" s="193"/>
      <c r="AK759" s="193"/>
      <c r="AL759" s="193"/>
      <c r="AM759" s="193"/>
      <c r="AN759" s="193"/>
      <c r="AO759" s="193"/>
      <c r="AP759" s="193"/>
      <c r="AQ759" s="193"/>
      <c r="AR759" s="193"/>
      <c r="AS759" s="193"/>
      <c r="AT759" s="193"/>
      <c r="AU759" s="193"/>
      <c r="AV759" s="193"/>
    </row>
    <row r="760" spans="1:48" ht="15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  <c r="AE760" s="193"/>
      <c r="AF760" s="193"/>
      <c r="AG760" s="193"/>
      <c r="AH760" s="193"/>
      <c r="AI760" s="193"/>
      <c r="AJ760" s="193"/>
      <c r="AK760" s="193"/>
      <c r="AL760" s="193"/>
      <c r="AM760" s="193"/>
      <c r="AN760" s="193"/>
      <c r="AO760" s="193"/>
      <c r="AP760" s="193"/>
      <c r="AQ760" s="193"/>
      <c r="AR760" s="193"/>
      <c r="AS760" s="193"/>
      <c r="AT760" s="193"/>
      <c r="AU760" s="193"/>
      <c r="AV760" s="193"/>
    </row>
    <row r="761" spans="1:48" ht="15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  <c r="AE761" s="193"/>
      <c r="AF761" s="193"/>
      <c r="AG761" s="193"/>
      <c r="AH761" s="193"/>
      <c r="AI761" s="193"/>
      <c r="AJ761" s="193"/>
      <c r="AK761" s="193"/>
      <c r="AL761" s="193"/>
      <c r="AM761" s="193"/>
      <c r="AN761" s="193"/>
      <c r="AO761" s="193"/>
      <c r="AP761" s="193"/>
      <c r="AQ761" s="193"/>
      <c r="AR761" s="193"/>
      <c r="AS761" s="193"/>
      <c r="AT761" s="193"/>
      <c r="AU761" s="193"/>
      <c r="AV761" s="193"/>
    </row>
    <row r="762" spans="1:48" ht="15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  <c r="AE762" s="193"/>
      <c r="AF762" s="193"/>
      <c r="AG762" s="193"/>
      <c r="AH762" s="193"/>
      <c r="AI762" s="193"/>
      <c r="AJ762" s="193"/>
      <c r="AK762" s="193"/>
      <c r="AL762" s="193"/>
      <c r="AM762" s="193"/>
      <c r="AN762" s="193"/>
      <c r="AO762" s="193"/>
      <c r="AP762" s="193"/>
      <c r="AQ762" s="193"/>
      <c r="AR762" s="193"/>
      <c r="AS762" s="193"/>
      <c r="AT762" s="193"/>
      <c r="AU762" s="193"/>
      <c r="AV762" s="193"/>
    </row>
    <row r="763" spans="1:48" ht="15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  <c r="AA763" s="193"/>
      <c r="AB763" s="193"/>
      <c r="AC763" s="193"/>
      <c r="AD763" s="193"/>
      <c r="AE763" s="193"/>
      <c r="AF763" s="193"/>
      <c r="AG763" s="193"/>
      <c r="AH763" s="193"/>
      <c r="AI763" s="193"/>
      <c r="AJ763" s="193"/>
      <c r="AK763" s="193"/>
      <c r="AL763" s="193"/>
      <c r="AM763" s="193"/>
      <c r="AN763" s="193"/>
      <c r="AO763" s="193"/>
      <c r="AP763" s="193"/>
      <c r="AQ763" s="193"/>
      <c r="AR763" s="193"/>
      <c r="AS763" s="193"/>
      <c r="AT763" s="193"/>
      <c r="AU763" s="193"/>
      <c r="AV763" s="193"/>
    </row>
    <row r="764" spans="1:48" ht="15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  <c r="AE764" s="193"/>
      <c r="AF764" s="193"/>
      <c r="AG764" s="193"/>
      <c r="AH764" s="193"/>
      <c r="AI764" s="193"/>
      <c r="AJ764" s="193"/>
      <c r="AK764" s="193"/>
      <c r="AL764" s="193"/>
      <c r="AM764" s="193"/>
      <c r="AN764" s="193"/>
      <c r="AO764" s="193"/>
      <c r="AP764" s="193"/>
      <c r="AQ764" s="193"/>
      <c r="AR764" s="193"/>
      <c r="AS764" s="193"/>
      <c r="AT764" s="193"/>
      <c r="AU764" s="193"/>
      <c r="AV764" s="193"/>
    </row>
    <row r="765" spans="1:48" ht="15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  <c r="AE765" s="193"/>
      <c r="AF765" s="193"/>
      <c r="AG765" s="193"/>
      <c r="AH765" s="193"/>
      <c r="AI765" s="193"/>
      <c r="AJ765" s="193"/>
      <c r="AK765" s="193"/>
      <c r="AL765" s="193"/>
      <c r="AM765" s="193"/>
      <c r="AN765" s="193"/>
      <c r="AO765" s="193"/>
      <c r="AP765" s="193"/>
      <c r="AQ765" s="193"/>
      <c r="AR765" s="193"/>
      <c r="AS765" s="193"/>
      <c r="AT765" s="193"/>
      <c r="AU765" s="193"/>
      <c r="AV765" s="193"/>
    </row>
    <row r="766" spans="1:48" ht="15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  <c r="AE766" s="193"/>
      <c r="AF766" s="193"/>
      <c r="AG766" s="193"/>
      <c r="AH766" s="193"/>
      <c r="AI766" s="193"/>
      <c r="AJ766" s="193"/>
      <c r="AK766" s="193"/>
      <c r="AL766" s="193"/>
      <c r="AM766" s="193"/>
      <c r="AN766" s="193"/>
      <c r="AO766" s="193"/>
      <c r="AP766" s="193"/>
      <c r="AQ766" s="193"/>
      <c r="AR766" s="193"/>
      <c r="AS766" s="193"/>
      <c r="AT766" s="193"/>
      <c r="AU766" s="193"/>
      <c r="AV766" s="193"/>
    </row>
    <row r="767" spans="1:48" ht="15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  <c r="AE767" s="193"/>
      <c r="AF767" s="193"/>
      <c r="AG767" s="193"/>
      <c r="AH767" s="193"/>
      <c r="AI767" s="193"/>
      <c r="AJ767" s="193"/>
      <c r="AK767" s="193"/>
      <c r="AL767" s="193"/>
      <c r="AM767" s="193"/>
      <c r="AN767" s="193"/>
      <c r="AO767" s="193"/>
      <c r="AP767" s="193"/>
      <c r="AQ767" s="193"/>
      <c r="AR767" s="193"/>
      <c r="AS767" s="193"/>
      <c r="AT767" s="193"/>
      <c r="AU767" s="193"/>
      <c r="AV767" s="193"/>
    </row>
    <row r="768" spans="1:48" ht="15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  <c r="AE768" s="193"/>
      <c r="AF768" s="193"/>
      <c r="AG768" s="193"/>
      <c r="AH768" s="193"/>
      <c r="AI768" s="193"/>
      <c r="AJ768" s="193"/>
      <c r="AK768" s="193"/>
      <c r="AL768" s="193"/>
      <c r="AM768" s="193"/>
      <c r="AN768" s="193"/>
      <c r="AO768" s="193"/>
      <c r="AP768" s="193"/>
      <c r="AQ768" s="193"/>
      <c r="AR768" s="193"/>
      <c r="AS768" s="193"/>
      <c r="AT768" s="193"/>
      <c r="AU768" s="193"/>
      <c r="AV768" s="193"/>
    </row>
    <row r="769" spans="1:48" ht="15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  <c r="AE769" s="193"/>
      <c r="AF769" s="193"/>
      <c r="AG769" s="193"/>
      <c r="AH769" s="193"/>
      <c r="AI769" s="193"/>
      <c r="AJ769" s="193"/>
      <c r="AK769" s="193"/>
      <c r="AL769" s="193"/>
      <c r="AM769" s="193"/>
      <c r="AN769" s="193"/>
      <c r="AO769" s="193"/>
      <c r="AP769" s="193"/>
      <c r="AQ769" s="193"/>
      <c r="AR769" s="193"/>
      <c r="AS769" s="193"/>
      <c r="AT769" s="193"/>
      <c r="AU769" s="193"/>
      <c r="AV769" s="193"/>
    </row>
    <row r="770" spans="1:48" ht="15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  <c r="AE770" s="193"/>
      <c r="AF770" s="193"/>
      <c r="AG770" s="193"/>
      <c r="AH770" s="193"/>
      <c r="AI770" s="193"/>
      <c r="AJ770" s="193"/>
      <c r="AK770" s="193"/>
      <c r="AL770" s="193"/>
      <c r="AM770" s="193"/>
      <c r="AN770" s="193"/>
      <c r="AO770" s="193"/>
      <c r="AP770" s="193"/>
      <c r="AQ770" s="193"/>
      <c r="AR770" s="193"/>
      <c r="AS770" s="193"/>
      <c r="AT770" s="193"/>
      <c r="AU770" s="193"/>
      <c r="AV770" s="193"/>
    </row>
    <row r="771" spans="1:48" ht="15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  <c r="AE771" s="193"/>
      <c r="AF771" s="193"/>
      <c r="AG771" s="193"/>
      <c r="AH771" s="193"/>
      <c r="AI771" s="193"/>
      <c r="AJ771" s="193"/>
      <c r="AK771" s="193"/>
      <c r="AL771" s="193"/>
      <c r="AM771" s="193"/>
      <c r="AN771" s="193"/>
      <c r="AO771" s="193"/>
      <c r="AP771" s="193"/>
      <c r="AQ771" s="193"/>
      <c r="AR771" s="193"/>
      <c r="AS771" s="193"/>
      <c r="AT771" s="193"/>
      <c r="AU771" s="193"/>
      <c r="AV771" s="193"/>
    </row>
    <row r="772" spans="1:48" ht="15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  <c r="AE772" s="193"/>
      <c r="AF772" s="193"/>
      <c r="AG772" s="193"/>
      <c r="AH772" s="193"/>
      <c r="AI772" s="193"/>
      <c r="AJ772" s="193"/>
      <c r="AK772" s="193"/>
      <c r="AL772" s="193"/>
      <c r="AM772" s="193"/>
      <c r="AN772" s="193"/>
      <c r="AO772" s="193"/>
      <c r="AP772" s="193"/>
      <c r="AQ772" s="193"/>
      <c r="AR772" s="193"/>
      <c r="AS772" s="193"/>
      <c r="AT772" s="193"/>
      <c r="AU772" s="193"/>
      <c r="AV772" s="193"/>
    </row>
    <row r="773" spans="1:48" ht="15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  <c r="AE773" s="193"/>
      <c r="AF773" s="193"/>
      <c r="AG773" s="193"/>
      <c r="AH773" s="193"/>
      <c r="AI773" s="193"/>
      <c r="AJ773" s="193"/>
      <c r="AK773" s="193"/>
      <c r="AL773" s="193"/>
      <c r="AM773" s="193"/>
      <c r="AN773" s="193"/>
      <c r="AO773" s="193"/>
      <c r="AP773" s="193"/>
      <c r="AQ773" s="193"/>
      <c r="AR773" s="193"/>
      <c r="AS773" s="193"/>
      <c r="AT773" s="193"/>
      <c r="AU773" s="193"/>
      <c r="AV773" s="193"/>
    </row>
    <row r="774" spans="1:48" ht="15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  <c r="AE774" s="193"/>
      <c r="AF774" s="193"/>
      <c r="AG774" s="193"/>
      <c r="AH774" s="193"/>
      <c r="AI774" s="193"/>
      <c r="AJ774" s="193"/>
      <c r="AK774" s="193"/>
      <c r="AL774" s="193"/>
      <c r="AM774" s="193"/>
      <c r="AN774" s="193"/>
      <c r="AO774" s="193"/>
      <c r="AP774" s="193"/>
      <c r="AQ774" s="193"/>
      <c r="AR774" s="193"/>
      <c r="AS774" s="193"/>
      <c r="AT774" s="193"/>
      <c r="AU774" s="193"/>
      <c r="AV774" s="193"/>
    </row>
    <row r="775" spans="1:48" ht="15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  <c r="AE775" s="193"/>
      <c r="AF775" s="193"/>
      <c r="AG775" s="193"/>
      <c r="AH775" s="193"/>
      <c r="AI775" s="193"/>
      <c r="AJ775" s="193"/>
      <c r="AK775" s="193"/>
      <c r="AL775" s="193"/>
      <c r="AM775" s="193"/>
      <c r="AN775" s="193"/>
      <c r="AO775" s="193"/>
      <c r="AP775" s="193"/>
      <c r="AQ775" s="193"/>
      <c r="AR775" s="193"/>
      <c r="AS775" s="193"/>
      <c r="AT775" s="193"/>
      <c r="AU775" s="193"/>
      <c r="AV775" s="193"/>
    </row>
    <row r="776" spans="1:48" ht="15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  <c r="AE776" s="193"/>
      <c r="AF776" s="193"/>
      <c r="AG776" s="193"/>
      <c r="AH776" s="193"/>
      <c r="AI776" s="193"/>
      <c r="AJ776" s="193"/>
      <c r="AK776" s="193"/>
      <c r="AL776" s="193"/>
      <c r="AM776" s="193"/>
      <c r="AN776" s="193"/>
      <c r="AO776" s="193"/>
      <c r="AP776" s="193"/>
      <c r="AQ776" s="193"/>
      <c r="AR776" s="193"/>
      <c r="AS776" s="193"/>
      <c r="AT776" s="193"/>
      <c r="AU776" s="193"/>
      <c r="AV776" s="193"/>
    </row>
    <row r="777" spans="1:48" ht="15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  <c r="AE777" s="193"/>
      <c r="AF777" s="193"/>
      <c r="AG777" s="193"/>
      <c r="AH777" s="193"/>
      <c r="AI777" s="193"/>
      <c r="AJ777" s="193"/>
      <c r="AK777" s="193"/>
      <c r="AL777" s="193"/>
      <c r="AM777" s="193"/>
      <c r="AN777" s="193"/>
      <c r="AO777" s="193"/>
      <c r="AP777" s="193"/>
      <c r="AQ777" s="193"/>
      <c r="AR777" s="193"/>
      <c r="AS777" s="193"/>
      <c r="AT777" s="193"/>
      <c r="AU777" s="193"/>
      <c r="AV777" s="193"/>
    </row>
    <row r="778" spans="1:48" ht="15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  <c r="AE778" s="193"/>
      <c r="AF778" s="193"/>
      <c r="AG778" s="193"/>
      <c r="AH778" s="193"/>
      <c r="AI778" s="193"/>
      <c r="AJ778" s="193"/>
      <c r="AK778" s="193"/>
      <c r="AL778" s="193"/>
      <c r="AM778" s="193"/>
      <c r="AN778" s="193"/>
      <c r="AO778" s="193"/>
      <c r="AP778" s="193"/>
      <c r="AQ778" s="193"/>
      <c r="AR778" s="193"/>
      <c r="AS778" s="193"/>
      <c r="AT778" s="193"/>
      <c r="AU778" s="193"/>
      <c r="AV778" s="193"/>
    </row>
    <row r="779" spans="1:48" ht="15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  <c r="AE779" s="193"/>
      <c r="AF779" s="193"/>
      <c r="AG779" s="193"/>
      <c r="AH779" s="193"/>
      <c r="AI779" s="193"/>
      <c r="AJ779" s="193"/>
      <c r="AK779" s="193"/>
      <c r="AL779" s="193"/>
      <c r="AM779" s="193"/>
      <c r="AN779" s="193"/>
      <c r="AO779" s="193"/>
      <c r="AP779" s="193"/>
      <c r="AQ779" s="193"/>
      <c r="AR779" s="193"/>
      <c r="AS779" s="193"/>
      <c r="AT779" s="193"/>
      <c r="AU779" s="193"/>
      <c r="AV779" s="193"/>
    </row>
    <row r="780" spans="1:48" ht="15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  <c r="AE780" s="193"/>
      <c r="AF780" s="193"/>
      <c r="AG780" s="193"/>
      <c r="AH780" s="193"/>
      <c r="AI780" s="193"/>
      <c r="AJ780" s="193"/>
      <c r="AK780" s="193"/>
      <c r="AL780" s="193"/>
      <c r="AM780" s="193"/>
      <c r="AN780" s="193"/>
      <c r="AO780" s="193"/>
      <c r="AP780" s="193"/>
      <c r="AQ780" s="193"/>
      <c r="AR780" s="193"/>
      <c r="AS780" s="193"/>
      <c r="AT780" s="193"/>
      <c r="AU780" s="193"/>
      <c r="AV780" s="193"/>
    </row>
    <row r="781" spans="1:48" ht="15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  <c r="AE781" s="193"/>
      <c r="AF781" s="193"/>
      <c r="AG781" s="193"/>
      <c r="AH781" s="193"/>
      <c r="AI781" s="193"/>
      <c r="AJ781" s="193"/>
      <c r="AK781" s="193"/>
      <c r="AL781" s="193"/>
      <c r="AM781" s="193"/>
      <c r="AN781" s="193"/>
      <c r="AO781" s="193"/>
      <c r="AP781" s="193"/>
      <c r="AQ781" s="193"/>
      <c r="AR781" s="193"/>
      <c r="AS781" s="193"/>
      <c r="AT781" s="193"/>
      <c r="AU781" s="193"/>
      <c r="AV781" s="193"/>
    </row>
    <row r="782" spans="1:48" ht="15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  <c r="AE782" s="193"/>
      <c r="AF782" s="193"/>
      <c r="AG782" s="193"/>
      <c r="AH782" s="193"/>
      <c r="AI782" s="193"/>
      <c r="AJ782" s="193"/>
      <c r="AK782" s="193"/>
      <c r="AL782" s="193"/>
      <c r="AM782" s="193"/>
      <c r="AN782" s="193"/>
      <c r="AO782" s="193"/>
      <c r="AP782" s="193"/>
      <c r="AQ782" s="193"/>
      <c r="AR782" s="193"/>
      <c r="AS782" s="193"/>
      <c r="AT782" s="193"/>
      <c r="AU782" s="193"/>
      <c r="AV782" s="193"/>
    </row>
    <row r="783" spans="1:48" ht="15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  <c r="AE783" s="193"/>
      <c r="AF783" s="193"/>
      <c r="AG783" s="193"/>
      <c r="AH783" s="193"/>
      <c r="AI783" s="193"/>
      <c r="AJ783" s="193"/>
      <c r="AK783" s="193"/>
      <c r="AL783" s="193"/>
      <c r="AM783" s="193"/>
      <c r="AN783" s="193"/>
      <c r="AO783" s="193"/>
      <c r="AP783" s="193"/>
      <c r="AQ783" s="193"/>
      <c r="AR783" s="193"/>
      <c r="AS783" s="193"/>
      <c r="AT783" s="193"/>
      <c r="AU783" s="193"/>
      <c r="AV783" s="193"/>
    </row>
    <row r="784" spans="1:48" ht="15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  <c r="AE784" s="193"/>
      <c r="AF784" s="193"/>
      <c r="AG784" s="193"/>
      <c r="AH784" s="193"/>
      <c r="AI784" s="193"/>
      <c r="AJ784" s="193"/>
      <c r="AK784" s="193"/>
      <c r="AL784" s="193"/>
      <c r="AM784" s="193"/>
      <c r="AN784" s="193"/>
      <c r="AO784" s="193"/>
      <c r="AP784" s="193"/>
      <c r="AQ784" s="193"/>
      <c r="AR784" s="193"/>
      <c r="AS784" s="193"/>
      <c r="AT784" s="193"/>
      <c r="AU784" s="193"/>
      <c r="AV784" s="193"/>
    </row>
    <row r="785" spans="1:48" ht="15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  <c r="AE785" s="193"/>
      <c r="AF785" s="193"/>
      <c r="AG785" s="193"/>
      <c r="AH785" s="193"/>
      <c r="AI785" s="193"/>
      <c r="AJ785" s="193"/>
      <c r="AK785" s="193"/>
      <c r="AL785" s="193"/>
      <c r="AM785" s="193"/>
      <c r="AN785" s="193"/>
      <c r="AO785" s="193"/>
      <c r="AP785" s="193"/>
      <c r="AQ785" s="193"/>
      <c r="AR785" s="193"/>
      <c r="AS785" s="193"/>
      <c r="AT785" s="193"/>
      <c r="AU785" s="193"/>
      <c r="AV785" s="193"/>
    </row>
    <row r="786" spans="1:48" ht="15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  <c r="AA786" s="193"/>
      <c r="AB786" s="193"/>
      <c r="AC786" s="193"/>
      <c r="AD786" s="193"/>
      <c r="AE786" s="193"/>
      <c r="AF786" s="193"/>
      <c r="AG786" s="193"/>
      <c r="AH786" s="193"/>
      <c r="AI786" s="193"/>
      <c r="AJ786" s="193"/>
      <c r="AK786" s="193"/>
      <c r="AL786" s="193"/>
      <c r="AM786" s="193"/>
      <c r="AN786" s="193"/>
      <c r="AO786" s="193"/>
      <c r="AP786" s="193"/>
      <c r="AQ786" s="193"/>
      <c r="AR786" s="193"/>
      <c r="AS786" s="193"/>
      <c r="AT786" s="193"/>
      <c r="AU786" s="193"/>
      <c r="AV786" s="193"/>
    </row>
    <row r="787" spans="1:48" ht="15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  <c r="AE787" s="193"/>
      <c r="AF787" s="193"/>
      <c r="AG787" s="193"/>
      <c r="AH787" s="193"/>
      <c r="AI787" s="193"/>
      <c r="AJ787" s="193"/>
      <c r="AK787" s="193"/>
      <c r="AL787" s="193"/>
      <c r="AM787" s="193"/>
      <c r="AN787" s="193"/>
      <c r="AO787" s="193"/>
      <c r="AP787" s="193"/>
      <c r="AQ787" s="193"/>
      <c r="AR787" s="193"/>
      <c r="AS787" s="193"/>
      <c r="AT787" s="193"/>
      <c r="AU787" s="193"/>
      <c r="AV787" s="193"/>
    </row>
    <row r="788" spans="1:48" ht="15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  <c r="AE788" s="193"/>
      <c r="AF788" s="193"/>
      <c r="AG788" s="193"/>
      <c r="AH788" s="193"/>
      <c r="AI788" s="193"/>
      <c r="AJ788" s="193"/>
      <c r="AK788" s="193"/>
      <c r="AL788" s="193"/>
      <c r="AM788" s="193"/>
      <c r="AN788" s="193"/>
      <c r="AO788" s="193"/>
      <c r="AP788" s="193"/>
      <c r="AQ788" s="193"/>
      <c r="AR788" s="193"/>
      <c r="AS788" s="193"/>
      <c r="AT788" s="193"/>
      <c r="AU788" s="193"/>
      <c r="AV788" s="193"/>
    </row>
    <row r="789" spans="1:48" ht="15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  <c r="AE789" s="193"/>
      <c r="AF789" s="193"/>
      <c r="AG789" s="193"/>
      <c r="AH789" s="193"/>
      <c r="AI789" s="193"/>
      <c r="AJ789" s="193"/>
      <c r="AK789" s="193"/>
      <c r="AL789" s="193"/>
      <c r="AM789" s="193"/>
      <c r="AN789" s="193"/>
      <c r="AO789" s="193"/>
      <c r="AP789" s="193"/>
      <c r="AQ789" s="193"/>
      <c r="AR789" s="193"/>
      <c r="AS789" s="193"/>
      <c r="AT789" s="193"/>
      <c r="AU789" s="193"/>
      <c r="AV789" s="193"/>
    </row>
    <row r="790" spans="1:48" ht="15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  <c r="AE790" s="193"/>
      <c r="AF790" s="193"/>
      <c r="AG790" s="193"/>
      <c r="AH790" s="193"/>
      <c r="AI790" s="193"/>
      <c r="AJ790" s="193"/>
      <c r="AK790" s="193"/>
      <c r="AL790" s="193"/>
      <c r="AM790" s="193"/>
      <c r="AN790" s="193"/>
      <c r="AO790" s="193"/>
      <c r="AP790" s="193"/>
      <c r="AQ790" s="193"/>
      <c r="AR790" s="193"/>
      <c r="AS790" s="193"/>
      <c r="AT790" s="193"/>
      <c r="AU790" s="193"/>
      <c r="AV790" s="193"/>
    </row>
    <row r="791" spans="1:48" ht="15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  <c r="AA791" s="193"/>
      <c r="AB791" s="193"/>
      <c r="AC791" s="193"/>
      <c r="AD791" s="193"/>
      <c r="AE791" s="193"/>
      <c r="AF791" s="193"/>
      <c r="AG791" s="193"/>
      <c r="AH791" s="193"/>
      <c r="AI791" s="193"/>
      <c r="AJ791" s="193"/>
      <c r="AK791" s="193"/>
      <c r="AL791" s="193"/>
      <c r="AM791" s="193"/>
      <c r="AN791" s="193"/>
      <c r="AO791" s="193"/>
      <c r="AP791" s="193"/>
      <c r="AQ791" s="193"/>
      <c r="AR791" s="193"/>
      <c r="AS791" s="193"/>
      <c r="AT791" s="193"/>
      <c r="AU791" s="193"/>
      <c r="AV791" s="193"/>
    </row>
    <row r="792" spans="1:48" ht="15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  <c r="AE792" s="193"/>
      <c r="AF792" s="193"/>
      <c r="AG792" s="193"/>
      <c r="AH792" s="193"/>
      <c r="AI792" s="193"/>
      <c r="AJ792" s="193"/>
      <c r="AK792" s="193"/>
      <c r="AL792" s="193"/>
      <c r="AM792" s="193"/>
      <c r="AN792" s="193"/>
      <c r="AO792" s="193"/>
      <c r="AP792" s="193"/>
      <c r="AQ792" s="193"/>
      <c r="AR792" s="193"/>
      <c r="AS792" s="193"/>
      <c r="AT792" s="193"/>
      <c r="AU792" s="193"/>
      <c r="AV792" s="193"/>
    </row>
    <row r="793" spans="1:48" ht="15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  <c r="AE793" s="193"/>
      <c r="AF793" s="193"/>
      <c r="AG793" s="193"/>
      <c r="AH793" s="193"/>
      <c r="AI793" s="193"/>
      <c r="AJ793" s="193"/>
      <c r="AK793" s="193"/>
      <c r="AL793" s="193"/>
      <c r="AM793" s="193"/>
      <c r="AN793" s="193"/>
      <c r="AO793" s="193"/>
      <c r="AP793" s="193"/>
      <c r="AQ793" s="193"/>
      <c r="AR793" s="193"/>
      <c r="AS793" s="193"/>
      <c r="AT793" s="193"/>
      <c r="AU793" s="193"/>
      <c r="AV793" s="193"/>
    </row>
    <row r="794" spans="1:48" ht="15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  <c r="AA794" s="193"/>
      <c r="AB794" s="193"/>
      <c r="AC794" s="193"/>
      <c r="AD794" s="193"/>
      <c r="AE794" s="193"/>
      <c r="AF794" s="193"/>
      <c r="AG794" s="193"/>
      <c r="AH794" s="193"/>
      <c r="AI794" s="193"/>
      <c r="AJ794" s="193"/>
      <c r="AK794" s="193"/>
      <c r="AL794" s="193"/>
      <c r="AM794" s="193"/>
      <c r="AN794" s="193"/>
      <c r="AO794" s="193"/>
      <c r="AP794" s="193"/>
      <c r="AQ794" s="193"/>
      <c r="AR794" s="193"/>
      <c r="AS794" s="193"/>
      <c r="AT794" s="193"/>
      <c r="AU794" s="193"/>
      <c r="AV794" s="193"/>
    </row>
    <row r="795" spans="1:48" ht="15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  <c r="AE795" s="193"/>
      <c r="AF795" s="193"/>
      <c r="AG795" s="193"/>
      <c r="AH795" s="193"/>
      <c r="AI795" s="193"/>
      <c r="AJ795" s="193"/>
      <c r="AK795" s="193"/>
      <c r="AL795" s="193"/>
      <c r="AM795" s="193"/>
      <c r="AN795" s="193"/>
      <c r="AO795" s="193"/>
      <c r="AP795" s="193"/>
      <c r="AQ795" s="193"/>
      <c r="AR795" s="193"/>
      <c r="AS795" s="193"/>
      <c r="AT795" s="193"/>
      <c r="AU795" s="193"/>
      <c r="AV795" s="193"/>
    </row>
    <row r="796" spans="1:48" ht="15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  <c r="AE796" s="193"/>
      <c r="AF796" s="193"/>
      <c r="AG796" s="193"/>
      <c r="AH796" s="193"/>
      <c r="AI796" s="193"/>
      <c r="AJ796" s="193"/>
      <c r="AK796" s="193"/>
      <c r="AL796" s="193"/>
      <c r="AM796" s="193"/>
      <c r="AN796" s="193"/>
      <c r="AO796" s="193"/>
      <c r="AP796" s="193"/>
      <c r="AQ796" s="193"/>
      <c r="AR796" s="193"/>
      <c r="AS796" s="193"/>
      <c r="AT796" s="193"/>
      <c r="AU796" s="193"/>
      <c r="AV796" s="193"/>
    </row>
    <row r="797" spans="1:48" ht="15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  <c r="AE797" s="193"/>
      <c r="AF797" s="193"/>
      <c r="AG797" s="193"/>
      <c r="AH797" s="193"/>
      <c r="AI797" s="193"/>
      <c r="AJ797" s="193"/>
      <c r="AK797" s="193"/>
      <c r="AL797" s="193"/>
      <c r="AM797" s="193"/>
      <c r="AN797" s="193"/>
      <c r="AO797" s="193"/>
      <c r="AP797" s="193"/>
      <c r="AQ797" s="193"/>
      <c r="AR797" s="193"/>
      <c r="AS797" s="193"/>
      <c r="AT797" s="193"/>
      <c r="AU797" s="193"/>
      <c r="AV797" s="193"/>
    </row>
    <row r="798" spans="1:48" ht="15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  <c r="AE798" s="193"/>
      <c r="AF798" s="193"/>
      <c r="AG798" s="193"/>
      <c r="AH798" s="193"/>
      <c r="AI798" s="193"/>
      <c r="AJ798" s="193"/>
      <c r="AK798" s="193"/>
      <c r="AL798" s="193"/>
      <c r="AM798" s="193"/>
      <c r="AN798" s="193"/>
      <c r="AO798" s="193"/>
      <c r="AP798" s="193"/>
      <c r="AQ798" s="193"/>
      <c r="AR798" s="193"/>
      <c r="AS798" s="193"/>
      <c r="AT798" s="193"/>
      <c r="AU798" s="193"/>
      <c r="AV798" s="193"/>
    </row>
    <row r="799" spans="1:48" ht="15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  <c r="AE799" s="193"/>
      <c r="AF799" s="193"/>
      <c r="AG799" s="193"/>
      <c r="AH799" s="193"/>
      <c r="AI799" s="193"/>
      <c r="AJ799" s="193"/>
      <c r="AK799" s="193"/>
      <c r="AL799" s="193"/>
      <c r="AM799" s="193"/>
      <c r="AN799" s="193"/>
      <c r="AO799" s="193"/>
      <c r="AP799" s="193"/>
      <c r="AQ799" s="193"/>
      <c r="AR799" s="193"/>
      <c r="AS799" s="193"/>
      <c r="AT799" s="193"/>
      <c r="AU799" s="193"/>
      <c r="AV799" s="193"/>
    </row>
    <row r="800" spans="1:48" ht="15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  <c r="AE800" s="193"/>
      <c r="AF800" s="193"/>
      <c r="AG800" s="193"/>
      <c r="AH800" s="193"/>
      <c r="AI800" s="193"/>
      <c r="AJ800" s="193"/>
      <c r="AK800" s="193"/>
      <c r="AL800" s="193"/>
      <c r="AM800" s="193"/>
      <c r="AN800" s="193"/>
      <c r="AO800" s="193"/>
      <c r="AP800" s="193"/>
      <c r="AQ800" s="193"/>
      <c r="AR800" s="193"/>
      <c r="AS800" s="193"/>
      <c r="AT800" s="193"/>
      <c r="AU800" s="193"/>
      <c r="AV800" s="193"/>
    </row>
    <row r="801" spans="1:48" ht="15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  <c r="AE801" s="193"/>
      <c r="AF801" s="193"/>
      <c r="AG801" s="193"/>
      <c r="AH801" s="193"/>
      <c r="AI801" s="193"/>
      <c r="AJ801" s="193"/>
      <c r="AK801" s="193"/>
      <c r="AL801" s="193"/>
      <c r="AM801" s="193"/>
      <c r="AN801" s="193"/>
      <c r="AO801" s="193"/>
      <c r="AP801" s="193"/>
      <c r="AQ801" s="193"/>
      <c r="AR801" s="193"/>
      <c r="AS801" s="193"/>
      <c r="AT801" s="193"/>
      <c r="AU801" s="193"/>
      <c r="AV801" s="193"/>
    </row>
    <row r="802" spans="1:48" ht="15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  <c r="AE802" s="193"/>
      <c r="AF802" s="193"/>
      <c r="AG802" s="193"/>
      <c r="AH802" s="193"/>
      <c r="AI802" s="193"/>
      <c r="AJ802" s="193"/>
      <c r="AK802" s="193"/>
      <c r="AL802" s="193"/>
      <c r="AM802" s="193"/>
      <c r="AN802" s="193"/>
      <c r="AO802" s="193"/>
      <c r="AP802" s="193"/>
      <c r="AQ802" s="193"/>
      <c r="AR802" s="193"/>
      <c r="AS802" s="193"/>
      <c r="AT802" s="193"/>
      <c r="AU802" s="193"/>
      <c r="AV802" s="193"/>
    </row>
    <row r="803" spans="1:48" ht="15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  <c r="AE803" s="193"/>
      <c r="AF803" s="193"/>
      <c r="AG803" s="193"/>
      <c r="AH803" s="193"/>
      <c r="AI803" s="193"/>
      <c r="AJ803" s="193"/>
      <c r="AK803" s="193"/>
      <c r="AL803" s="193"/>
      <c r="AM803" s="193"/>
      <c r="AN803" s="193"/>
      <c r="AO803" s="193"/>
      <c r="AP803" s="193"/>
      <c r="AQ803" s="193"/>
      <c r="AR803" s="193"/>
      <c r="AS803" s="193"/>
      <c r="AT803" s="193"/>
      <c r="AU803" s="193"/>
      <c r="AV803" s="193"/>
    </row>
    <row r="804" spans="1:48" ht="15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  <c r="AE804" s="193"/>
      <c r="AF804" s="193"/>
      <c r="AG804" s="193"/>
      <c r="AH804" s="193"/>
      <c r="AI804" s="193"/>
      <c r="AJ804" s="193"/>
      <c r="AK804" s="193"/>
      <c r="AL804" s="193"/>
      <c r="AM804" s="193"/>
      <c r="AN804" s="193"/>
      <c r="AO804" s="193"/>
      <c r="AP804" s="193"/>
      <c r="AQ804" s="193"/>
      <c r="AR804" s="193"/>
      <c r="AS804" s="193"/>
      <c r="AT804" s="193"/>
      <c r="AU804" s="193"/>
      <c r="AV804" s="193"/>
    </row>
    <row r="805" spans="1:48" ht="15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  <c r="AE805" s="193"/>
      <c r="AF805" s="193"/>
      <c r="AG805" s="193"/>
      <c r="AH805" s="193"/>
      <c r="AI805" s="193"/>
      <c r="AJ805" s="193"/>
      <c r="AK805" s="193"/>
      <c r="AL805" s="193"/>
      <c r="AM805" s="193"/>
      <c r="AN805" s="193"/>
      <c r="AO805" s="193"/>
      <c r="AP805" s="193"/>
      <c r="AQ805" s="193"/>
      <c r="AR805" s="193"/>
      <c r="AS805" s="193"/>
      <c r="AT805" s="193"/>
      <c r="AU805" s="193"/>
      <c r="AV805" s="193"/>
    </row>
    <row r="806" spans="1:48" ht="15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  <c r="AE806" s="193"/>
      <c r="AF806" s="193"/>
      <c r="AG806" s="193"/>
      <c r="AH806" s="193"/>
      <c r="AI806" s="193"/>
      <c r="AJ806" s="193"/>
      <c r="AK806" s="193"/>
      <c r="AL806" s="193"/>
      <c r="AM806" s="193"/>
      <c r="AN806" s="193"/>
      <c r="AO806" s="193"/>
      <c r="AP806" s="193"/>
      <c r="AQ806" s="193"/>
      <c r="AR806" s="193"/>
      <c r="AS806" s="193"/>
      <c r="AT806" s="193"/>
      <c r="AU806" s="193"/>
      <c r="AV806" s="193"/>
    </row>
    <row r="807" spans="1:48" ht="15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  <c r="AE807" s="193"/>
      <c r="AF807" s="193"/>
      <c r="AG807" s="193"/>
      <c r="AH807" s="193"/>
      <c r="AI807" s="193"/>
      <c r="AJ807" s="193"/>
      <c r="AK807" s="193"/>
      <c r="AL807" s="193"/>
      <c r="AM807" s="193"/>
      <c r="AN807" s="193"/>
      <c r="AO807" s="193"/>
      <c r="AP807" s="193"/>
      <c r="AQ807" s="193"/>
      <c r="AR807" s="193"/>
      <c r="AS807" s="193"/>
      <c r="AT807" s="193"/>
      <c r="AU807" s="193"/>
      <c r="AV807" s="193"/>
    </row>
    <row r="808" spans="1:48" ht="15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  <c r="AE808" s="193"/>
      <c r="AF808" s="193"/>
      <c r="AG808" s="193"/>
      <c r="AH808" s="193"/>
      <c r="AI808" s="193"/>
      <c r="AJ808" s="193"/>
      <c r="AK808" s="193"/>
      <c r="AL808" s="193"/>
      <c r="AM808" s="193"/>
      <c r="AN808" s="193"/>
      <c r="AO808" s="193"/>
      <c r="AP808" s="193"/>
      <c r="AQ808" s="193"/>
      <c r="AR808" s="193"/>
      <c r="AS808" s="193"/>
      <c r="AT808" s="193"/>
      <c r="AU808" s="193"/>
      <c r="AV808" s="193"/>
    </row>
    <row r="809" spans="1:48" ht="15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  <c r="AE809" s="193"/>
      <c r="AF809" s="193"/>
      <c r="AG809" s="193"/>
      <c r="AH809" s="193"/>
      <c r="AI809" s="193"/>
      <c r="AJ809" s="193"/>
      <c r="AK809" s="193"/>
      <c r="AL809" s="193"/>
      <c r="AM809" s="193"/>
      <c r="AN809" s="193"/>
      <c r="AO809" s="193"/>
      <c r="AP809" s="193"/>
      <c r="AQ809" s="193"/>
      <c r="AR809" s="193"/>
      <c r="AS809" s="193"/>
      <c r="AT809" s="193"/>
      <c r="AU809" s="193"/>
      <c r="AV809" s="193"/>
    </row>
    <row r="810" spans="1:48" ht="15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  <c r="AE810" s="193"/>
      <c r="AF810" s="193"/>
      <c r="AG810" s="193"/>
      <c r="AH810" s="193"/>
      <c r="AI810" s="193"/>
      <c r="AJ810" s="193"/>
      <c r="AK810" s="193"/>
      <c r="AL810" s="193"/>
      <c r="AM810" s="193"/>
      <c r="AN810" s="193"/>
      <c r="AO810" s="193"/>
      <c r="AP810" s="193"/>
      <c r="AQ810" s="193"/>
      <c r="AR810" s="193"/>
      <c r="AS810" s="193"/>
      <c r="AT810" s="193"/>
      <c r="AU810" s="193"/>
      <c r="AV810" s="193"/>
    </row>
    <row r="811" spans="1:48" ht="15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  <c r="AE811" s="193"/>
      <c r="AF811" s="193"/>
      <c r="AG811" s="193"/>
      <c r="AH811" s="193"/>
      <c r="AI811" s="193"/>
      <c r="AJ811" s="193"/>
      <c r="AK811" s="193"/>
      <c r="AL811" s="193"/>
      <c r="AM811" s="193"/>
      <c r="AN811" s="193"/>
      <c r="AO811" s="193"/>
      <c r="AP811" s="193"/>
      <c r="AQ811" s="193"/>
      <c r="AR811" s="193"/>
      <c r="AS811" s="193"/>
      <c r="AT811" s="193"/>
      <c r="AU811" s="193"/>
      <c r="AV811" s="193"/>
    </row>
    <row r="812" spans="1:48" ht="15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  <c r="AE812" s="193"/>
      <c r="AF812" s="193"/>
      <c r="AG812" s="193"/>
      <c r="AH812" s="193"/>
      <c r="AI812" s="193"/>
      <c r="AJ812" s="193"/>
      <c r="AK812" s="193"/>
      <c r="AL812" s="193"/>
      <c r="AM812" s="193"/>
      <c r="AN812" s="193"/>
      <c r="AO812" s="193"/>
      <c r="AP812" s="193"/>
      <c r="AQ812" s="193"/>
      <c r="AR812" s="193"/>
      <c r="AS812" s="193"/>
      <c r="AT812" s="193"/>
      <c r="AU812" s="193"/>
      <c r="AV812" s="193"/>
    </row>
    <row r="813" spans="1:48" ht="15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  <c r="AE813" s="193"/>
      <c r="AF813" s="193"/>
      <c r="AG813" s="193"/>
      <c r="AH813" s="193"/>
      <c r="AI813" s="193"/>
      <c r="AJ813" s="193"/>
      <c r="AK813" s="193"/>
      <c r="AL813" s="193"/>
      <c r="AM813" s="193"/>
      <c r="AN813" s="193"/>
      <c r="AO813" s="193"/>
      <c r="AP813" s="193"/>
      <c r="AQ813" s="193"/>
      <c r="AR813" s="193"/>
      <c r="AS813" s="193"/>
      <c r="AT813" s="193"/>
      <c r="AU813" s="193"/>
      <c r="AV813" s="193"/>
    </row>
    <row r="814" spans="1:48" ht="15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  <c r="AE814" s="193"/>
      <c r="AF814" s="193"/>
      <c r="AG814" s="193"/>
      <c r="AH814" s="193"/>
      <c r="AI814" s="193"/>
      <c r="AJ814" s="193"/>
      <c r="AK814" s="193"/>
      <c r="AL814" s="193"/>
      <c r="AM814" s="193"/>
      <c r="AN814" s="193"/>
      <c r="AO814" s="193"/>
      <c r="AP814" s="193"/>
      <c r="AQ814" s="193"/>
      <c r="AR814" s="193"/>
      <c r="AS814" s="193"/>
      <c r="AT814" s="193"/>
      <c r="AU814" s="193"/>
      <c r="AV814" s="193"/>
    </row>
    <row r="815" spans="1:48" ht="15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  <c r="AE815" s="193"/>
      <c r="AF815" s="193"/>
      <c r="AG815" s="193"/>
      <c r="AH815" s="193"/>
      <c r="AI815" s="193"/>
      <c r="AJ815" s="193"/>
      <c r="AK815" s="193"/>
      <c r="AL815" s="193"/>
      <c r="AM815" s="193"/>
      <c r="AN815" s="193"/>
      <c r="AO815" s="193"/>
      <c r="AP815" s="193"/>
      <c r="AQ815" s="193"/>
      <c r="AR815" s="193"/>
      <c r="AS815" s="193"/>
      <c r="AT815" s="193"/>
      <c r="AU815" s="193"/>
      <c r="AV815" s="193"/>
    </row>
    <row r="816" spans="1:48" ht="15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  <c r="AE816" s="193"/>
      <c r="AF816" s="193"/>
      <c r="AG816" s="193"/>
      <c r="AH816" s="193"/>
      <c r="AI816" s="193"/>
      <c r="AJ816" s="193"/>
      <c r="AK816" s="193"/>
      <c r="AL816" s="193"/>
      <c r="AM816" s="193"/>
      <c r="AN816" s="193"/>
      <c r="AO816" s="193"/>
      <c r="AP816" s="193"/>
      <c r="AQ816" s="193"/>
      <c r="AR816" s="193"/>
      <c r="AS816" s="193"/>
      <c r="AT816" s="193"/>
      <c r="AU816" s="193"/>
      <c r="AV816" s="193"/>
    </row>
    <row r="817" spans="1:48" ht="15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  <c r="AA817" s="193"/>
      <c r="AB817" s="193"/>
      <c r="AC817" s="193"/>
      <c r="AD817" s="193"/>
      <c r="AE817" s="193"/>
      <c r="AF817" s="193"/>
      <c r="AG817" s="193"/>
      <c r="AH817" s="193"/>
      <c r="AI817" s="193"/>
      <c r="AJ817" s="193"/>
      <c r="AK817" s="193"/>
      <c r="AL817" s="193"/>
      <c r="AM817" s="193"/>
      <c r="AN817" s="193"/>
      <c r="AO817" s="193"/>
      <c r="AP817" s="193"/>
      <c r="AQ817" s="193"/>
      <c r="AR817" s="193"/>
      <c r="AS817" s="193"/>
      <c r="AT817" s="193"/>
      <c r="AU817" s="193"/>
      <c r="AV817" s="193"/>
    </row>
    <row r="818" spans="1:48" ht="15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  <c r="AE818" s="193"/>
      <c r="AF818" s="193"/>
      <c r="AG818" s="193"/>
      <c r="AH818" s="193"/>
      <c r="AI818" s="193"/>
      <c r="AJ818" s="193"/>
      <c r="AK818" s="193"/>
      <c r="AL818" s="193"/>
      <c r="AM818" s="193"/>
      <c r="AN818" s="193"/>
      <c r="AO818" s="193"/>
      <c r="AP818" s="193"/>
      <c r="AQ818" s="193"/>
      <c r="AR818" s="193"/>
      <c r="AS818" s="193"/>
      <c r="AT818" s="193"/>
      <c r="AU818" s="193"/>
      <c r="AV818" s="193"/>
    </row>
    <row r="819" spans="1:48" ht="15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  <c r="AE819" s="193"/>
      <c r="AF819" s="193"/>
      <c r="AG819" s="193"/>
      <c r="AH819" s="193"/>
      <c r="AI819" s="193"/>
      <c r="AJ819" s="193"/>
      <c r="AK819" s="193"/>
      <c r="AL819" s="193"/>
      <c r="AM819" s="193"/>
      <c r="AN819" s="193"/>
      <c r="AO819" s="193"/>
      <c r="AP819" s="193"/>
      <c r="AQ819" s="193"/>
      <c r="AR819" s="193"/>
      <c r="AS819" s="193"/>
      <c r="AT819" s="193"/>
      <c r="AU819" s="193"/>
      <c r="AV819" s="193"/>
    </row>
    <row r="820" spans="1:48" ht="15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  <c r="AE820" s="193"/>
      <c r="AF820" s="193"/>
      <c r="AG820" s="193"/>
      <c r="AH820" s="193"/>
      <c r="AI820" s="193"/>
      <c r="AJ820" s="193"/>
      <c r="AK820" s="193"/>
      <c r="AL820" s="193"/>
      <c r="AM820" s="193"/>
      <c r="AN820" s="193"/>
      <c r="AO820" s="193"/>
      <c r="AP820" s="193"/>
      <c r="AQ820" s="193"/>
      <c r="AR820" s="193"/>
      <c r="AS820" s="193"/>
      <c r="AT820" s="193"/>
      <c r="AU820" s="193"/>
      <c r="AV820" s="193"/>
    </row>
    <row r="821" spans="1:48" ht="15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  <c r="AE821" s="193"/>
      <c r="AF821" s="193"/>
      <c r="AG821" s="193"/>
      <c r="AH821" s="193"/>
      <c r="AI821" s="193"/>
      <c r="AJ821" s="193"/>
      <c r="AK821" s="193"/>
      <c r="AL821" s="193"/>
      <c r="AM821" s="193"/>
      <c r="AN821" s="193"/>
      <c r="AO821" s="193"/>
      <c r="AP821" s="193"/>
      <c r="AQ821" s="193"/>
      <c r="AR821" s="193"/>
      <c r="AS821" s="193"/>
      <c r="AT821" s="193"/>
      <c r="AU821" s="193"/>
      <c r="AV821" s="193"/>
    </row>
    <row r="822" spans="1:48" ht="15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  <c r="AA822" s="193"/>
      <c r="AB822" s="193"/>
      <c r="AC822" s="193"/>
      <c r="AD822" s="193"/>
      <c r="AE822" s="193"/>
      <c r="AF822" s="193"/>
      <c r="AG822" s="193"/>
      <c r="AH822" s="193"/>
      <c r="AI822" s="193"/>
      <c r="AJ822" s="193"/>
      <c r="AK822" s="193"/>
      <c r="AL822" s="193"/>
      <c r="AM822" s="193"/>
      <c r="AN822" s="193"/>
      <c r="AO822" s="193"/>
      <c r="AP822" s="193"/>
      <c r="AQ822" s="193"/>
      <c r="AR822" s="193"/>
      <c r="AS822" s="193"/>
      <c r="AT822" s="193"/>
      <c r="AU822" s="193"/>
      <c r="AV822" s="193"/>
    </row>
    <row r="823" spans="1:48" ht="15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  <c r="AE823" s="193"/>
      <c r="AF823" s="193"/>
      <c r="AG823" s="193"/>
      <c r="AH823" s="193"/>
      <c r="AI823" s="193"/>
      <c r="AJ823" s="193"/>
      <c r="AK823" s="193"/>
      <c r="AL823" s="193"/>
      <c r="AM823" s="193"/>
      <c r="AN823" s="193"/>
      <c r="AO823" s="193"/>
      <c r="AP823" s="193"/>
      <c r="AQ823" s="193"/>
      <c r="AR823" s="193"/>
      <c r="AS823" s="193"/>
      <c r="AT823" s="193"/>
      <c r="AU823" s="193"/>
      <c r="AV823" s="193"/>
    </row>
    <row r="824" spans="1:48" ht="15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  <c r="AE824" s="193"/>
      <c r="AF824" s="193"/>
      <c r="AG824" s="193"/>
      <c r="AH824" s="193"/>
      <c r="AI824" s="193"/>
      <c r="AJ824" s="193"/>
      <c r="AK824" s="193"/>
      <c r="AL824" s="193"/>
      <c r="AM824" s="193"/>
      <c r="AN824" s="193"/>
      <c r="AO824" s="193"/>
      <c r="AP824" s="193"/>
      <c r="AQ824" s="193"/>
      <c r="AR824" s="193"/>
      <c r="AS824" s="193"/>
      <c r="AT824" s="193"/>
      <c r="AU824" s="193"/>
      <c r="AV824" s="193"/>
    </row>
    <row r="825" spans="1:48" ht="15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  <c r="AE825" s="193"/>
      <c r="AF825" s="193"/>
      <c r="AG825" s="193"/>
      <c r="AH825" s="193"/>
      <c r="AI825" s="193"/>
      <c r="AJ825" s="193"/>
      <c r="AK825" s="193"/>
      <c r="AL825" s="193"/>
      <c r="AM825" s="193"/>
      <c r="AN825" s="193"/>
      <c r="AO825" s="193"/>
      <c r="AP825" s="193"/>
      <c r="AQ825" s="193"/>
      <c r="AR825" s="193"/>
      <c r="AS825" s="193"/>
      <c r="AT825" s="193"/>
      <c r="AU825" s="193"/>
      <c r="AV825" s="193"/>
    </row>
    <row r="826" spans="1:48" ht="15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  <c r="AE826" s="193"/>
      <c r="AF826" s="193"/>
      <c r="AG826" s="193"/>
      <c r="AH826" s="193"/>
      <c r="AI826" s="193"/>
      <c r="AJ826" s="193"/>
      <c r="AK826" s="193"/>
      <c r="AL826" s="193"/>
      <c r="AM826" s="193"/>
      <c r="AN826" s="193"/>
      <c r="AO826" s="193"/>
      <c r="AP826" s="193"/>
      <c r="AQ826" s="193"/>
      <c r="AR826" s="193"/>
      <c r="AS826" s="193"/>
      <c r="AT826" s="193"/>
      <c r="AU826" s="193"/>
      <c r="AV826" s="193"/>
    </row>
    <row r="827" spans="1:48" ht="15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  <c r="AE827" s="193"/>
      <c r="AF827" s="193"/>
      <c r="AG827" s="193"/>
      <c r="AH827" s="193"/>
      <c r="AI827" s="193"/>
      <c r="AJ827" s="193"/>
      <c r="AK827" s="193"/>
      <c r="AL827" s="193"/>
      <c r="AM827" s="193"/>
      <c r="AN827" s="193"/>
      <c r="AO827" s="193"/>
      <c r="AP827" s="193"/>
      <c r="AQ827" s="193"/>
      <c r="AR827" s="193"/>
      <c r="AS827" s="193"/>
      <c r="AT827" s="193"/>
      <c r="AU827" s="193"/>
      <c r="AV827" s="193"/>
    </row>
    <row r="828" spans="1:48" ht="15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  <c r="AE828" s="193"/>
      <c r="AF828" s="193"/>
      <c r="AG828" s="193"/>
      <c r="AH828" s="193"/>
      <c r="AI828" s="193"/>
      <c r="AJ828" s="193"/>
      <c r="AK828" s="193"/>
      <c r="AL828" s="193"/>
      <c r="AM828" s="193"/>
      <c r="AN828" s="193"/>
      <c r="AO828" s="193"/>
      <c r="AP828" s="193"/>
      <c r="AQ828" s="193"/>
      <c r="AR828" s="193"/>
      <c r="AS828" s="193"/>
      <c r="AT828" s="193"/>
      <c r="AU828" s="193"/>
      <c r="AV828" s="193"/>
    </row>
    <row r="829" spans="1:48" ht="15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  <c r="AE829" s="193"/>
      <c r="AF829" s="193"/>
      <c r="AG829" s="193"/>
      <c r="AH829" s="193"/>
      <c r="AI829" s="193"/>
      <c r="AJ829" s="193"/>
      <c r="AK829" s="193"/>
      <c r="AL829" s="193"/>
      <c r="AM829" s="193"/>
      <c r="AN829" s="193"/>
      <c r="AO829" s="193"/>
      <c r="AP829" s="193"/>
      <c r="AQ829" s="193"/>
      <c r="AR829" s="193"/>
      <c r="AS829" s="193"/>
      <c r="AT829" s="193"/>
      <c r="AU829" s="193"/>
      <c r="AV829" s="193"/>
    </row>
    <row r="830" spans="1:48" ht="15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  <c r="AA830" s="193"/>
      <c r="AB830" s="193"/>
      <c r="AC830" s="193"/>
      <c r="AD830" s="193"/>
      <c r="AE830" s="193"/>
      <c r="AF830" s="193"/>
      <c r="AG830" s="193"/>
      <c r="AH830" s="193"/>
      <c r="AI830" s="193"/>
      <c r="AJ830" s="193"/>
      <c r="AK830" s="193"/>
      <c r="AL830" s="193"/>
      <c r="AM830" s="193"/>
      <c r="AN830" s="193"/>
      <c r="AO830" s="193"/>
      <c r="AP830" s="193"/>
      <c r="AQ830" s="193"/>
      <c r="AR830" s="193"/>
      <c r="AS830" s="193"/>
      <c r="AT830" s="193"/>
      <c r="AU830" s="193"/>
      <c r="AV830" s="193"/>
    </row>
    <row r="831" spans="1:48" ht="15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  <c r="AE831" s="193"/>
      <c r="AF831" s="193"/>
      <c r="AG831" s="193"/>
      <c r="AH831" s="193"/>
      <c r="AI831" s="193"/>
      <c r="AJ831" s="193"/>
      <c r="AK831" s="193"/>
      <c r="AL831" s="193"/>
      <c r="AM831" s="193"/>
      <c r="AN831" s="193"/>
      <c r="AO831" s="193"/>
      <c r="AP831" s="193"/>
      <c r="AQ831" s="193"/>
      <c r="AR831" s="193"/>
      <c r="AS831" s="193"/>
      <c r="AT831" s="193"/>
      <c r="AU831" s="193"/>
      <c r="AV831" s="193"/>
    </row>
    <row r="832" spans="1:48" ht="15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  <c r="AE832" s="193"/>
      <c r="AF832" s="193"/>
      <c r="AG832" s="193"/>
      <c r="AH832" s="193"/>
      <c r="AI832" s="193"/>
      <c r="AJ832" s="193"/>
      <c r="AK832" s="193"/>
      <c r="AL832" s="193"/>
      <c r="AM832" s="193"/>
      <c r="AN832" s="193"/>
      <c r="AO832" s="193"/>
      <c r="AP832" s="193"/>
      <c r="AQ832" s="193"/>
      <c r="AR832" s="193"/>
      <c r="AS832" s="193"/>
      <c r="AT832" s="193"/>
      <c r="AU832" s="193"/>
      <c r="AV832" s="193"/>
    </row>
    <row r="833" spans="1:48" ht="15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  <c r="AE833" s="193"/>
      <c r="AF833" s="193"/>
      <c r="AG833" s="193"/>
      <c r="AH833" s="193"/>
      <c r="AI833" s="193"/>
      <c r="AJ833" s="193"/>
      <c r="AK833" s="193"/>
      <c r="AL833" s="193"/>
      <c r="AM833" s="193"/>
      <c r="AN833" s="193"/>
      <c r="AO833" s="193"/>
      <c r="AP833" s="193"/>
      <c r="AQ833" s="193"/>
      <c r="AR833" s="193"/>
      <c r="AS833" s="193"/>
      <c r="AT833" s="193"/>
      <c r="AU833" s="193"/>
      <c r="AV833" s="193"/>
    </row>
    <row r="834" spans="1:48" ht="15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  <c r="AE834" s="193"/>
      <c r="AF834" s="193"/>
      <c r="AG834" s="193"/>
      <c r="AH834" s="193"/>
      <c r="AI834" s="193"/>
      <c r="AJ834" s="193"/>
      <c r="AK834" s="193"/>
      <c r="AL834" s="193"/>
      <c r="AM834" s="193"/>
      <c r="AN834" s="193"/>
      <c r="AO834" s="193"/>
      <c r="AP834" s="193"/>
      <c r="AQ834" s="193"/>
      <c r="AR834" s="193"/>
      <c r="AS834" s="193"/>
      <c r="AT834" s="193"/>
      <c r="AU834" s="193"/>
      <c r="AV834" s="193"/>
    </row>
    <row r="835" spans="1:48" ht="15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  <c r="AE835" s="193"/>
      <c r="AF835" s="193"/>
      <c r="AG835" s="193"/>
      <c r="AH835" s="193"/>
      <c r="AI835" s="193"/>
      <c r="AJ835" s="193"/>
      <c r="AK835" s="193"/>
      <c r="AL835" s="193"/>
      <c r="AM835" s="193"/>
      <c r="AN835" s="193"/>
      <c r="AO835" s="193"/>
      <c r="AP835" s="193"/>
      <c r="AQ835" s="193"/>
      <c r="AR835" s="193"/>
      <c r="AS835" s="193"/>
      <c r="AT835" s="193"/>
      <c r="AU835" s="193"/>
      <c r="AV835" s="193"/>
    </row>
    <row r="836" spans="1:48" ht="15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  <c r="AA836" s="193"/>
      <c r="AB836" s="193"/>
      <c r="AC836" s="193"/>
      <c r="AD836" s="193"/>
      <c r="AE836" s="193"/>
      <c r="AF836" s="193"/>
      <c r="AG836" s="193"/>
      <c r="AH836" s="193"/>
      <c r="AI836" s="193"/>
      <c r="AJ836" s="193"/>
      <c r="AK836" s="193"/>
      <c r="AL836" s="193"/>
      <c r="AM836" s="193"/>
      <c r="AN836" s="193"/>
      <c r="AO836" s="193"/>
      <c r="AP836" s="193"/>
      <c r="AQ836" s="193"/>
      <c r="AR836" s="193"/>
      <c r="AS836" s="193"/>
      <c r="AT836" s="193"/>
      <c r="AU836" s="193"/>
      <c r="AV836" s="193"/>
    </row>
    <row r="837" spans="1:48" ht="15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  <c r="AE837" s="193"/>
      <c r="AF837" s="193"/>
      <c r="AG837" s="193"/>
      <c r="AH837" s="193"/>
      <c r="AI837" s="193"/>
      <c r="AJ837" s="193"/>
      <c r="AK837" s="193"/>
      <c r="AL837" s="193"/>
      <c r="AM837" s="193"/>
      <c r="AN837" s="193"/>
      <c r="AO837" s="193"/>
      <c r="AP837" s="193"/>
      <c r="AQ837" s="193"/>
      <c r="AR837" s="193"/>
      <c r="AS837" s="193"/>
      <c r="AT837" s="193"/>
      <c r="AU837" s="193"/>
      <c r="AV837" s="193"/>
    </row>
    <row r="838" spans="1:48" ht="15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  <c r="AE838" s="193"/>
      <c r="AF838" s="193"/>
      <c r="AG838" s="193"/>
      <c r="AH838" s="193"/>
      <c r="AI838" s="193"/>
      <c r="AJ838" s="193"/>
      <c r="AK838" s="193"/>
      <c r="AL838" s="193"/>
      <c r="AM838" s="193"/>
      <c r="AN838" s="193"/>
      <c r="AO838" s="193"/>
      <c r="AP838" s="193"/>
      <c r="AQ838" s="193"/>
      <c r="AR838" s="193"/>
      <c r="AS838" s="193"/>
      <c r="AT838" s="193"/>
      <c r="AU838" s="193"/>
      <c r="AV838" s="193"/>
    </row>
    <row r="839" spans="1:48" ht="15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  <c r="AE839" s="193"/>
      <c r="AF839" s="193"/>
      <c r="AG839" s="193"/>
      <c r="AH839" s="193"/>
      <c r="AI839" s="193"/>
      <c r="AJ839" s="193"/>
      <c r="AK839" s="193"/>
      <c r="AL839" s="193"/>
      <c r="AM839" s="193"/>
      <c r="AN839" s="193"/>
      <c r="AO839" s="193"/>
      <c r="AP839" s="193"/>
      <c r="AQ839" s="193"/>
      <c r="AR839" s="193"/>
      <c r="AS839" s="193"/>
      <c r="AT839" s="193"/>
      <c r="AU839" s="193"/>
      <c r="AV839" s="193"/>
    </row>
    <row r="840" spans="1:48" ht="15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  <c r="AE840" s="193"/>
      <c r="AF840" s="193"/>
      <c r="AG840" s="193"/>
      <c r="AH840" s="193"/>
      <c r="AI840" s="193"/>
      <c r="AJ840" s="193"/>
      <c r="AK840" s="193"/>
      <c r="AL840" s="193"/>
      <c r="AM840" s="193"/>
      <c r="AN840" s="193"/>
      <c r="AO840" s="193"/>
      <c r="AP840" s="193"/>
      <c r="AQ840" s="193"/>
      <c r="AR840" s="193"/>
      <c r="AS840" s="193"/>
      <c r="AT840" s="193"/>
      <c r="AU840" s="193"/>
      <c r="AV840" s="193"/>
    </row>
    <row r="841" spans="1:48" ht="15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  <c r="AE841" s="193"/>
      <c r="AF841" s="193"/>
      <c r="AG841" s="193"/>
      <c r="AH841" s="193"/>
      <c r="AI841" s="193"/>
      <c r="AJ841" s="193"/>
      <c r="AK841" s="193"/>
      <c r="AL841" s="193"/>
      <c r="AM841" s="193"/>
      <c r="AN841" s="193"/>
      <c r="AO841" s="193"/>
      <c r="AP841" s="193"/>
      <c r="AQ841" s="193"/>
      <c r="AR841" s="193"/>
      <c r="AS841" s="193"/>
      <c r="AT841" s="193"/>
      <c r="AU841" s="193"/>
      <c r="AV841" s="193"/>
    </row>
    <row r="842" spans="1:48" ht="15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  <c r="AE842" s="193"/>
      <c r="AF842" s="193"/>
      <c r="AG842" s="193"/>
      <c r="AH842" s="193"/>
      <c r="AI842" s="193"/>
      <c r="AJ842" s="193"/>
      <c r="AK842" s="193"/>
      <c r="AL842" s="193"/>
      <c r="AM842" s="193"/>
      <c r="AN842" s="193"/>
      <c r="AO842" s="193"/>
      <c r="AP842" s="193"/>
      <c r="AQ842" s="193"/>
      <c r="AR842" s="193"/>
      <c r="AS842" s="193"/>
      <c r="AT842" s="193"/>
      <c r="AU842" s="193"/>
      <c r="AV842" s="193"/>
    </row>
    <row r="843" spans="1:48" ht="15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  <c r="AE843" s="193"/>
      <c r="AF843" s="193"/>
      <c r="AG843" s="193"/>
      <c r="AH843" s="193"/>
      <c r="AI843" s="193"/>
      <c r="AJ843" s="193"/>
      <c r="AK843" s="193"/>
      <c r="AL843" s="193"/>
      <c r="AM843" s="193"/>
      <c r="AN843" s="193"/>
      <c r="AO843" s="193"/>
      <c r="AP843" s="193"/>
      <c r="AQ843" s="193"/>
      <c r="AR843" s="193"/>
      <c r="AS843" s="193"/>
      <c r="AT843" s="193"/>
      <c r="AU843" s="193"/>
      <c r="AV843" s="193"/>
    </row>
    <row r="844" spans="1:48" ht="15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  <c r="AE844" s="193"/>
      <c r="AF844" s="193"/>
      <c r="AG844" s="193"/>
      <c r="AH844" s="193"/>
      <c r="AI844" s="193"/>
      <c r="AJ844" s="193"/>
      <c r="AK844" s="193"/>
      <c r="AL844" s="193"/>
      <c r="AM844" s="193"/>
      <c r="AN844" s="193"/>
      <c r="AO844" s="193"/>
      <c r="AP844" s="193"/>
      <c r="AQ844" s="193"/>
      <c r="AR844" s="193"/>
      <c r="AS844" s="193"/>
      <c r="AT844" s="193"/>
      <c r="AU844" s="193"/>
      <c r="AV844" s="193"/>
    </row>
    <row r="845" spans="1:48" ht="15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  <c r="AE845" s="193"/>
      <c r="AF845" s="193"/>
      <c r="AG845" s="193"/>
      <c r="AH845" s="193"/>
      <c r="AI845" s="193"/>
      <c r="AJ845" s="193"/>
      <c r="AK845" s="193"/>
      <c r="AL845" s="193"/>
      <c r="AM845" s="193"/>
      <c r="AN845" s="193"/>
      <c r="AO845" s="193"/>
      <c r="AP845" s="193"/>
      <c r="AQ845" s="193"/>
      <c r="AR845" s="193"/>
      <c r="AS845" s="193"/>
      <c r="AT845" s="193"/>
      <c r="AU845" s="193"/>
      <c r="AV845" s="193"/>
    </row>
    <row r="846" spans="1:48" ht="15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  <c r="AE846" s="193"/>
      <c r="AF846" s="193"/>
      <c r="AG846" s="193"/>
      <c r="AH846" s="193"/>
      <c r="AI846" s="193"/>
      <c r="AJ846" s="193"/>
      <c r="AK846" s="193"/>
      <c r="AL846" s="193"/>
      <c r="AM846" s="193"/>
      <c r="AN846" s="193"/>
      <c r="AO846" s="193"/>
      <c r="AP846" s="193"/>
      <c r="AQ846" s="193"/>
      <c r="AR846" s="193"/>
      <c r="AS846" s="193"/>
      <c r="AT846" s="193"/>
      <c r="AU846" s="193"/>
      <c r="AV846" s="193"/>
    </row>
    <row r="847" spans="1:48" ht="15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  <c r="AE847" s="193"/>
      <c r="AF847" s="193"/>
      <c r="AG847" s="193"/>
      <c r="AH847" s="193"/>
      <c r="AI847" s="193"/>
      <c r="AJ847" s="193"/>
      <c r="AK847" s="193"/>
      <c r="AL847" s="193"/>
      <c r="AM847" s="193"/>
      <c r="AN847" s="193"/>
      <c r="AO847" s="193"/>
      <c r="AP847" s="193"/>
      <c r="AQ847" s="193"/>
      <c r="AR847" s="193"/>
      <c r="AS847" s="193"/>
      <c r="AT847" s="193"/>
      <c r="AU847" s="193"/>
      <c r="AV847" s="193"/>
    </row>
    <row r="848" spans="1:48" ht="15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  <c r="AE848" s="193"/>
      <c r="AF848" s="193"/>
      <c r="AG848" s="193"/>
      <c r="AH848" s="193"/>
      <c r="AI848" s="193"/>
      <c r="AJ848" s="193"/>
      <c r="AK848" s="193"/>
      <c r="AL848" s="193"/>
      <c r="AM848" s="193"/>
      <c r="AN848" s="193"/>
      <c r="AO848" s="193"/>
      <c r="AP848" s="193"/>
      <c r="AQ848" s="193"/>
      <c r="AR848" s="193"/>
      <c r="AS848" s="193"/>
      <c r="AT848" s="193"/>
      <c r="AU848" s="193"/>
      <c r="AV848" s="193"/>
    </row>
    <row r="849" spans="1:48" ht="15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  <c r="AE849" s="193"/>
      <c r="AF849" s="193"/>
      <c r="AG849" s="193"/>
      <c r="AH849" s="193"/>
      <c r="AI849" s="193"/>
      <c r="AJ849" s="193"/>
      <c r="AK849" s="193"/>
      <c r="AL849" s="193"/>
      <c r="AM849" s="193"/>
      <c r="AN849" s="193"/>
      <c r="AO849" s="193"/>
      <c r="AP849" s="193"/>
      <c r="AQ849" s="193"/>
      <c r="AR849" s="193"/>
      <c r="AS849" s="193"/>
      <c r="AT849" s="193"/>
      <c r="AU849" s="193"/>
      <c r="AV849" s="193"/>
    </row>
    <row r="850" spans="1:48" ht="15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  <c r="AE850" s="193"/>
      <c r="AF850" s="193"/>
      <c r="AG850" s="193"/>
      <c r="AH850" s="193"/>
      <c r="AI850" s="193"/>
      <c r="AJ850" s="193"/>
      <c r="AK850" s="193"/>
      <c r="AL850" s="193"/>
      <c r="AM850" s="193"/>
      <c r="AN850" s="193"/>
      <c r="AO850" s="193"/>
      <c r="AP850" s="193"/>
      <c r="AQ850" s="193"/>
      <c r="AR850" s="193"/>
      <c r="AS850" s="193"/>
      <c r="AT850" s="193"/>
      <c r="AU850" s="193"/>
      <c r="AV850" s="193"/>
    </row>
    <row r="851" spans="1:48" ht="15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  <c r="AE851" s="193"/>
      <c r="AF851" s="193"/>
      <c r="AG851" s="193"/>
      <c r="AH851" s="193"/>
      <c r="AI851" s="193"/>
      <c r="AJ851" s="193"/>
      <c r="AK851" s="193"/>
      <c r="AL851" s="193"/>
      <c r="AM851" s="193"/>
      <c r="AN851" s="193"/>
      <c r="AO851" s="193"/>
      <c r="AP851" s="193"/>
      <c r="AQ851" s="193"/>
      <c r="AR851" s="193"/>
      <c r="AS851" s="193"/>
      <c r="AT851" s="193"/>
      <c r="AU851" s="193"/>
      <c r="AV851" s="193"/>
    </row>
    <row r="852" spans="1:48" ht="15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  <c r="AE852" s="193"/>
      <c r="AF852" s="193"/>
      <c r="AG852" s="193"/>
      <c r="AH852" s="193"/>
      <c r="AI852" s="193"/>
      <c r="AJ852" s="193"/>
      <c r="AK852" s="193"/>
      <c r="AL852" s="193"/>
      <c r="AM852" s="193"/>
      <c r="AN852" s="193"/>
      <c r="AO852" s="193"/>
      <c r="AP852" s="193"/>
      <c r="AQ852" s="193"/>
      <c r="AR852" s="193"/>
      <c r="AS852" s="193"/>
      <c r="AT852" s="193"/>
      <c r="AU852" s="193"/>
      <c r="AV852" s="193"/>
    </row>
    <row r="853" spans="1:48" ht="15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  <c r="AE853" s="193"/>
      <c r="AF853" s="193"/>
      <c r="AG853" s="193"/>
      <c r="AH853" s="193"/>
      <c r="AI853" s="193"/>
      <c r="AJ853" s="193"/>
      <c r="AK853" s="193"/>
      <c r="AL853" s="193"/>
      <c r="AM853" s="193"/>
      <c r="AN853" s="193"/>
      <c r="AO853" s="193"/>
      <c r="AP853" s="193"/>
      <c r="AQ853" s="193"/>
      <c r="AR853" s="193"/>
      <c r="AS853" s="193"/>
      <c r="AT853" s="193"/>
      <c r="AU853" s="193"/>
      <c r="AV853" s="193"/>
    </row>
    <row r="854" spans="1:48" ht="15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  <c r="AE854" s="193"/>
      <c r="AF854" s="193"/>
      <c r="AG854" s="193"/>
      <c r="AH854" s="193"/>
      <c r="AI854" s="193"/>
      <c r="AJ854" s="193"/>
      <c r="AK854" s="193"/>
      <c r="AL854" s="193"/>
      <c r="AM854" s="193"/>
      <c r="AN854" s="193"/>
      <c r="AO854" s="193"/>
      <c r="AP854" s="193"/>
      <c r="AQ854" s="193"/>
      <c r="AR854" s="193"/>
      <c r="AS854" s="193"/>
      <c r="AT854" s="193"/>
      <c r="AU854" s="193"/>
      <c r="AV854" s="193"/>
    </row>
    <row r="855" spans="1:48" ht="15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  <c r="AE855" s="193"/>
      <c r="AF855" s="193"/>
      <c r="AG855" s="193"/>
      <c r="AH855" s="193"/>
      <c r="AI855" s="193"/>
      <c r="AJ855" s="193"/>
      <c r="AK855" s="193"/>
      <c r="AL855" s="193"/>
      <c r="AM855" s="193"/>
      <c r="AN855" s="193"/>
      <c r="AO855" s="193"/>
      <c r="AP855" s="193"/>
      <c r="AQ855" s="193"/>
      <c r="AR855" s="193"/>
      <c r="AS855" s="193"/>
      <c r="AT855" s="193"/>
      <c r="AU855" s="193"/>
      <c r="AV855" s="193"/>
    </row>
    <row r="856" spans="1:48" ht="15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  <c r="AE856" s="193"/>
      <c r="AF856" s="193"/>
      <c r="AG856" s="193"/>
      <c r="AH856" s="193"/>
      <c r="AI856" s="193"/>
      <c r="AJ856" s="193"/>
      <c r="AK856" s="193"/>
      <c r="AL856" s="193"/>
      <c r="AM856" s="193"/>
      <c r="AN856" s="193"/>
      <c r="AO856" s="193"/>
      <c r="AP856" s="193"/>
      <c r="AQ856" s="193"/>
      <c r="AR856" s="193"/>
      <c r="AS856" s="193"/>
      <c r="AT856" s="193"/>
      <c r="AU856" s="193"/>
      <c r="AV856" s="193"/>
    </row>
    <row r="857" spans="1:48" ht="15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  <c r="AE857" s="193"/>
      <c r="AF857" s="193"/>
      <c r="AG857" s="193"/>
      <c r="AH857" s="193"/>
      <c r="AI857" s="193"/>
      <c r="AJ857" s="193"/>
      <c r="AK857" s="193"/>
      <c r="AL857" s="193"/>
      <c r="AM857" s="193"/>
      <c r="AN857" s="193"/>
      <c r="AO857" s="193"/>
      <c r="AP857" s="193"/>
      <c r="AQ857" s="193"/>
      <c r="AR857" s="193"/>
      <c r="AS857" s="193"/>
      <c r="AT857" s="193"/>
      <c r="AU857" s="193"/>
      <c r="AV857" s="193"/>
    </row>
    <row r="858" spans="1:48" ht="15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  <c r="AE858" s="193"/>
      <c r="AF858" s="193"/>
      <c r="AG858" s="193"/>
      <c r="AH858" s="193"/>
      <c r="AI858" s="193"/>
      <c r="AJ858" s="193"/>
      <c r="AK858" s="193"/>
      <c r="AL858" s="193"/>
      <c r="AM858" s="193"/>
      <c r="AN858" s="193"/>
      <c r="AO858" s="193"/>
      <c r="AP858" s="193"/>
      <c r="AQ858" s="193"/>
      <c r="AR858" s="193"/>
      <c r="AS858" s="193"/>
      <c r="AT858" s="193"/>
      <c r="AU858" s="193"/>
      <c r="AV858" s="193"/>
    </row>
    <row r="859" spans="1:48" ht="15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  <c r="AA859" s="193"/>
      <c r="AB859" s="193"/>
      <c r="AC859" s="193"/>
      <c r="AD859" s="193"/>
      <c r="AE859" s="193"/>
      <c r="AF859" s="193"/>
      <c r="AG859" s="193"/>
      <c r="AH859" s="193"/>
      <c r="AI859" s="193"/>
      <c r="AJ859" s="193"/>
      <c r="AK859" s="193"/>
      <c r="AL859" s="193"/>
      <c r="AM859" s="193"/>
      <c r="AN859" s="193"/>
      <c r="AO859" s="193"/>
      <c r="AP859" s="193"/>
      <c r="AQ859" s="193"/>
      <c r="AR859" s="193"/>
      <c r="AS859" s="193"/>
      <c r="AT859" s="193"/>
      <c r="AU859" s="193"/>
      <c r="AV859" s="193"/>
    </row>
    <row r="860" spans="1:48" ht="15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  <c r="AE860" s="193"/>
      <c r="AF860" s="193"/>
      <c r="AG860" s="193"/>
      <c r="AH860" s="193"/>
      <c r="AI860" s="193"/>
      <c r="AJ860" s="193"/>
      <c r="AK860" s="193"/>
      <c r="AL860" s="193"/>
      <c r="AM860" s="193"/>
      <c r="AN860" s="193"/>
      <c r="AO860" s="193"/>
      <c r="AP860" s="193"/>
      <c r="AQ860" s="193"/>
      <c r="AR860" s="193"/>
      <c r="AS860" s="193"/>
      <c r="AT860" s="193"/>
      <c r="AU860" s="193"/>
      <c r="AV860" s="193"/>
    </row>
    <row r="861" spans="1:48" ht="15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  <c r="AE861" s="193"/>
      <c r="AF861" s="193"/>
      <c r="AG861" s="193"/>
      <c r="AH861" s="193"/>
      <c r="AI861" s="193"/>
      <c r="AJ861" s="193"/>
      <c r="AK861" s="193"/>
      <c r="AL861" s="193"/>
      <c r="AM861" s="193"/>
      <c r="AN861" s="193"/>
      <c r="AO861" s="193"/>
      <c r="AP861" s="193"/>
      <c r="AQ861" s="193"/>
      <c r="AR861" s="193"/>
      <c r="AS861" s="193"/>
      <c r="AT861" s="193"/>
      <c r="AU861" s="193"/>
      <c r="AV861" s="193"/>
    </row>
    <row r="862" spans="1:48" ht="15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  <c r="AE862" s="193"/>
      <c r="AF862" s="193"/>
      <c r="AG862" s="193"/>
      <c r="AH862" s="193"/>
      <c r="AI862" s="193"/>
      <c r="AJ862" s="193"/>
      <c r="AK862" s="193"/>
      <c r="AL862" s="193"/>
      <c r="AM862" s="193"/>
      <c r="AN862" s="193"/>
      <c r="AO862" s="193"/>
      <c r="AP862" s="193"/>
      <c r="AQ862" s="193"/>
      <c r="AR862" s="193"/>
      <c r="AS862" s="193"/>
      <c r="AT862" s="193"/>
      <c r="AU862" s="193"/>
      <c r="AV862" s="193"/>
    </row>
    <row r="863" spans="1:48" ht="15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  <c r="AE863" s="193"/>
      <c r="AF863" s="193"/>
      <c r="AG863" s="193"/>
      <c r="AH863" s="193"/>
      <c r="AI863" s="193"/>
      <c r="AJ863" s="193"/>
      <c r="AK863" s="193"/>
      <c r="AL863" s="193"/>
      <c r="AM863" s="193"/>
      <c r="AN863" s="193"/>
      <c r="AO863" s="193"/>
      <c r="AP863" s="193"/>
      <c r="AQ863" s="193"/>
      <c r="AR863" s="193"/>
      <c r="AS863" s="193"/>
      <c r="AT863" s="193"/>
      <c r="AU863" s="193"/>
      <c r="AV863" s="193"/>
    </row>
    <row r="864" spans="1:48" ht="15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  <c r="AA864" s="193"/>
      <c r="AB864" s="193"/>
      <c r="AC864" s="193"/>
      <c r="AD864" s="193"/>
      <c r="AE864" s="193"/>
      <c r="AF864" s="193"/>
      <c r="AG864" s="193"/>
      <c r="AH864" s="193"/>
      <c r="AI864" s="193"/>
      <c r="AJ864" s="193"/>
      <c r="AK864" s="193"/>
      <c r="AL864" s="193"/>
      <c r="AM864" s="193"/>
      <c r="AN864" s="193"/>
      <c r="AO864" s="193"/>
      <c r="AP864" s="193"/>
      <c r="AQ864" s="193"/>
      <c r="AR864" s="193"/>
      <c r="AS864" s="193"/>
      <c r="AT864" s="193"/>
      <c r="AU864" s="193"/>
      <c r="AV864" s="193"/>
    </row>
    <row r="865" spans="1:48" ht="15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  <c r="AE865" s="193"/>
      <c r="AF865" s="193"/>
      <c r="AG865" s="193"/>
      <c r="AH865" s="193"/>
      <c r="AI865" s="193"/>
      <c r="AJ865" s="193"/>
      <c r="AK865" s="193"/>
      <c r="AL865" s="193"/>
      <c r="AM865" s="193"/>
      <c r="AN865" s="193"/>
      <c r="AO865" s="193"/>
      <c r="AP865" s="193"/>
      <c r="AQ865" s="193"/>
      <c r="AR865" s="193"/>
      <c r="AS865" s="193"/>
      <c r="AT865" s="193"/>
      <c r="AU865" s="193"/>
      <c r="AV865" s="193"/>
    </row>
    <row r="866" spans="1:48" ht="15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  <c r="AE866" s="193"/>
      <c r="AF866" s="193"/>
      <c r="AG866" s="193"/>
      <c r="AH866" s="193"/>
      <c r="AI866" s="193"/>
      <c r="AJ866" s="193"/>
      <c r="AK866" s="193"/>
      <c r="AL866" s="193"/>
      <c r="AM866" s="193"/>
      <c r="AN866" s="193"/>
      <c r="AO866" s="193"/>
      <c r="AP866" s="193"/>
      <c r="AQ866" s="193"/>
      <c r="AR866" s="193"/>
      <c r="AS866" s="193"/>
      <c r="AT866" s="193"/>
      <c r="AU866" s="193"/>
      <c r="AV866" s="193"/>
    </row>
    <row r="867" spans="1:48" ht="15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  <c r="AE867" s="193"/>
      <c r="AF867" s="193"/>
      <c r="AG867" s="193"/>
      <c r="AH867" s="193"/>
      <c r="AI867" s="193"/>
      <c r="AJ867" s="193"/>
      <c r="AK867" s="193"/>
      <c r="AL867" s="193"/>
      <c r="AM867" s="193"/>
      <c r="AN867" s="193"/>
      <c r="AO867" s="193"/>
      <c r="AP867" s="193"/>
      <c r="AQ867" s="193"/>
      <c r="AR867" s="193"/>
      <c r="AS867" s="193"/>
      <c r="AT867" s="193"/>
      <c r="AU867" s="193"/>
      <c r="AV867" s="193"/>
    </row>
    <row r="868" spans="1:48" ht="15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  <c r="AE868" s="193"/>
      <c r="AF868" s="193"/>
      <c r="AG868" s="193"/>
      <c r="AH868" s="193"/>
      <c r="AI868" s="193"/>
      <c r="AJ868" s="193"/>
      <c r="AK868" s="193"/>
      <c r="AL868" s="193"/>
      <c r="AM868" s="193"/>
      <c r="AN868" s="193"/>
      <c r="AO868" s="193"/>
      <c r="AP868" s="193"/>
      <c r="AQ868" s="193"/>
      <c r="AR868" s="193"/>
      <c r="AS868" s="193"/>
      <c r="AT868" s="193"/>
      <c r="AU868" s="193"/>
      <c r="AV868" s="193"/>
    </row>
    <row r="869" spans="1:48" ht="15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  <c r="AE869" s="193"/>
      <c r="AF869" s="193"/>
      <c r="AG869" s="193"/>
      <c r="AH869" s="193"/>
      <c r="AI869" s="193"/>
      <c r="AJ869" s="193"/>
      <c r="AK869" s="193"/>
      <c r="AL869" s="193"/>
      <c r="AM869" s="193"/>
      <c r="AN869" s="193"/>
      <c r="AO869" s="193"/>
      <c r="AP869" s="193"/>
      <c r="AQ869" s="193"/>
      <c r="AR869" s="193"/>
      <c r="AS869" s="193"/>
      <c r="AT869" s="193"/>
      <c r="AU869" s="193"/>
      <c r="AV869" s="193"/>
    </row>
    <row r="870" spans="1:48" ht="15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  <c r="AE870" s="193"/>
      <c r="AF870" s="193"/>
      <c r="AG870" s="193"/>
      <c r="AH870" s="193"/>
      <c r="AI870" s="193"/>
      <c r="AJ870" s="193"/>
      <c r="AK870" s="193"/>
      <c r="AL870" s="193"/>
      <c r="AM870" s="193"/>
      <c r="AN870" s="193"/>
      <c r="AO870" s="193"/>
      <c r="AP870" s="193"/>
      <c r="AQ870" s="193"/>
      <c r="AR870" s="193"/>
      <c r="AS870" s="193"/>
      <c r="AT870" s="193"/>
      <c r="AU870" s="193"/>
      <c r="AV870" s="193"/>
    </row>
    <row r="871" spans="1:48" ht="15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  <c r="AE871" s="193"/>
      <c r="AF871" s="193"/>
      <c r="AG871" s="193"/>
      <c r="AH871" s="193"/>
      <c r="AI871" s="193"/>
      <c r="AJ871" s="193"/>
      <c r="AK871" s="193"/>
      <c r="AL871" s="193"/>
      <c r="AM871" s="193"/>
      <c r="AN871" s="193"/>
      <c r="AO871" s="193"/>
      <c r="AP871" s="193"/>
      <c r="AQ871" s="193"/>
      <c r="AR871" s="193"/>
      <c r="AS871" s="193"/>
      <c r="AT871" s="193"/>
      <c r="AU871" s="193"/>
      <c r="AV871" s="193"/>
    </row>
    <row r="872" spans="1:48" ht="15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  <c r="AA872" s="193"/>
      <c r="AB872" s="193"/>
      <c r="AC872" s="193"/>
      <c r="AD872" s="193"/>
      <c r="AE872" s="193"/>
      <c r="AF872" s="193"/>
      <c r="AG872" s="193"/>
      <c r="AH872" s="193"/>
      <c r="AI872" s="193"/>
      <c r="AJ872" s="193"/>
      <c r="AK872" s="193"/>
      <c r="AL872" s="193"/>
      <c r="AM872" s="193"/>
      <c r="AN872" s="193"/>
      <c r="AO872" s="193"/>
      <c r="AP872" s="193"/>
      <c r="AQ872" s="193"/>
      <c r="AR872" s="193"/>
      <c r="AS872" s="193"/>
      <c r="AT872" s="193"/>
      <c r="AU872" s="193"/>
      <c r="AV872" s="193"/>
    </row>
    <row r="873" spans="1:48" ht="15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  <c r="AE873" s="193"/>
      <c r="AF873" s="193"/>
      <c r="AG873" s="193"/>
      <c r="AH873" s="193"/>
      <c r="AI873" s="193"/>
      <c r="AJ873" s="193"/>
      <c r="AK873" s="193"/>
      <c r="AL873" s="193"/>
      <c r="AM873" s="193"/>
      <c r="AN873" s="193"/>
      <c r="AO873" s="193"/>
      <c r="AP873" s="193"/>
      <c r="AQ873" s="193"/>
      <c r="AR873" s="193"/>
      <c r="AS873" s="193"/>
      <c r="AT873" s="193"/>
      <c r="AU873" s="193"/>
      <c r="AV873" s="193"/>
    </row>
    <row r="874" spans="1:48" ht="15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  <c r="AE874" s="193"/>
      <c r="AF874" s="193"/>
      <c r="AG874" s="193"/>
      <c r="AH874" s="193"/>
      <c r="AI874" s="193"/>
      <c r="AJ874" s="193"/>
      <c r="AK874" s="193"/>
      <c r="AL874" s="193"/>
      <c r="AM874" s="193"/>
      <c r="AN874" s="193"/>
      <c r="AO874" s="193"/>
      <c r="AP874" s="193"/>
      <c r="AQ874" s="193"/>
      <c r="AR874" s="193"/>
      <c r="AS874" s="193"/>
      <c r="AT874" s="193"/>
      <c r="AU874" s="193"/>
      <c r="AV874" s="193"/>
    </row>
    <row r="875" spans="1:48" ht="15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  <c r="AE875" s="193"/>
      <c r="AF875" s="193"/>
      <c r="AG875" s="193"/>
      <c r="AH875" s="193"/>
      <c r="AI875" s="193"/>
      <c r="AJ875" s="193"/>
      <c r="AK875" s="193"/>
      <c r="AL875" s="193"/>
      <c r="AM875" s="193"/>
      <c r="AN875" s="193"/>
      <c r="AO875" s="193"/>
      <c r="AP875" s="193"/>
      <c r="AQ875" s="193"/>
      <c r="AR875" s="193"/>
      <c r="AS875" s="193"/>
      <c r="AT875" s="193"/>
      <c r="AU875" s="193"/>
      <c r="AV875" s="193"/>
    </row>
    <row r="876" spans="1:48" ht="15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  <c r="AE876" s="193"/>
      <c r="AF876" s="193"/>
      <c r="AG876" s="193"/>
      <c r="AH876" s="193"/>
      <c r="AI876" s="193"/>
      <c r="AJ876" s="193"/>
      <c r="AK876" s="193"/>
      <c r="AL876" s="193"/>
      <c r="AM876" s="193"/>
      <c r="AN876" s="193"/>
      <c r="AO876" s="193"/>
      <c r="AP876" s="193"/>
      <c r="AQ876" s="193"/>
      <c r="AR876" s="193"/>
      <c r="AS876" s="193"/>
      <c r="AT876" s="193"/>
      <c r="AU876" s="193"/>
      <c r="AV876" s="193"/>
    </row>
    <row r="877" spans="1:48" ht="15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  <c r="AE877" s="193"/>
      <c r="AF877" s="193"/>
      <c r="AG877" s="193"/>
      <c r="AH877" s="193"/>
      <c r="AI877" s="193"/>
      <c r="AJ877" s="193"/>
      <c r="AK877" s="193"/>
      <c r="AL877" s="193"/>
      <c r="AM877" s="193"/>
      <c r="AN877" s="193"/>
      <c r="AO877" s="193"/>
      <c r="AP877" s="193"/>
      <c r="AQ877" s="193"/>
      <c r="AR877" s="193"/>
      <c r="AS877" s="193"/>
      <c r="AT877" s="193"/>
      <c r="AU877" s="193"/>
      <c r="AV877" s="193"/>
    </row>
    <row r="878" spans="1:48" ht="15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  <c r="AA878" s="193"/>
      <c r="AB878" s="193"/>
      <c r="AC878" s="193"/>
      <c r="AD878" s="193"/>
      <c r="AE878" s="193"/>
      <c r="AF878" s="193"/>
      <c r="AG878" s="193"/>
      <c r="AH878" s="193"/>
      <c r="AI878" s="193"/>
      <c r="AJ878" s="193"/>
      <c r="AK878" s="193"/>
      <c r="AL878" s="193"/>
      <c r="AM878" s="193"/>
      <c r="AN878" s="193"/>
      <c r="AO878" s="193"/>
      <c r="AP878" s="193"/>
      <c r="AQ878" s="193"/>
      <c r="AR878" s="193"/>
      <c r="AS878" s="193"/>
      <c r="AT878" s="193"/>
      <c r="AU878" s="193"/>
      <c r="AV878" s="193"/>
    </row>
    <row r="879" spans="1:48" ht="15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  <c r="AE879" s="193"/>
      <c r="AF879" s="193"/>
      <c r="AG879" s="193"/>
      <c r="AH879" s="193"/>
      <c r="AI879" s="193"/>
      <c r="AJ879" s="193"/>
      <c r="AK879" s="193"/>
      <c r="AL879" s="193"/>
      <c r="AM879" s="193"/>
      <c r="AN879" s="193"/>
      <c r="AO879" s="193"/>
      <c r="AP879" s="193"/>
      <c r="AQ879" s="193"/>
      <c r="AR879" s="193"/>
      <c r="AS879" s="193"/>
      <c r="AT879" s="193"/>
      <c r="AU879" s="193"/>
      <c r="AV879" s="193"/>
    </row>
    <row r="880" spans="1:48" ht="15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  <c r="AE880" s="193"/>
      <c r="AF880" s="193"/>
      <c r="AG880" s="193"/>
      <c r="AH880" s="193"/>
      <c r="AI880" s="193"/>
      <c r="AJ880" s="193"/>
      <c r="AK880" s="193"/>
      <c r="AL880" s="193"/>
      <c r="AM880" s="193"/>
      <c r="AN880" s="193"/>
      <c r="AO880" s="193"/>
      <c r="AP880" s="193"/>
      <c r="AQ880" s="193"/>
      <c r="AR880" s="193"/>
      <c r="AS880" s="193"/>
      <c r="AT880" s="193"/>
      <c r="AU880" s="193"/>
      <c r="AV880" s="193"/>
    </row>
    <row r="881" spans="1:48" ht="15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  <c r="AE881" s="193"/>
      <c r="AF881" s="193"/>
      <c r="AG881" s="193"/>
      <c r="AH881" s="193"/>
      <c r="AI881" s="193"/>
      <c r="AJ881" s="193"/>
      <c r="AK881" s="193"/>
      <c r="AL881" s="193"/>
      <c r="AM881" s="193"/>
      <c r="AN881" s="193"/>
      <c r="AO881" s="193"/>
      <c r="AP881" s="193"/>
      <c r="AQ881" s="193"/>
      <c r="AR881" s="193"/>
      <c r="AS881" s="193"/>
      <c r="AT881" s="193"/>
      <c r="AU881" s="193"/>
      <c r="AV881" s="193"/>
    </row>
    <row r="882" spans="1:48" ht="15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  <c r="AE882" s="193"/>
      <c r="AF882" s="193"/>
      <c r="AG882" s="193"/>
      <c r="AH882" s="193"/>
      <c r="AI882" s="193"/>
      <c r="AJ882" s="193"/>
      <c r="AK882" s="193"/>
      <c r="AL882" s="193"/>
      <c r="AM882" s="193"/>
      <c r="AN882" s="193"/>
      <c r="AO882" s="193"/>
      <c r="AP882" s="193"/>
      <c r="AQ882" s="193"/>
      <c r="AR882" s="193"/>
      <c r="AS882" s="193"/>
      <c r="AT882" s="193"/>
      <c r="AU882" s="193"/>
      <c r="AV882" s="193"/>
    </row>
    <row r="883" spans="1:48" ht="15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  <c r="AE883" s="193"/>
      <c r="AF883" s="193"/>
      <c r="AG883" s="193"/>
      <c r="AH883" s="193"/>
      <c r="AI883" s="193"/>
      <c r="AJ883" s="193"/>
      <c r="AK883" s="193"/>
      <c r="AL883" s="193"/>
      <c r="AM883" s="193"/>
      <c r="AN883" s="193"/>
      <c r="AO883" s="193"/>
      <c r="AP883" s="193"/>
      <c r="AQ883" s="193"/>
      <c r="AR883" s="193"/>
      <c r="AS883" s="193"/>
      <c r="AT883" s="193"/>
      <c r="AU883" s="193"/>
      <c r="AV883" s="193"/>
    </row>
    <row r="884" spans="1:48" ht="15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  <c r="AE884" s="193"/>
      <c r="AF884" s="193"/>
      <c r="AG884" s="193"/>
      <c r="AH884" s="193"/>
      <c r="AI884" s="193"/>
      <c r="AJ884" s="193"/>
      <c r="AK884" s="193"/>
      <c r="AL884" s="193"/>
      <c r="AM884" s="193"/>
      <c r="AN884" s="193"/>
      <c r="AO884" s="193"/>
      <c r="AP884" s="193"/>
      <c r="AQ884" s="193"/>
      <c r="AR884" s="193"/>
      <c r="AS884" s="193"/>
      <c r="AT884" s="193"/>
      <c r="AU884" s="193"/>
      <c r="AV884" s="193"/>
    </row>
    <row r="885" spans="1:48" ht="15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  <c r="AE885" s="193"/>
      <c r="AF885" s="193"/>
      <c r="AG885" s="193"/>
      <c r="AH885" s="193"/>
      <c r="AI885" s="193"/>
      <c r="AJ885" s="193"/>
      <c r="AK885" s="193"/>
      <c r="AL885" s="193"/>
      <c r="AM885" s="193"/>
      <c r="AN885" s="193"/>
      <c r="AO885" s="193"/>
      <c r="AP885" s="193"/>
      <c r="AQ885" s="193"/>
      <c r="AR885" s="193"/>
      <c r="AS885" s="193"/>
      <c r="AT885" s="193"/>
      <c r="AU885" s="193"/>
      <c r="AV885" s="193"/>
    </row>
    <row r="886" spans="1:48" ht="15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  <c r="AE886" s="193"/>
      <c r="AF886" s="193"/>
      <c r="AG886" s="193"/>
      <c r="AH886" s="193"/>
      <c r="AI886" s="193"/>
      <c r="AJ886" s="193"/>
      <c r="AK886" s="193"/>
      <c r="AL886" s="193"/>
      <c r="AM886" s="193"/>
      <c r="AN886" s="193"/>
      <c r="AO886" s="193"/>
      <c r="AP886" s="193"/>
      <c r="AQ886" s="193"/>
      <c r="AR886" s="193"/>
      <c r="AS886" s="193"/>
      <c r="AT886" s="193"/>
      <c r="AU886" s="193"/>
      <c r="AV886" s="193"/>
    </row>
    <row r="887" spans="1:48" ht="15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  <c r="AE887" s="193"/>
      <c r="AF887" s="193"/>
      <c r="AG887" s="193"/>
      <c r="AH887" s="193"/>
      <c r="AI887" s="193"/>
      <c r="AJ887" s="193"/>
      <c r="AK887" s="193"/>
      <c r="AL887" s="193"/>
      <c r="AM887" s="193"/>
      <c r="AN887" s="193"/>
      <c r="AO887" s="193"/>
      <c r="AP887" s="193"/>
      <c r="AQ887" s="193"/>
      <c r="AR887" s="193"/>
      <c r="AS887" s="193"/>
      <c r="AT887" s="193"/>
      <c r="AU887" s="193"/>
      <c r="AV887" s="193"/>
    </row>
    <row r="888" spans="1:48" ht="15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  <c r="AE888" s="193"/>
      <c r="AF888" s="193"/>
      <c r="AG888" s="193"/>
      <c r="AH888" s="193"/>
      <c r="AI888" s="193"/>
      <c r="AJ888" s="193"/>
      <c r="AK888" s="193"/>
      <c r="AL888" s="193"/>
      <c r="AM888" s="193"/>
      <c r="AN888" s="193"/>
      <c r="AO888" s="193"/>
      <c r="AP888" s="193"/>
      <c r="AQ888" s="193"/>
      <c r="AR888" s="193"/>
      <c r="AS888" s="193"/>
      <c r="AT888" s="193"/>
      <c r="AU888" s="193"/>
      <c r="AV888" s="193"/>
    </row>
    <row r="889" spans="1:48" ht="15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  <c r="AE889" s="193"/>
      <c r="AF889" s="193"/>
      <c r="AG889" s="193"/>
      <c r="AH889" s="193"/>
      <c r="AI889" s="193"/>
      <c r="AJ889" s="193"/>
      <c r="AK889" s="193"/>
      <c r="AL889" s="193"/>
      <c r="AM889" s="193"/>
      <c r="AN889" s="193"/>
      <c r="AO889" s="193"/>
      <c r="AP889" s="193"/>
      <c r="AQ889" s="193"/>
      <c r="AR889" s="193"/>
      <c r="AS889" s="193"/>
      <c r="AT889" s="193"/>
      <c r="AU889" s="193"/>
      <c r="AV889" s="193"/>
    </row>
    <row r="890" spans="1:48" ht="15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  <c r="AE890" s="193"/>
      <c r="AF890" s="193"/>
      <c r="AG890" s="193"/>
      <c r="AH890" s="193"/>
      <c r="AI890" s="193"/>
      <c r="AJ890" s="193"/>
      <c r="AK890" s="193"/>
      <c r="AL890" s="193"/>
      <c r="AM890" s="193"/>
      <c r="AN890" s="193"/>
      <c r="AO890" s="193"/>
      <c r="AP890" s="193"/>
      <c r="AQ890" s="193"/>
      <c r="AR890" s="193"/>
      <c r="AS890" s="193"/>
      <c r="AT890" s="193"/>
      <c r="AU890" s="193"/>
      <c r="AV890" s="193"/>
    </row>
    <row r="891" spans="1:48" ht="15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  <c r="AE891" s="193"/>
      <c r="AF891" s="193"/>
      <c r="AG891" s="193"/>
      <c r="AH891" s="193"/>
      <c r="AI891" s="193"/>
      <c r="AJ891" s="193"/>
      <c r="AK891" s="193"/>
      <c r="AL891" s="193"/>
      <c r="AM891" s="193"/>
      <c r="AN891" s="193"/>
      <c r="AO891" s="193"/>
      <c r="AP891" s="193"/>
      <c r="AQ891" s="193"/>
      <c r="AR891" s="193"/>
      <c r="AS891" s="193"/>
      <c r="AT891" s="193"/>
      <c r="AU891" s="193"/>
      <c r="AV891" s="193"/>
    </row>
    <row r="892" spans="1:48" ht="15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  <c r="AE892" s="193"/>
      <c r="AF892" s="193"/>
      <c r="AG892" s="193"/>
      <c r="AH892" s="193"/>
      <c r="AI892" s="193"/>
      <c r="AJ892" s="193"/>
      <c r="AK892" s="193"/>
      <c r="AL892" s="193"/>
      <c r="AM892" s="193"/>
      <c r="AN892" s="193"/>
      <c r="AO892" s="193"/>
      <c r="AP892" s="193"/>
      <c r="AQ892" s="193"/>
      <c r="AR892" s="193"/>
      <c r="AS892" s="193"/>
      <c r="AT892" s="193"/>
      <c r="AU892" s="193"/>
      <c r="AV892" s="193"/>
    </row>
    <row r="893" spans="1:48" ht="15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  <c r="AE893" s="193"/>
      <c r="AF893" s="193"/>
      <c r="AG893" s="193"/>
      <c r="AH893" s="193"/>
      <c r="AI893" s="193"/>
      <c r="AJ893" s="193"/>
      <c r="AK893" s="193"/>
      <c r="AL893" s="193"/>
      <c r="AM893" s="193"/>
      <c r="AN893" s="193"/>
      <c r="AO893" s="193"/>
      <c r="AP893" s="193"/>
      <c r="AQ893" s="193"/>
      <c r="AR893" s="193"/>
      <c r="AS893" s="193"/>
      <c r="AT893" s="193"/>
      <c r="AU893" s="193"/>
      <c r="AV893" s="193"/>
    </row>
    <row r="894" spans="1:48" ht="15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  <c r="AE894" s="193"/>
      <c r="AF894" s="193"/>
      <c r="AG894" s="193"/>
      <c r="AH894" s="193"/>
      <c r="AI894" s="193"/>
      <c r="AJ894" s="193"/>
      <c r="AK894" s="193"/>
      <c r="AL894" s="193"/>
      <c r="AM894" s="193"/>
      <c r="AN894" s="193"/>
      <c r="AO894" s="193"/>
      <c r="AP894" s="193"/>
      <c r="AQ894" s="193"/>
      <c r="AR894" s="193"/>
      <c r="AS894" s="193"/>
      <c r="AT894" s="193"/>
      <c r="AU894" s="193"/>
      <c r="AV894" s="193"/>
    </row>
    <row r="895" spans="1:48" ht="15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  <c r="AE895" s="193"/>
      <c r="AF895" s="193"/>
      <c r="AG895" s="193"/>
      <c r="AH895" s="193"/>
      <c r="AI895" s="193"/>
      <c r="AJ895" s="193"/>
      <c r="AK895" s="193"/>
      <c r="AL895" s="193"/>
      <c r="AM895" s="193"/>
      <c r="AN895" s="193"/>
      <c r="AO895" s="193"/>
      <c r="AP895" s="193"/>
      <c r="AQ895" s="193"/>
      <c r="AR895" s="193"/>
      <c r="AS895" s="193"/>
      <c r="AT895" s="193"/>
      <c r="AU895" s="193"/>
      <c r="AV895" s="193"/>
    </row>
    <row r="896" spans="1:48" ht="15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  <c r="AE896" s="193"/>
      <c r="AF896" s="193"/>
      <c r="AG896" s="193"/>
      <c r="AH896" s="193"/>
      <c r="AI896" s="193"/>
      <c r="AJ896" s="193"/>
      <c r="AK896" s="193"/>
      <c r="AL896" s="193"/>
      <c r="AM896" s="193"/>
      <c r="AN896" s="193"/>
      <c r="AO896" s="193"/>
      <c r="AP896" s="193"/>
      <c r="AQ896" s="193"/>
      <c r="AR896" s="193"/>
      <c r="AS896" s="193"/>
      <c r="AT896" s="193"/>
      <c r="AU896" s="193"/>
      <c r="AV896" s="193"/>
    </row>
    <row r="897" spans="1:48" ht="15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  <c r="AE897" s="193"/>
      <c r="AF897" s="193"/>
      <c r="AG897" s="193"/>
      <c r="AH897" s="193"/>
      <c r="AI897" s="193"/>
      <c r="AJ897" s="193"/>
      <c r="AK897" s="193"/>
      <c r="AL897" s="193"/>
      <c r="AM897" s="193"/>
      <c r="AN897" s="193"/>
      <c r="AO897" s="193"/>
      <c r="AP897" s="193"/>
      <c r="AQ897" s="193"/>
      <c r="AR897" s="193"/>
      <c r="AS897" s="193"/>
      <c r="AT897" s="193"/>
      <c r="AU897" s="193"/>
      <c r="AV897" s="193"/>
    </row>
    <row r="898" spans="1:48" ht="15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  <c r="AE898" s="193"/>
      <c r="AF898" s="193"/>
      <c r="AG898" s="193"/>
      <c r="AH898" s="193"/>
      <c r="AI898" s="193"/>
      <c r="AJ898" s="193"/>
      <c r="AK898" s="193"/>
      <c r="AL898" s="193"/>
      <c r="AM898" s="193"/>
      <c r="AN898" s="193"/>
      <c r="AO898" s="193"/>
      <c r="AP898" s="193"/>
      <c r="AQ898" s="193"/>
      <c r="AR898" s="193"/>
      <c r="AS898" s="193"/>
      <c r="AT898" s="193"/>
      <c r="AU898" s="193"/>
      <c r="AV898" s="193"/>
    </row>
    <row r="899" spans="1:48" ht="15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  <c r="AE899" s="193"/>
      <c r="AF899" s="193"/>
      <c r="AG899" s="193"/>
      <c r="AH899" s="193"/>
      <c r="AI899" s="193"/>
      <c r="AJ899" s="193"/>
      <c r="AK899" s="193"/>
      <c r="AL899" s="193"/>
      <c r="AM899" s="193"/>
      <c r="AN899" s="193"/>
      <c r="AO899" s="193"/>
      <c r="AP899" s="193"/>
      <c r="AQ899" s="193"/>
      <c r="AR899" s="193"/>
      <c r="AS899" s="193"/>
      <c r="AT899" s="193"/>
      <c r="AU899" s="193"/>
      <c r="AV899" s="193"/>
    </row>
    <row r="900" spans="1:48" ht="15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  <c r="AE900" s="193"/>
      <c r="AF900" s="193"/>
      <c r="AG900" s="193"/>
      <c r="AH900" s="193"/>
      <c r="AI900" s="193"/>
      <c r="AJ900" s="193"/>
      <c r="AK900" s="193"/>
      <c r="AL900" s="193"/>
      <c r="AM900" s="193"/>
      <c r="AN900" s="193"/>
      <c r="AO900" s="193"/>
      <c r="AP900" s="193"/>
      <c r="AQ900" s="193"/>
      <c r="AR900" s="193"/>
      <c r="AS900" s="193"/>
      <c r="AT900" s="193"/>
      <c r="AU900" s="193"/>
      <c r="AV900" s="193"/>
    </row>
    <row r="901" spans="1:48" ht="15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  <c r="AA901" s="193"/>
      <c r="AB901" s="193"/>
      <c r="AC901" s="193"/>
      <c r="AD901" s="193"/>
      <c r="AE901" s="193"/>
      <c r="AF901" s="193"/>
      <c r="AG901" s="193"/>
      <c r="AH901" s="193"/>
      <c r="AI901" s="193"/>
      <c r="AJ901" s="193"/>
      <c r="AK901" s="193"/>
      <c r="AL901" s="193"/>
      <c r="AM901" s="193"/>
      <c r="AN901" s="193"/>
      <c r="AO901" s="193"/>
      <c r="AP901" s="193"/>
      <c r="AQ901" s="193"/>
      <c r="AR901" s="193"/>
      <c r="AS901" s="193"/>
      <c r="AT901" s="193"/>
      <c r="AU901" s="193"/>
      <c r="AV901" s="193"/>
    </row>
    <row r="902" spans="1:48" ht="15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  <c r="AE902" s="193"/>
      <c r="AF902" s="193"/>
      <c r="AG902" s="193"/>
      <c r="AH902" s="193"/>
      <c r="AI902" s="193"/>
      <c r="AJ902" s="193"/>
      <c r="AK902" s="193"/>
      <c r="AL902" s="193"/>
      <c r="AM902" s="193"/>
      <c r="AN902" s="193"/>
      <c r="AO902" s="193"/>
      <c r="AP902" s="193"/>
      <c r="AQ902" s="193"/>
      <c r="AR902" s="193"/>
      <c r="AS902" s="193"/>
      <c r="AT902" s="193"/>
      <c r="AU902" s="193"/>
      <c r="AV902" s="193"/>
    </row>
    <row r="903" spans="1:48" ht="15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  <c r="AE903" s="193"/>
      <c r="AF903" s="193"/>
      <c r="AG903" s="193"/>
      <c r="AH903" s="193"/>
      <c r="AI903" s="193"/>
      <c r="AJ903" s="193"/>
      <c r="AK903" s="193"/>
      <c r="AL903" s="193"/>
      <c r="AM903" s="193"/>
      <c r="AN903" s="193"/>
      <c r="AO903" s="193"/>
      <c r="AP903" s="193"/>
      <c r="AQ903" s="193"/>
      <c r="AR903" s="193"/>
      <c r="AS903" s="193"/>
      <c r="AT903" s="193"/>
      <c r="AU903" s="193"/>
      <c r="AV903" s="193"/>
    </row>
    <row r="904" spans="1:48" ht="15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  <c r="AE904" s="193"/>
      <c r="AF904" s="193"/>
      <c r="AG904" s="193"/>
      <c r="AH904" s="193"/>
      <c r="AI904" s="193"/>
      <c r="AJ904" s="193"/>
      <c r="AK904" s="193"/>
      <c r="AL904" s="193"/>
      <c r="AM904" s="193"/>
      <c r="AN904" s="193"/>
      <c r="AO904" s="193"/>
      <c r="AP904" s="193"/>
      <c r="AQ904" s="193"/>
      <c r="AR904" s="193"/>
      <c r="AS904" s="193"/>
      <c r="AT904" s="193"/>
      <c r="AU904" s="193"/>
      <c r="AV904" s="193"/>
    </row>
    <row r="905" spans="1:48" ht="15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  <c r="AE905" s="193"/>
      <c r="AF905" s="193"/>
      <c r="AG905" s="193"/>
      <c r="AH905" s="193"/>
      <c r="AI905" s="193"/>
      <c r="AJ905" s="193"/>
      <c r="AK905" s="193"/>
      <c r="AL905" s="193"/>
      <c r="AM905" s="193"/>
      <c r="AN905" s="193"/>
      <c r="AO905" s="193"/>
      <c r="AP905" s="193"/>
      <c r="AQ905" s="193"/>
      <c r="AR905" s="193"/>
      <c r="AS905" s="193"/>
      <c r="AT905" s="193"/>
      <c r="AU905" s="193"/>
      <c r="AV905" s="193"/>
    </row>
    <row r="906" spans="1:48" ht="15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  <c r="AA906" s="193"/>
      <c r="AB906" s="193"/>
      <c r="AC906" s="193"/>
      <c r="AD906" s="193"/>
      <c r="AE906" s="193"/>
      <c r="AF906" s="193"/>
      <c r="AG906" s="193"/>
      <c r="AH906" s="193"/>
      <c r="AI906" s="193"/>
      <c r="AJ906" s="193"/>
      <c r="AK906" s="193"/>
      <c r="AL906" s="193"/>
      <c r="AM906" s="193"/>
      <c r="AN906" s="193"/>
      <c r="AO906" s="193"/>
      <c r="AP906" s="193"/>
      <c r="AQ906" s="193"/>
      <c r="AR906" s="193"/>
      <c r="AS906" s="193"/>
      <c r="AT906" s="193"/>
      <c r="AU906" s="193"/>
      <c r="AV906" s="193"/>
    </row>
    <row r="907" spans="1:48" ht="15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  <c r="AE907" s="193"/>
      <c r="AF907" s="193"/>
      <c r="AG907" s="193"/>
      <c r="AH907" s="193"/>
      <c r="AI907" s="193"/>
      <c r="AJ907" s="193"/>
      <c r="AK907" s="193"/>
      <c r="AL907" s="193"/>
      <c r="AM907" s="193"/>
      <c r="AN907" s="193"/>
      <c r="AO907" s="193"/>
      <c r="AP907" s="193"/>
      <c r="AQ907" s="193"/>
      <c r="AR907" s="193"/>
      <c r="AS907" s="193"/>
      <c r="AT907" s="193"/>
      <c r="AU907" s="193"/>
      <c r="AV907" s="193"/>
    </row>
    <row r="908" spans="1:48" ht="15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  <c r="AE908" s="193"/>
      <c r="AF908" s="193"/>
      <c r="AG908" s="193"/>
      <c r="AH908" s="193"/>
      <c r="AI908" s="193"/>
      <c r="AJ908" s="193"/>
      <c r="AK908" s="193"/>
      <c r="AL908" s="193"/>
      <c r="AM908" s="193"/>
      <c r="AN908" s="193"/>
      <c r="AO908" s="193"/>
      <c r="AP908" s="193"/>
      <c r="AQ908" s="193"/>
      <c r="AR908" s="193"/>
      <c r="AS908" s="193"/>
      <c r="AT908" s="193"/>
      <c r="AU908" s="193"/>
      <c r="AV908" s="193"/>
    </row>
    <row r="909" spans="1:48" ht="15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  <c r="AE909" s="193"/>
      <c r="AF909" s="193"/>
      <c r="AG909" s="193"/>
      <c r="AH909" s="193"/>
      <c r="AI909" s="193"/>
      <c r="AJ909" s="193"/>
      <c r="AK909" s="193"/>
      <c r="AL909" s="193"/>
      <c r="AM909" s="193"/>
      <c r="AN909" s="193"/>
      <c r="AO909" s="193"/>
      <c r="AP909" s="193"/>
      <c r="AQ909" s="193"/>
      <c r="AR909" s="193"/>
      <c r="AS909" s="193"/>
      <c r="AT909" s="193"/>
      <c r="AU909" s="193"/>
      <c r="AV909" s="193"/>
    </row>
    <row r="910" spans="1:48" ht="15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  <c r="AE910" s="193"/>
      <c r="AF910" s="193"/>
      <c r="AG910" s="193"/>
      <c r="AH910" s="193"/>
      <c r="AI910" s="193"/>
      <c r="AJ910" s="193"/>
      <c r="AK910" s="193"/>
      <c r="AL910" s="193"/>
      <c r="AM910" s="193"/>
      <c r="AN910" s="193"/>
      <c r="AO910" s="193"/>
      <c r="AP910" s="193"/>
      <c r="AQ910" s="193"/>
      <c r="AR910" s="193"/>
      <c r="AS910" s="193"/>
      <c r="AT910" s="193"/>
      <c r="AU910" s="193"/>
      <c r="AV910" s="193"/>
    </row>
    <row r="911" spans="1:48" ht="15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  <c r="AE911" s="193"/>
      <c r="AF911" s="193"/>
      <c r="AG911" s="193"/>
      <c r="AH911" s="193"/>
      <c r="AI911" s="193"/>
      <c r="AJ911" s="193"/>
      <c r="AK911" s="193"/>
      <c r="AL911" s="193"/>
      <c r="AM911" s="193"/>
      <c r="AN911" s="193"/>
      <c r="AO911" s="193"/>
      <c r="AP911" s="193"/>
      <c r="AQ911" s="193"/>
      <c r="AR911" s="193"/>
      <c r="AS911" s="193"/>
      <c r="AT911" s="193"/>
      <c r="AU911" s="193"/>
      <c r="AV911" s="193"/>
    </row>
    <row r="912" spans="1:48" ht="15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  <c r="AE912" s="193"/>
      <c r="AF912" s="193"/>
      <c r="AG912" s="193"/>
      <c r="AH912" s="193"/>
      <c r="AI912" s="193"/>
      <c r="AJ912" s="193"/>
      <c r="AK912" s="193"/>
      <c r="AL912" s="193"/>
      <c r="AM912" s="193"/>
      <c r="AN912" s="193"/>
      <c r="AO912" s="193"/>
      <c r="AP912" s="193"/>
      <c r="AQ912" s="193"/>
      <c r="AR912" s="193"/>
      <c r="AS912" s="193"/>
      <c r="AT912" s="193"/>
      <c r="AU912" s="193"/>
      <c r="AV912" s="193"/>
    </row>
    <row r="913" spans="1:48" ht="15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  <c r="AE913" s="193"/>
      <c r="AF913" s="193"/>
      <c r="AG913" s="193"/>
      <c r="AH913" s="193"/>
      <c r="AI913" s="193"/>
      <c r="AJ913" s="193"/>
      <c r="AK913" s="193"/>
      <c r="AL913" s="193"/>
      <c r="AM913" s="193"/>
      <c r="AN913" s="193"/>
      <c r="AO913" s="193"/>
      <c r="AP913" s="193"/>
      <c r="AQ913" s="193"/>
      <c r="AR913" s="193"/>
      <c r="AS913" s="193"/>
      <c r="AT913" s="193"/>
      <c r="AU913" s="193"/>
      <c r="AV913" s="193"/>
    </row>
    <row r="914" spans="1:48" ht="15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  <c r="AA914" s="193"/>
      <c r="AB914" s="193"/>
      <c r="AC914" s="193"/>
      <c r="AD914" s="193"/>
      <c r="AE914" s="193"/>
      <c r="AF914" s="193"/>
      <c r="AG914" s="193"/>
      <c r="AH914" s="193"/>
      <c r="AI914" s="193"/>
      <c r="AJ914" s="193"/>
      <c r="AK914" s="193"/>
      <c r="AL914" s="193"/>
      <c r="AM914" s="193"/>
      <c r="AN914" s="193"/>
      <c r="AO914" s="193"/>
      <c r="AP914" s="193"/>
      <c r="AQ914" s="193"/>
      <c r="AR914" s="193"/>
      <c r="AS914" s="193"/>
      <c r="AT914" s="193"/>
      <c r="AU914" s="193"/>
      <c r="AV914" s="193"/>
    </row>
    <row r="915" spans="1:48" ht="15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  <c r="AE915" s="193"/>
      <c r="AF915" s="193"/>
      <c r="AG915" s="193"/>
      <c r="AH915" s="193"/>
      <c r="AI915" s="193"/>
      <c r="AJ915" s="193"/>
      <c r="AK915" s="193"/>
      <c r="AL915" s="193"/>
      <c r="AM915" s="193"/>
      <c r="AN915" s="193"/>
      <c r="AO915" s="193"/>
      <c r="AP915" s="193"/>
      <c r="AQ915" s="193"/>
      <c r="AR915" s="193"/>
      <c r="AS915" s="193"/>
      <c r="AT915" s="193"/>
      <c r="AU915" s="193"/>
      <c r="AV915" s="193"/>
    </row>
    <row r="916" spans="1:48" ht="15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  <c r="AE916" s="193"/>
      <c r="AF916" s="193"/>
      <c r="AG916" s="193"/>
      <c r="AH916" s="193"/>
      <c r="AI916" s="193"/>
      <c r="AJ916" s="193"/>
      <c r="AK916" s="193"/>
      <c r="AL916" s="193"/>
      <c r="AM916" s="193"/>
      <c r="AN916" s="193"/>
      <c r="AO916" s="193"/>
      <c r="AP916" s="193"/>
      <c r="AQ916" s="193"/>
      <c r="AR916" s="193"/>
      <c r="AS916" s="193"/>
      <c r="AT916" s="193"/>
      <c r="AU916" s="193"/>
      <c r="AV916" s="193"/>
    </row>
    <row r="917" spans="1:48" ht="15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  <c r="AE917" s="193"/>
      <c r="AF917" s="193"/>
      <c r="AG917" s="193"/>
      <c r="AH917" s="193"/>
      <c r="AI917" s="193"/>
      <c r="AJ917" s="193"/>
      <c r="AK917" s="193"/>
      <c r="AL917" s="193"/>
      <c r="AM917" s="193"/>
      <c r="AN917" s="193"/>
      <c r="AO917" s="193"/>
      <c r="AP917" s="193"/>
      <c r="AQ917" s="193"/>
      <c r="AR917" s="193"/>
      <c r="AS917" s="193"/>
      <c r="AT917" s="193"/>
      <c r="AU917" s="193"/>
      <c r="AV917" s="193"/>
    </row>
    <row r="918" spans="1:48" ht="15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  <c r="AE918" s="193"/>
      <c r="AF918" s="193"/>
      <c r="AG918" s="193"/>
      <c r="AH918" s="193"/>
      <c r="AI918" s="193"/>
      <c r="AJ918" s="193"/>
      <c r="AK918" s="193"/>
      <c r="AL918" s="193"/>
      <c r="AM918" s="193"/>
      <c r="AN918" s="193"/>
      <c r="AO918" s="193"/>
      <c r="AP918" s="193"/>
      <c r="AQ918" s="193"/>
      <c r="AR918" s="193"/>
      <c r="AS918" s="193"/>
      <c r="AT918" s="193"/>
      <c r="AU918" s="193"/>
      <c r="AV918" s="193"/>
    </row>
    <row r="919" spans="1:48" ht="15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  <c r="AE919" s="193"/>
      <c r="AF919" s="193"/>
      <c r="AG919" s="193"/>
      <c r="AH919" s="193"/>
      <c r="AI919" s="193"/>
      <c r="AJ919" s="193"/>
      <c r="AK919" s="193"/>
      <c r="AL919" s="193"/>
      <c r="AM919" s="193"/>
      <c r="AN919" s="193"/>
      <c r="AO919" s="193"/>
      <c r="AP919" s="193"/>
      <c r="AQ919" s="193"/>
      <c r="AR919" s="193"/>
      <c r="AS919" s="193"/>
      <c r="AT919" s="193"/>
      <c r="AU919" s="193"/>
      <c r="AV919" s="193"/>
    </row>
    <row r="920" spans="1:48" ht="15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  <c r="AA920" s="193"/>
      <c r="AB920" s="193"/>
      <c r="AC920" s="193"/>
      <c r="AD920" s="193"/>
      <c r="AE920" s="193"/>
      <c r="AF920" s="193"/>
      <c r="AG920" s="193"/>
      <c r="AH920" s="193"/>
      <c r="AI920" s="193"/>
      <c r="AJ920" s="193"/>
      <c r="AK920" s="193"/>
      <c r="AL920" s="193"/>
      <c r="AM920" s="193"/>
      <c r="AN920" s="193"/>
      <c r="AO920" s="193"/>
      <c r="AP920" s="193"/>
      <c r="AQ920" s="193"/>
      <c r="AR920" s="193"/>
      <c r="AS920" s="193"/>
      <c r="AT920" s="193"/>
      <c r="AU920" s="193"/>
      <c r="AV920" s="193"/>
    </row>
    <row r="921" spans="1:48" ht="15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  <c r="AE921" s="193"/>
      <c r="AF921" s="193"/>
      <c r="AG921" s="193"/>
      <c r="AH921" s="193"/>
      <c r="AI921" s="193"/>
      <c r="AJ921" s="193"/>
      <c r="AK921" s="193"/>
      <c r="AL921" s="193"/>
      <c r="AM921" s="193"/>
      <c r="AN921" s="193"/>
      <c r="AO921" s="193"/>
      <c r="AP921" s="193"/>
      <c r="AQ921" s="193"/>
      <c r="AR921" s="193"/>
      <c r="AS921" s="193"/>
      <c r="AT921" s="193"/>
      <c r="AU921" s="193"/>
      <c r="AV921" s="193"/>
    </row>
    <row r="922" spans="1:48" ht="15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  <c r="AE922" s="193"/>
      <c r="AF922" s="193"/>
      <c r="AG922" s="193"/>
      <c r="AH922" s="193"/>
      <c r="AI922" s="193"/>
      <c r="AJ922" s="193"/>
      <c r="AK922" s="193"/>
      <c r="AL922" s="193"/>
      <c r="AM922" s="193"/>
      <c r="AN922" s="193"/>
      <c r="AO922" s="193"/>
      <c r="AP922" s="193"/>
      <c r="AQ922" s="193"/>
      <c r="AR922" s="193"/>
      <c r="AS922" s="193"/>
      <c r="AT922" s="193"/>
      <c r="AU922" s="193"/>
      <c r="AV922" s="193"/>
    </row>
    <row r="923" spans="1:48" ht="15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  <c r="AE923" s="193"/>
      <c r="AF923" s="193"/>
      <c r="AG923" s="193"/>
      <c r="AH923" s="193"/>
      <c r="AI923" s="193"/>
      <c r="AJ923" s="193"/>
      <c r="AK923" s="193"/>
      <c r="AL923" s="193"/>
      <c r="AM923" s="193"/>
      <c r="AN923" s="193"/>
      <c r="AO923" s="193"/>
      <c r="AP923" s="193"/>
      <c r="AQ923" s="193"/>
      <c r="AR923" s="193"/>
      <c r="AS923" s="193"/>
      <c r="AT923" s="193"/>
      <c r="AU923" s="193"/>
      <c r="AV923" s="193"/>
    </row>
    <row r="924" spans="1:48" ht="15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  <c r="AE924" s="193"/>
      <c r="AF924" s="193"/>
      <c r="AG924" s="193"/>
      <c r="AH924" s="193"/>
      <c r="AI924" s="193"/>
      <c r="AJ924" s="193"/>
      <c r="AK924" s="193"/>
      <c r="AL924" s="193"/>
      <c r="AM924" s="193"/>
      <c r="AN924" s="193"/>
      <c r="AO924" s="193"/>
      <c r="AP924" s="193"/>
      <c r="AQ924" s="193"/>
      <c r="AR924" s="193"/>
      <c r="AS924" s="193"/>
      <c r="AT924" s="193"/>
      <c r="AU924" s="193"/>
      <c r="AV924" s="193"/>
    </row>
    <row r="925" spans="1:48" ht="15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  <c r="AE925" s="193"/>
      <c r="AF925" s="193"/>
      <c r="AG925" s="193"/>
      <c r="AH925" s="193"/>
      <c r="AI925" s="193"/>
      <c r="AJ925" s="193"/>
      <c r="AK925" s="193"/>
      <c r="AL925" s="193"/>
      <c r="AM925" s="193"/>
      <c r="AN925" s="193"/>
      <c r="AO925" s="193"/>
      <c r="AP925" s="193"/>
      <c r="AQ925" s="193"/>
      <c r="AR925" s="193"/>
      <c r="AS925" s="193"/>
      <c r="AT925" s="193"/>
      <c r="AU925" s="193"/>
      <c r="AV925" s="193"/>
    </row>
    <row r="926" spans="1:48" ht="15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  <c r="AE926" s="193"/>
      <c r="AF926" s="193"/>
      <c r="AG926" s="193"/>
      <c r="AH926" s="193"/>
      <c r="AI926" s="193"/>
      <c r="AJ926" s="193"/>
      <c r="AK926" s="193"/>
      <c r="AL926" s="193"/>
      <c r="AM926" s="193"/>
      <c r="AN926" s="193"/>
      <c r="AO926" s="193"/>
      <c r="AP926" s="193"/>
      <c r="AQ926" s="193"/>
      <c r="AR926" s="193"/>
      <c r="AS926" s="193"/>
      <c r="AT926" s="193"/>
      <c r="AU926" s="193"/>
      <c r="AV926" s="193"/>
    </row>
    <row r="927" spans="1:48" ht="15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  <c r="AE927" s="193"/>
      <c r="AF927" s="193"/>
      <c r="AG927" s="193"/>
      <c r="AH927" s="193"/>
      <c r="AI927" s="193"/>
      <c r="AJ927" s="193"/>
      <c r="AK927" s="193"/>
      <c r="AL927" s="193"/>
      <c r="AM927" s="193"/>
      <c r="AN927" s="193"/>
      <c r="AO927" s="193"/>
      <c r="AP927" s="193"/>
      <c r="AQ927" s="193"/>
      <c r="AR927" s="193"/>
      <c r="AS927" s="193"/>
      <c r="AT927" s="193"/>
      <c r="AU927" s="193"/>
      <c r="AV927" s="193"/>
    </row>
    <row r="928" spans="1:48" ht="15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  <c r="AE928" s="193"/>
      <c r="AF928" s="193"/>
      <c r="AG928" s="193"/>
      <c r="AH928" s="193"/>
      <c r="AI928" s="193"/>
      <c r="AJ928" s="193"/>
      <c r="AK928" s="193"/>
      <c r="AL928" s="193"/>
      <c r="AM928" s="193"/>
      <c r="AN928" s="193"/>
      <c r="AO928" s="193"/>
      <c r="AP928" s="193"/>
      <c r="AQ928" s="193"/>
      <c r="AR928" s="193"/>
      <c r="AS928" s="193"/>
      <c r="AT928" s="193"/>
      <c r="AU928" s="193"/>
      <c r="AV928" s="193"/>
    </row>
    <row r="929" spans="1:48" ht="15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  <c r="AE929" s="193"/>
      <c r="AF929" s="193"/>
      <c r="AG929" s="193"/>
      <c r="AH929" s="193"/>
      <c r="AI929" s="193"/>
      <c r="AJ929" s="193"/>
      <c r="AK929" s="193"/>
      <c r="AL929" s="193"/>
      <c r="AM929" s="193"/>
      <c r="AN929" s="193"/>
      <c r="AO929" s="193"/>
      <c r="AP929" s="193"/>
      <c r="AQ929" s="193"/>
      <c r="AR929" s="193"/>
      <c r="AS929" s="193"/>
      <c r="AT929" s="193"/>
      <c r="AU929" s="193"/>
      <c r="AV929" s="193"/>
    </row>
    <row r="930" spans="1:48" ht="15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  <c r="AE930" s="193"/>
      <c r="AF930" s="193"/>
      <c r="AG930" s="193"/>
      <c r="AH930" s="193"/>
      <c r="AI930" s="193"/>
      <c r="AJ930" s="193"/>
      <c r="AK930" s="193"/>
      <c r="AL930" s="193"/>
      <c r="AM930" s="193"/>
      <c r="AN930" s="193"/>
      <c r="AO930" s="193"/>
      <c r="AP930" s="193"/>
      <c r="AQ930" s="193"/>
      <c r="AR930" s="193"/>
      <c r="AS930" s="193"/>
      <c r="AT930" s="193"/>
      <c r="AU930" s="193"/>
      <c r="AV930" s="193"/>
    </row>
    <row r="931" spans="1:48" ht="15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  <c r="AE931" s="193"/>
      <c r="AF931" s="193"/>
      <c r="AG931" s="193"/>
      <c r="AH931" s="193"/>
      <c r="AI931" s="193"/>
      <c r="AJ931" s="193"/>
      <c r="AK931" s="193"/>
      <c r="AL931" s="193"/>
      <c r="AM931" s="193"/>
      <c r="AN931" s="193"/>
      <c r="AO931" s="193"/>
      <c r="AP931" s="193"/>
      <c r="AQ931" s="193"/>
      <c r="AR931" s="193"/>
      <c r="AS931" s="193"/>
      <c r="AT931" s="193"/>
      <c r="AU931" s="193"/>
      <c r="AV931" s="193"/>
    </row>
    <row r="932" spans="1:48" ht="15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  <c r="AE932" s="193"/>
      <c r="AF932" s="193"/>
      <c r="AG932" s="193"/>
      <c r="AH932" s="193"/>
      <c r="AI932" s="193"/>
      <c r="AJ932" s="193"/>
      <c r="AK932" s="193"/>
      <c r="AL932" s="193"/>
      <c r="AM932" s="193"/>
      <c r="AN932" s="193"/>
      <c r="AO932" s="193"/>
      <c r="AP932" s="193"/>
      <c r="AQ932" s="193"/>
      <c r="AR932" s="193"/>
      <c r="AS932" s="193"/>
      <c r="AT932" s="193"/>
      <c r="AU932" s="193"/>
      <c r="AV932" s="193"/>
    </row>
    <row r="933" spans="1:48" ht="15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  <c r="AE933" s="193"/>
      <c r="AF933" s="193"/>
      <c r="AG933" s="193"/>
      <c r="AH933" s="193"/>
      <c r="AI933" s="193"/>
      <c r="AJ933" s="193"/>
      <c r="AK933" s="193"/>
      <c r="AL933" s="193"/>
      <c r="AM933" s="193"/>
      <c r="AN933" s="193"/>
      <c r="AO933" s="193"/>
      <c r="AP933" s="193"/>
      <c r="AQ933" s="193"/>
      <c r="AR933" s="193"/>
      <c r="AS933" s="193"/>
      <c r="AT933" s="193"/>
      <c r="AU933" s="193"/>
      <c r="AV933" s="193"/>
    </row>
    <row r="934" spans="1:48" ht="15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  <c r="AE934" s="193"/>
      <c r="AF934" s="193"/>
      <c r="AG934" s="193"/>
      <c r="AH934" s="193"/>
      <c r="AI934" s="193"/>
      <c r="AJ934" s="193"/>
      <c r="AK934" s="193"/>
      <c r="AL934" s="193"/>
      <c r="AM934" s="193"/>
      <c r="AN934" s="193"/>
      <c r="AO934" s="193"/>
      <c r="AP934" s="193"/>
      <c r="AQ934" s="193"/>
      <c r="AR934" s="193"/>
      <c r="AS934" s="193"/>
      <c r="AT934" s="193"/>
      <c r="AU934" s="193"/>
      <c r="AV934" s="193"/>
    </row>
    <row r="935" spans="1:48" ht="15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  <c r="AE935" s="193"/>
      <c r="AF935" s="193"/>
      <c r="AG935" s="193"/>
      <c r="AH935" s="193"/>
      <c r="AI935" s="193"/>
      <c r="AJ935" s="193"/>
      <c r="AK935" s="193"/>
      <c r="AL935" s="193"/>
      <c r="AM935" s="193"/>
      <c r="AN935" s="193"/>
      <c r="AO935" s="193"/>
      <c r="AP935" s="193"/>
      <c r="AQ935" s="193"/>
      <c r="AR935" s="193"/>
      <c r="AS935" s="193"/>
      <c r="AT935" s="193"/>
      <c r="AU935" s="193"/>
      <c r="AV935" s="193"/>
    </row>
    <row r="936" spans="1:48" ht="15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  <c r="AE936" s="193"/>
      <c r="AF936" s="193"/>
      <c r="AG936" s="193"/>
      <c r="AH936" s="193"/>
      <c r="AI936" s="193"/>
      <c r="AJ936" s="193"/>
      <c r="AK936" s="193"/>
      <c r="AL936" s="193"/>
      <c r="AM936" s="193"/>
      <c r="AN936" s="193"/>
      <c r="AO936" s="193"/>
      <c r="AP936" s="193"/>
      <c r="AQ936" s="193"/>
      <c r="AR936" s="193"/>
      <c r="AS936" s="193"/>
      <c r="AT936" s="193"/>
      <c r="AU936" s="193"/>
      <c r="AV936" s="193"/>
    </row>
    <row r="937" spans="1:48" ht="15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  <c r="AE937" s="193"/>
      <c r="AF937" s="193"/>
      <c r="AG937" s="193"/>
      <c r="AH937" s="193"/>
      <c r="AI937" s="193"/>
      <c r="AJ937" s="193"/>
      <c r="AK937" s="193"/>
      <c r="AL937" s="193"/>
      <c r="AM937" s="193"/>
      <c r="AN937" s="193"/>
      <c r="AO937" s="193"/>
      <c r="AP937" s="193"/>
      <c r="AQ937" s="193"/>
      <c r="AR937" s="193"/>
      <c r="AS937" s="193"/>
      <c r="AT937" s="193"/>
      <c r="AU937" s="193"/>
      <c r="AV937" s="193"/>
    </row>
    <row r="938" spans="1:48" ht="15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  <c r="AE938" s="193"/>
      <c r="AF938" s="193"/>
      <c r="AG938" s="193"/>
      <c r="AH938" s="193"/>
      <c r="AI938" s="193"/>
      <c r="AJ938" s="193"/>
      <c r="AK938" s="193"/>
      <c r="AL938" s="193"/>
      <c r="AM938" s="193"/>
      <c r="AN938" s="193"/>
      <c r="AO938" s="193"/>
      <c r="AP938" s="193"/>
      <c r="AQ938" s="193"/>
      <c r="AR938" s="193"/>
      <c r="AS938" s="193"/>
      <c r="AT938" s="193"/>
      <c r="AU938" s="193"/>
      <c r="AV938" s="193"/>
    </row>
    <row r="939" spans="1:48" ht="15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  <c r="AE939" s="193"/>
      <c r="AF939" s="193"/>
      <c r="AG939" s="193"/>
      <c r="AH939" s="193"/>
      <c r="AI939" s="193"/>
      <c r="AJ939" s="193"/>
      <c r="AK939" s="193"/>
      <c r="AL939" s="193"/>
      <c r="AM939" s="193"/>
      <c r="AN939" s="193"/>
      <c r="AO939" s="193"/>
      <c r="AP939" s="193"/>
      <c r="AQ939" s="193"/>
      <c r="AR939" s="193"/>
      <c r="AS939" s="193"/>
      <c r="AT939" s="193"/>
      <c r="AU939" s="193"/>
      <c r="AV939" s="193"/>
    </row>
    <row r="940" spans="1:48" ht="15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  <c r="AE940" s="193"/>
      <c r="AF940" s="193"/>
      <c r="AG940" s="193"/>
      <c r="AH940" s="193"/>
      <c r="AI940" s="193"/>
      <c r="AJ940" s="193"/>
      <c r="AK940" s="193"/>
      <c r="AL940" s="193"/>
      <c r="AM940" s="193"/>
      <c r="AN940" s="193"/>
      <c r="AO940" s="193"/>
      <c r="AP940" s="193"/>
      <c r="AQ940" s="193"/>
      <c r="AR940" s="193"/>
      <c r="AS940" s="193"/>
      <c r="AT940" s="193"/>
      <c r="AU940" s="193"/>
      <c r="AV940" s="193"/>
    </row>
    <row r="941" spans="1:48" ht="15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  <c r="AE941" s="193"/>
      <c r="AF941" s="193"/>
      <c r="AG941" s="193"/>
      <c r="AH941" s="193"/>
      <c r="AI941" s="193"/>
      <c r="AJ941" s="193"/>
      <c r="AK941" s="193"/>
      <c r="AL941" s="193"/>
      <c r="AM941" s="193"/>
      <c r="AN941" s="193"/>
      <c r="AO941" s="193"/>
      <c r="AP941" s="193"/>
      <c r="AQ941" s="193"/>
      <c r="AR941" s="193"/>
      <c r="AS941" s="193"/>
      <c r="AT941" s="193"/>
      <c r="AU941" s="193"/>
      <c r="AV941" s="193"/>
    </row>
    <row r="942" spans="1:48" ht="15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  <c r="AE942" s="193"/>
      <c r="AF942" s="193"/>
      <c r="AG942" s="193"/>
      <c r="AH942" s="193"/>
      <c r="AI942" s="193"/>
      <c r="AJ942" s="193"/>
      <c r="AK942" s="193"/>
      <c r="AL942" s="193"/>
      <c r="AM942" s="193"/>
      <c r="AN942" s="193"/>
      <c r="AO942" s="193"/>
      <c r="AP942" s="193"/>
      <c r="AQ942" s="193"/>
      <c r="AR942" s="193"/>
      <c r="AS942" s="193"/>
      <c r="AT942" s="193"/>
      <c r="AU942" s="193"/>
      <c r="AV942" s="193"/>
    </row>
    <row r="943" spans="1:48" ht="15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  <c r="AA943" s="193"/>
      <c r="AB943" s="193"/>
      <c r="AC943" s="193"/>
      <c r="AD943" s="193"/>
      <c r="AE943" s="193"/>
      <c r="AF943" s="193"/>
      <c r="AG943" s="193"/>
      <c r="AH943" s="193"/>
      <c r="AI943" s="193"/>
      <c r="AJ943" s="193"/>
      <c r="AK943" s="193"/>
      <c r="AL943" s="193"/>
      <c r="AM943" s="193"/>
      <c r="AN943" s="193"/>
      <c r="AO943" s="193"/>
      <c r="AP943" s="193"/>
      <c r="AQ943" s="193"/>
      <c r="AR943" s="193"/>
      <c r="AS943" s="193"/>
      <c r="AT943" s="193"/>
      <c r="AU943" s="193"/>
      <c r="AV943" s="193"/>
    </row>
    <row r="944" spans="1:48" ht="15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  <c r="AE944" s="193"/>
      <c r="AF944" s="193"/>
      <c r="AG944" s="193"/>
      <c r="AH944" s="193"/>
      <c r="AI944" s="193"/>
      <c r="AJ944" s="193"/>
      <c r="AK944" s="193"/>
      <c r="AL944" s="193"/>
      <c r="AM944" s="193"/>
      <c r="AN944" s="193"/>
      <c r="AO944" s="193"/>
      <c r="AP944" s="193"/>
      <c r="AQ944" s="193"/>
      <c r="AR944" s="193"/>
      <c r="AS944" s="193"/>
      <c r="AT944" s="193"/>
      <c r="AU944" s="193"/>
      <c r="AV944" s="193"/>
    </row>
    <row r="945" spans="1:48" ht="15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  <c r="AE945" s="193"/>
      <c r="AF945" s="193"/>
      <c r="AG945" s="193"/>
      <c r="AH945" s="193"/>
      <c r="AI945" s="193"/>
      <c r="AJ945" s="193"/>
      <c r="AK945" s="193"/>
      <c r="AL945" s="193"/>
      <c r="AM945" s="193"/>
      <c r="AN945" s="193"/>
      <c r="AO945" s="193"/>
      <c r="AP945" s="193"/>
      <c r="AQ945" s="193"/>
      <c r="AR945" s="193"/>
      <c r="AS945" s="193"/>
      <c r="AT945" s="193"/>
      <c r="AU945" s="193"/>
      <c r="AV945" s="193"/>
    </row>
    <row r="946" spans="1:48" ht="15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  <c r="AE946" s="193"/>
      <c r="AF946" s="193"/>
      <c r="AG946" s="193"/>
      <c r="AH946" s="193"/>
      <c r="AI946" s="193"/>
      <c r="AJ946" s="193"/>
      <c r="AK946" s="193"/>
      <c r="AL946" s="193"/>
      <c r="AM946" s="193"/>
      <c r="AN946" s="193"/>
      <c r="AO946" s="193"/>
      <c r="AP946" s="193"/>
      <c r="AQ946" s="193"/>
      <c r="AR946" s="193"/>
      <c r="AS946" s="193"/>
      <c r="AT946" s="193"/>
      <c r="AU946" s="193"/>
      <c r="AV946" s="193"/>
    </row>
    <row r="947" spans="1:48" ht="15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  <c r="AE947" s="193"/>
      <c r="AF947" s="193"/>
      <c r="AG947" s="193"/>
      <c r="AH947" s="193"/>
      <c r="AI947" s="193"/>
      <c r="AJ947" s="193"/>
      <c r="AK947" s="193"/>
      <c r="AL947" s="193"/>
      <c r="AM947" s="193"/>
      <c r="AN947" s="193"/>
      <c r="AO947" s="193"/>
      <c r="AP947" s="193"/>
      <c r="AQ947" s="193"/>
      <c r="AR947" s="193"/>
      <c r="AS947" s="193"/>
      <c r="AT947" s="193"/>
      <c r="AU947" s="193"/>
      <c r="AV947" s="193"/>
    </row>
    <row r="948" spans="1:48" ht="15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  <c r="AA948" s="193"/>
      <c r="AB948" s="193"/>
      <c r="AC948" s="193"/>
      <c r="AD948" s="193"/>
      <c r="AE948" s="193"/>
      <c r="AF948" s="193"/>
      <c r="AG948" s="193"/>
      <c r="AH948" s="193"/>
      <c r="AI948" s="193"/>
      <c r="AJ948" s="193"/>
      <c r="AK948" s="193"/>
      <c r="AL948" s="193"/>
      <c r="AM948" s="193"/>
      <c r="AN948" s="193"/>
      <c r="AO948" s="193"/>
      <c r="AP948" s="193"/>
      <c r="AQ948" s="193"/>
      <c r="AR948" s="193"/>
      <c r="AS948" s="193"/>
      <c r="AT948" s="193"/>
      <c r="AU948" s="193"/>
      <c r="AV948" s="193"/>
    </row>
    <row r="949" spans="1:48" ht="15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  <c r="AE949" s="193"/>
      <c r="AF949" s="193"/>
      <c r="AG949" s="193"/>
      <c r="AH949" s="193"/>
      <c r="AI949" s="193"/>
      <c r="AJ949" s="193"/>
      <c r="AK949" s="193"/>
      <c r="AL949" s="193"/>
      <c r="AM949" s="193"/>
      <c r="AN949" s="193"/>
      <c r="AO949" s="193"/>
      <c r="AP949" s="193"/>
      <c r="AQ949" s="193"/>
      <c r="AR949" s="193"/>
      <c r="AS949" s="193"/>
      <c r="AT949" s="193"/>
      <c r="AU949" s="193"/>
      <c r="AV949" s="193"/>
    </row>
    <row r="950" spans="1:48" ht="15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  <c r="AE950" s="193"/>
      <c r="AF950" s="193"/>
      <c r="AG950" s="193"/>
      <c r="AH950" s="193"/>
      <c r="AI950" s="193"/>
      <c r="AJ950" s="193"/>
      <c r="AK950" s="193"/>
      <c r="AL950" s="193"/>
      <c r="AM950" s="193"/>
      <c r="AN950" s="193"/>
      <c r="AO950" s="193"/>
      <c r="AP950" s="193"/>
      <c r="AQ950" s="193"/>
      <c r="AR950" s="193"/>
      <c r="AS950" s="193"/>
      <c r="AT950" s="193"/>
      <c r="AU950" s="193"/>
      <c r="AV950" s="193"/>
    </row>
    <row r="951" spans="1:48" ht="15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  <c r="AA951" s="193"/>
      <c r="AB951" s="193"/>
      <c r="AC951" s="193"/>
      <c r="AD951" s="193"/>
      <c r="AE951" s="193"/>
      <c r="AF951" s="193"/>
      <c r="AG951" s="193"/>
      <c r="AH951" s="193"/>
      <c r="AI951" s="193"/>
      <c r="AJ951" s="193"/>
      <c r="AK951" s="193"/>
      <c r="AL951" s="193"/>
      <c r="AM951" s="193"/>
      <c r="AN951" s="193"/>
      <c r="AO951" s="193"/>
      <c r="AP951" s="193"/>
      <c r="AQ951" s="193"/>
      <c r="AR951" s="193"/>
      <c r="AS951" s="193"/>
      <c r="AT951" s="193"/>
      <c r="AU951" s="193"/>
      <c r="AV951" s="193"/>
    </row>
    <row r="952" spans="1:48" ht="15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  <c r="AE952" s="193"/>
      <c r="AF952" s="193"/>
      <c r="AG952" s="193"/>
      <c r="AH952" s="193"/>
      <c r="AI952" s="193"/>
      <c r="AJ952" s="193"/>
      <c r="AK952" s="193"/>
      <c r="AL952" s="193"/>
      <c r="AM952" s="193"/>
      <c r="AN952" s="193"/>
      <c r="AO952" s="193"/>
      <c r="AP952" s="193"/>
      <c r="AQ952" s="193"/>
      <c r="AR952" s="193"/>
      <c r="AS952" s="193"/>
      <c r="AT952" s="193"/>
      <c r="AU952" s="193"/>
      <c r="AV952" s="193"/>
    </row>
    <row r="953" spans="1:48" ht="15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  <c r="AE953" s="193"/>
      <c r="AF953" s="193"/>
      <c r="AG953" s="193"/>
      <c r="AH953" s="193"/>
      <c r="AI953" s="193"/>
      <c r="AJ953" s="193"/>
      <c r="AK953" s="193"/>
      <c r="AL953" s="193"/>
      <c r="AM953" s="193"/>
      <c r="AN953" s="193"/>
      <c r="AO953" s="193"/>
      <c r="AP953" s="193"/>
      <c r="AQ953" s="193"/>
      <c r="AR953" s="193"/>
      <c r="AS953" s="193"/>
      <c r="AT953" s="193"/>
      <c r="AU953" s="193"/>
      <c r="AV953" s="193"/>
    </row>
    <row r="954" spans="1:48" ht="15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  <c r="AE954" s="193"/>
      <c r="AF954" s="193"/>
      <c r="AG954" s="193"/>
      <c r="AH954" s="193"/>
      <c r="AI954" s="193"/>
      <c r="AJ954" s="193"/>
      <c r="AK954" s="193"/>
      <c r="AL954" s="193"/>
      <c r="AM954" s="193"/>
      <c r="AN954" s="193"/>
      <c r="AO954" s="193"/>
      <c r="AP954" s="193"/>
      <c r="AQ954" s="193"/>
      <c r="AR954" s="193"/>
      <c r="AS954" s="193"/>
      <c r="AT954" s="193"/>
      <c r="AU954" s="193"/>
      <c r="AV954" s="193"/>
    </row>
    <row r="955" spans="1:48" ht="15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  <c r="AE955" s="193"/>
      <c r="AF955" s="193"/>
      <c r="AG955" s="193"/>
      <c r="AH955" s="193"/>
      <c r="AI955" s="193"/>
      <c r="AJ955" s="193"/>
      <c r="AK955" s="193"/>
      <c r="AL955" s="193"/>
      <c r="AM955" s="193"/>
      <c r="AN955" s="193"/>
      <c r="AO955" s="193"/>
      <c r="AP955" s="193"/>
      <c r="AQ955" s="193"/>
      <c r="AR955" s="193"/>
      <c r="AS955" s="193"/>
      <c r="AT955" s="193"/>
      <c r="AU955" s="193"/>
      <c r="AV955" s="193"/>
    </row>
    <row r="956" spans="1:48" ht="15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  <c r="AE956" s="193"/>
      <c r="AF956" s="193"/>
      <c r="AG956" s="193"/>
      <c r="AH956" s="193"/>
      <c r="AI956" s="193"/>
      <c r="AJ956" s="193"/>
      <c r="AK956" s="193"/>
      <c r="AL956" s="193"/>
      <c r="AM956" s="193"/>
      <c r="AN956" s="193"/>
      <c r="AO956" s="193"/>
      <c r="AP956" s="193"/>
      <c r="AQ956" s="193"/>
      <c r="AR956" s="193"/>
      <c r="AS956" s="193"/>
      <c r="AT956" s="193"/>
      <c r="AU956" s="193"/>
      <c r="AV956" s="193"/>
    </row>
    <row r="957" spans="1:48" ht="15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  <c r="AE957" s="193"/>
      <c r="AF957" s="193"/>
      <c r="AG957" s="193"/>
      <c r="AH957" s="193"/>
      <c r="AI957" s="193"/>
      <c r="AJ957" s="193"/>
      <c r="AK957" s="193"/>
      <c r="AL957" s="193"/>
      <c r="AM957" s="193"/>
      <c r="AN957" s="193"/>
      <c r="AO957" s="193"/>
      <c r="AP957" s="193"/>
      <c r="AQ957" s="193"/>
      <c r="AR957" s="193"/>
      <c r="AS957" s="193"/>
      <c r="AT957" s="193"/>
      <c r="AU957" s="193"/>
      <c r="AV957" s="193"/>
    </row>
    <row r="958" spans="1:48" ht="15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  <c r="AE958" s="193"/>
      <c r="AF958" s="193"/>
      <c r="AG958" s="193"/>
      <c r="AH958" s="193"/>
      <c r="AI958" s="193"/>
      <c r="AJ958" s="193"/>
      <c r="AK958" s="193"/>
      <c r="AL958" s="193"/>
      <c r="AM958" s="193"/>
      <c r="AN958" s="193"/>
      <c r="AO958" s="193"/>
      <c r="AP958" s="193"/>
      <c r="AQ958" s="193"/>
      <c r="AR958" s="193"/>
      <c r="AS958" s="193"/>
      <c r="AT958" s="193"/>
      <c r="AU958" s="193"/>
      <c r="AV958" s="193"/>
    </row>
    <row r="959" spans="1:48" ht="15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  <c r="AE959" s="193"/>
      <c r="AF959" s="193"/>
      <c r="AG959" s="193"/>
      <c r="AH959" s="193"/>
      <c r="AI959" s="193"/>
      <c r="AJ959" s="193"/>
      <c r="AK959" s="193"/>
      <c r="AL959" s="193"/>
      <c r="AM959" s="193"/>
      <c r="AN959" s="193"/>
      <c r="AO959" s="193"/>
      <c r="AP959" s="193"/>
      <c r="AQ959" s="193"/>
      <c r="AR959" s="193"/>
      <c r="AS959" s="193"/>
      <c r="AT959" s="193"/>
      <c r="AU959" s="193"/>
      <c r="AV959" s="193"/>
    </row>
    <row r="960" spans="1:48" ht="15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  <c r="AE960" s="193"/>
      <c r="AF960" s="193"/>
      <c r="AG960" s="193"/>
      <c r="AH960" s="193"/>
      <c r="AI960" s="193"/>
      <c r="AJ960" s="193"/>
      <c r="AK960" s="193"/>
      <c r="AL960" s="193"/>
      <c r="AM960" s="193"/>
      <c r="AN960" s="193"/>
      <c r="AO960" s="193"/>
      <c r="AP960" s="193"/>
      <c r="AQ960" s="193"/>
      <c r="AR960" s="193"/>
      <c r="AS960" s="193"/>
      <c r="AT960" s="193"/>
      <c r="AU960" s="193"/>
      <c r="AV960" s="193"/>
    </row>
    <row r="961" spans="1:48" ht="15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  <c r="AE961" s="193"/>
      <c r="AF961" s="193"/>
      <c r="AG961" s="193"/>
      <c r="AH961" s="193"/>
      <c r="AI961" s="193"/>
      <c r="AJ961" s="193"/>
      <c r="AK961" s="193"/>
      <c r="AL961" s="193"/>
      <c r="AM961" s="193"/>
      <c r="AN961" s="193"/>
      <c r="AO961" s="193"/>
      <c r="AP961" s="193"/>
      <c r="AQ961" s="193"/>
      <c r="AR961" s="193"/>
      <c r="AS961" s="193"/>
      <c r="AT961" s="193"/>
      <c r="AU961" s="193"/>
      <c r="AV961" s="193"/>
    </row>
    <row r="962" spans="1:48" ht="15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  <c r="AE962" s="193"/>
      <c r="AF962" s="193"/>
      <c r="AG962" s="193"/>
      <c r="AH962" s="193"/>
      <c r="AI962" s="193"/>
      <c r="AJ962" s="193"/>
      <c r="AK962" s="193"/>
      <c r="AL962" s="193"/>
      <c r="AM962" s="193"/>
      <c r="AN962" s="193"/>
      <c r="AO962" s="193"/>
      <c r="AP962" s="193"/>
      <c r="AQ962" s="193"/>
      <c r="AR962" s="193"/>
      <c r="AS962" s="193"/>
      <c r="AT962" s="193"/>
      <c r="AU962" s="193"/>
      <c r="AV962" s="193"/>
    </row>
    <row r="963" spans="1:48" ht="15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  <c r="AE963" s="193"/>
      <c r="AF963" s="193"/>
      <c r="AG963" s="193"/>
      <c r="AH963" s="193"/>
      <c r="AI963" s="193"/>
      <c r="AJ963" s="193"/>
      <c r="AK963" s="193"/>
      <c r="AL963" s="193"/>
      <c r="AM963" s="193"/>
      <c r="AN963" s="193"/>
      <c r="AO963" s="193"/>
      <c r="AP963" s="193"/>
      <c r="AQ963" s="193"/>
      <c r="AR963" s="193"/>
      <c r="AS963" s="193"/>
      <c r="AT963" s="193"/>
      <c r="AU963" s="193"/>
      <c r="AV963" s="193"/>
    </row>
    <row r="964" spans="1:48" ht="15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  <c r="AE964" s="193"/>
      <c r="AF964" s="193"/>
      <c r="AG964" s="193"/>
      <c r="AH964" s="193"/>
      <c r="AI964" s="193"/>
      <c r="AJ964" s="193"/>
      <c r="AK964" s="193"/>
      <c r="AL964" s="193"/>
      <c r="AM964" s="193"/>
      <c r="AN964" s="193"/>
      <c r="AO964" s="193"/>
      <c r="AP964" s="193"/>
      <c r="AQ964" s="193"/>
      <c r="AR964" s="193"/>
      <c r="AS964" s="193"/>
      <c r="AT964" s="193"/>
      <c r="AU964" s="193"/>
      <c r="AV964" s="193"/>
    </row>
    <row r="965" spans="1:48" ht="15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  <c r="AE965" s="193"/>
      <c r="AF965" s="193"/>
      <c r="AG965" s="193"/>
      <c r="AH965" s="193"/>
      <c r="AI965" s="193"/>
      <c r="AJ965" s="193"/>
      <c r="AK965" s="193"/>
      <c r="AL965" s="193"/>
      <c r="AM965" s="193"/>
      <c r="AN965" s="193"/>
      <c r="AO965" s="193"/>
      <c r="AP965" s="193"/>
      <c r="AQ965" s="193"/>
      <c r="AR965" s="193"/>
      <c r="AS965" s="193"/>
      <c r="AT965" s="193"/>
      <c r="AU965" s="193"/>
      <c r="AV965" s="193"/>
    </row>
    <row r="966" spans="1:48" ht="15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  <c r="AE966" s="193"/>
      <c r="AF966" s="193"/>
      <c r="AG966" s="193"/>
      <c r="AH966" s="193"/>
      <c r="AI966" s="193"/>
      <c r="AJ966" s="193"/>
      <c r="AK966" s="193"/>
      <c r="AL966" s="193"/>
      <c r="AM966" s="193"/>
      <c r="AN966" s="193"/>
      <c r="AO966" s="193"/>
      <c r="AP966" s="193"/>
      <c r="AQ966" s="193"/>
      <c r="AR966" s="193"/>
      <c r="AS966" s="193"/>
      <c r="AT966" s="193"/>
      <c r="AU966" s="193"/>
      <c r="AV966" s="193"/>
    </row>
    <row r="967" spans="1:48" ht="15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  <c r="AE967" s="193"/>
      <c r="AF967" s="193"/>
      <c r="AG967" s="193"/>
      <c r="AH967" s="193"/>
      <c r="AI967" s="193"/>
      <c r="AJ967" s="193"/>
      <c r="AK967" s="193"/>
      <c r="AL967" s="193"/>
      <c r="AM967" s="193"/>
      <c r="AN967" s="193"/>
      <c r="AO967" s="193"/>
      <c r="AP967" s="193"/>
      <c r="AQ967" s="193"/>
      <c r="AR967" s="193"/>
      <c r="AS967" s="193"/>
      <c r="AT967" s="193"/>
      <c r="AU967" s="193"/>
      <c r="AV967" s="193"/>
    </row>
    <row r="968" spans="1:48" ht="15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  <c r="AE968" s="193"/>
      <c r="AF968" s="193"/>
      <c r="AG968" s="193"/>
      <c r="AH968" s="193"/>
      <c r="AI968" s="193"/>
      <c r="AJ968" s="193"/>
      <c r="AK968" s="193"/>
      <c r="AL968" s="193"/>
      <c r="AM968" s="193"/>
      <c r="AN968" s="193"/>
      <c r="AO968" s="193"/>
      <c r="AP968" s="193"/>
      <c r="AQ968" s="193"/>
      <c r="AR968" s="193"/>
      <c r="AS968" s="193"/>
      <c r="AT968" s="193"/>
      <c r="AU968" s="193"/>
      <c r="AV968" s="193"/>
    </row>
    <row r="969" spans="1:48" ht="15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  <c r="AE969" s="193"/>
      <c r="AF969" s="193"/>
      <c r="AG969" s="193"/>
      <c r="AH969" s="193"/>
      <c r="AI969" s="193"/>
      <c r="AJ969" s="193"/>
      <c r="AK969" s="193"/>
      <c r="AL969" s="193"/>
      <c r="AM969" s="193"/>
      <c r="AN969" s="193"/>
      <c r="AO969" s="193"/>
      <c r="AP969" s="193"/>
      <c r="AQ969" s="193"/>
      <c r="AR969" s="193"/>
      <c r="AS969" s="193"/>
      <c r="AT969" s="193"/>
      <c r="AU969" s="193"/>
      <c r="AV969" s="193"/>
    </row>
    <row r="970" spans="1:48" ht="15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  <c r="AE970" s="193"/>
      <c r="AF970" s="193"/>
      <c r="AG970" s="193"/>
      <c r="AH970" s="193"/>
      <c r="AI970" s="193"/>
      <c r="AJ970" s="193"/>
      <c r="AK970" s="193"/>
      <c r="AL970" s="193"/>
      <c r="AM970" s="193"/>
      <c r="AN970" s="193"/>
      <c r="AO970" s="193"/>
      <c r="AP970" s="193"/>
      <c r="AQ970" s="193"/>
      <c r="AR970" s="193"/>
      <c r="AS970" s="193"/>
      <c r="AT970" s="193"/>
      <c r="AU970" s="193"/>
      <c r="AV970" s="193"/>
    </row>
    <row r="971" spans="1:48" ht="15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  <c r="AE971" s="193"/>
      <c r="AF971" s="193"/>
      <c r="AG971" s="193"/>
      <c r="AH971" s="193"/>
      <c r="AI971" s="193"/>
      <c r="AJ971" s="193"/>
      <c r="AK971" s="193"/>
      <c r="AL971" s="193"/>
      <c r="AM971" s="193"/>
      <c r="AN971" s="193"/>
      <c r="AO971" s="193"/>
      <c r="AP971" s="193"/>
      <c r="AQ971" s="193"/>
      <c r="AR971" s="193"/>
      <c r="AS971" s="193"/>
      <c r="AT971" s="193"/>
      <c r="AU971" s="193"/>
      <c r="AV971" s="193"/>
    </row>
    <row r="972" spans="1:48" ht="15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  <c r="AE972" s="193"/>
      <c r="AF972" s="193"/>
      <c r="AG972" s="193"/>
      <c r="AH972" s="193"/>
      <c r="AI972" s="193"/>
      <c r="AJ972" s="193"/>
      <c r="AK972" s="193"/>
      <c r="AL972" s="193"/>
      <c r="AM972" s="193"/>
      <c r="AN972" s="193"/>
      <c r="AO972" s="193"/>
      <c r="AP972" s="193"/>
      <c r="AQ972" s="193"/>
      <c r="AR972" s="193"/>
      <c r="AS972" s="193"/>
      <c r="AT972" s="193"/>
      <c r="AU972" s="193"/>
      <c r="AV972" s="193"/>
    </row>
    <row r="973" spans="1:48" ht="15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  <c r="AE973" s="193"/>
      <c r="AF973" s="193"/>
      <c r="AG973" s="193"/>
      <c r="AH973" s="193"/>
      <c r="AI973" s="193"/>
      <c r="AJ973" s="193"/>
      <c r="AK973" s="193"/>
      <c r="AL973" s="193"/>
      <c r="AM973" s="193"/>
      <c r="AN973" s="193"/>
      <c r="AO973" s="193"/>
      <c r="AP973" s="193"/>
      <c r="AQ973" s="193"/>
      <c r="AR973" s="193"/>
      <c r="AS973" s="193"/>
      <c r="AT973" s="193"/>
      <c r="AU973" s="193"/>
      <c r="AV973" s="193"/>
    </row>
    <row r="974" spans="1:48" ht="15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  <c r="AA974" s="193"/>
      <c r="AB974" s="193"/>
      <c r="AC974" s="193"/>
      <c r="AD974" s="193"/>
      <c r="AE974" s="193"/>
      <c r="AF974" s="193"/>
      <c r="AG974" s="193"/>
      <c r="AH974" s="193"/>
      <c r="AI974" s="193"/>
      <c r="AJ974" s="193"/>
      <c r="AK974" s="193"/>
      <c r="AL974" s="193"/>
      <c r="AM974" s="193"/>
      <c r="AN974" s="193"/>
      <c r="AO974" s="193"/>
      <c r="AP974" s="193"/>
      <c r="AQ974" s="193"/>
      <c r="AR974" s="193"/>
      <c r="AS974" s="193"/>
      <c r="AT974" s="193"/>
      <c r="AU974" s="193"/>
      <c r="AV974" s="193"/>
    </row>
    <row r="975" spans="1:48" ht="15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  <c r="AE975" s="193"/>
      <c r="AF975" s="193"/>
      <c r="AG975" s="193"/>
      <c r="AH975" s="193"/>
      <c r="AI975" s="193"/>
      <c r="AJ975" s="193"/>
      <c r="AK975" s="193"/>
      <c r="AL975" s="193"/>
      <c r="AM975" s="193"/>
      <c r="AN975" s="193"/>
      <c r="AO975" s="193"/>
      <c r="AP975" s="193"/>
      <c r="AQ975" s="193"/>
      <c r="AR975" s="193"/>
      <c r="AS975" s="193"/>
      <c r="AT975" s="193"/>
      <c r="AU975" s="193"/>
      <c r="AV975" s="193"/>
    </row>
    <row r="976" spans="1:48" ht="15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  <c r="AE976" s="193"/>
      <c r="AF976" s="193"/>
      <c r="AG976" s="193"/>
      <c r="AH976" s="193"/>
      <c r="AI976" s="193"/>
      <c r="AJ976" s="193"/>
      <c r="AK976" s="193"/>
      <c r="AL976" s="193"/>
      <c r="AM976" s="193"/>
      <c r="AN976" s="193"/>
      <c r="AO976" s="193"/>
      <c r="AP976" s="193"/>
      <c r="AQ976" s="193"/>
      <c r="AR976" s="193"/>
      <c r="AS976" s="193"/>
      <c r="AT976" s="193"/>
      <c r="AU976" s="193"/>
      <c r="AV976" s="193"/>
    </row>
    <row r="977" spans="1:48" ht="15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  <c r="AE977" s="193"/>
      <c r="AF977" s="193"/>
      <c r="AG977" s="193"/>
      <c r="AH977" s="193"/>
      <c r="AI977" s="193"/>
      <c r="AJ977" s="193"/>
      <c r="AK977" s="193"/>
      <c r="AL977" s="193"/>
      <c r="AM977" s="193"/>
      <c r="AN977" s="193"/>
      <c r="AO977" s="193"/>
      <c r="AP977" s="193"/>
      <c r="AQ977" s="193"/>
      <c r="AR977" s="193"/>
      <c r="AS977" s="193"/>
      <c r="AT977" s="193"/>
      <c r="AU977" s="193"/>
      <c r="AV977" s="193"/>
    </row>
    <row r="978" spans="1:48" ht="15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  <c r="AE978" s="193"/>
      <c r="AF978" s="193"/>
      <c r="AG978" s="193"/>
      <c r="AH978" s="193"/>
      <c r="AI978" s="193"/>
      <c r="AJ978" s="193"/>
      <c r="AK978" s="193"/>
      <c r="AL978" s="193"/>
      <c r="AM978" s="193"/>
      <c r="AN978" s="193"/>
      <c r="AO978" s="193"/>
      <c r="AP978" s="193"/>
      <c r="AQ978" s="193"/>
      <c r="AR978" s="193"/>
      <c r="AS978" s="193"/>
      <c r="AT978" s="193"/>
      <c r="AU978" s="193"/>
      <c r="AV978" s="193"/>
    </row>
    <row r="979" spans="1:48" ht="15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  <c r="AA979" s="193"/>
      <c r="AB979" s="193"/>
      <c r="AC979" s="193"/>
      <c r="AD979" s="193"/>
      <c r="AE979" s="193"/>
      <c r="AF979" s="193"/>
      <c r="AG979" s="193"/>
      <c r="AH979" s="193"/>
      <c r="AI979" s="193"/>
      <c r="AJ979" s="193"/>
      <c r="AK979" s="193"/>
      <c r="AL979" s="193"/>
      <c r="AM979" s="193"/>
      <c r="AN979" s="193"/>
      <c r="AO979" s="193"/>
      <c r="AP979" s="193"/>
      <c r="AQ979" s="193"/>
      <c r="AR979" s="193"/>
      <c r="AS979" s="193"/>
      <c r="AT979" s="193"/>
      <c r="AU979" s="193"/>
      <c r="AV979" s="193"/>
    </row>
    <row r="980" spans="1:48" ht="15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  <c r="AE980" s="193"/>
      <c r="AF980" s="193"/>
      <c r="AG980" s="193"/>
      <c r="AH980" s="193"/>
      <c r="AI980" s="193"/>
      <c r="AJ980" s="193"/>
      <c r="AK980" s="193"/>
      <c r="AL980" s="193"/>
      <c r="AM980" s="193"/>
      <c r="AN980" s="193"/>
      <c r="AO980" s="193"/>
      <c r="AP980" s="193"/>
      <c r="AQ980" s="193"/>
      <c r="AR980" s="193"/>
      <c r="AS980" s="193"/>
      <c r="AT980" s="193"/>
      <c r="AU980" s="193"/>
      <c r="AV980" s="193"/>
    </row>
    <row r="981" spans="1:48" ht="15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  <c r="AE981" s="193"/>
      <c r="AF981" s="193"/>
      <c r="AG981" s="193"/>
      <c r="AH981" s="193"/>
      <c r="AI981" s="193"/>
      <c r="AJ981" s="193"/>
      <c r="AK981" s="193"/>
      <c r="AL981" s="193"/>
      <c r="AM981" s="193"/>
      <c r="AN981" s="193"/>
      <c r="AO981" s="193"/>
      <c r="AP981" s="193"/>
      <c r="AQ981" s="193"/>
      <c r="AR981" s="193"/>
      <c r="AS981" s="193"/>
      <c r="AT981" s="193"/>
      <c r="AU981" s="193"/>
      <c r="AV981" s="193"/>
    </row>
    <row r="982" spans="1:48" ht="15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  <c r="AE982" s="193"/>
      <c r="AF982" s="193"/>
      <c r="AG982" s="193"/>
      <c r="AH982" s="193"/>
      <c r="AI982" s="193"/>
      <c r="AJ982" s="193"/>
      <c r="AK982" s="193"/>
      <c r="AL982" s="193"/>
      <c r="AM982" s="193"/>
      <c r="AN982" s="193"/>
      <c r="AO982" s="193"/>
      <c r="AP982" s="193"/>
      <c r="AQ982" s="193"/>
      <c r="AR982" s="193"/>
      <c r="AS982" s="193"/>
      <c r="AT982" s="193"/>
      <c r="AU982" s="193"/>
      <c r="AV982" s="193"/>
    </row>
    <row r="983" spans="1:48" ht="15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  <c r="AE983" s="193"/>
      <c r="AF983" s="193"/>
      <c r="AG983" s="193"/>
      <c r="AH983" s="193"/>
      <c r="AI983" s="193"/>
      <c r="AJ983" s="193"/>
      <c r="AK983" s="193"/>
      <c r="AL983" s="193"/>
      <c r="AM983" s="193"/>
      <c r="AN983" s="193"/>
      <c r="AO983" s="193"/>
      <c r="AP983" s="193"/>
      <c r="AQ983" s="193"/>
      <c r="AR983" s="193"/>
      <c r="AS983" s="193"/>
      <c r="AT983" s="193"/>
      <c r="AU983" s="193"/>
      <c r="AV983" s="193"/>
    </row>
    <row r="984" spans="1:48" ht="15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  <c r="AE984" s="193"/>
      <c r="AF984" s="193"/>
      <c r="AG984" s="193"/>
      <c r="AH984" s="193"/>
      <c r="AI984" s="193"/>
      <c r="AJ984" s="193"/>
      <c r="AK984" s="193"/>
      <c r="AL984" s="193"/>
      <c r="AM984" s="193"/>
      <c r="AN984" s="193"/>
      <c r="AO984" s="193"/>
      <c r="AP984" s="193"/>
      <c r="AQ984" s="193"/>
      <c r="AR984" s="193"/>
      <c r="AS984" s="193"/>
      <c r="AT984" s="193"/>
      <c r="AU984" s="193"/>
      <c r="AV984" s="193"/>
    </row>
    <row r="985" spans="1:48" ht="15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  <c r="AE985" s="193"/>
      <c r="AF985" s="193"/>
      <c r="AG985" s="193"/>
      <c r="AH985" s="193"/>
      <c r="AI985" s="193"/>
      <c r="AJ985" s="193"/>
      <c r="AK985" s="193"/>
      <c r="AL985" s="193"/>
      <c r="AM985" s="193"/>
      <c r="AN985" s="193"/>
      <c r="AO985" s="193"/>
      <c r="AP985" s="193"/>
      <c r="AQ985" s="193"/>
      <c r="AR985" s="193"/>
      <c r="AS985" s="193"/>
      <c r="AT985" s="193"/>
      <c r="AU985" s="193"/>
      <c r="AV985" s="193"/>
    </row>
    <row r="986" spans="1:48" ht="15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  <c r="AE986" s="193"/>
      <c r="AF986" s="193"/>
      <c r="AG986" s="193"/>
      <c r="AH986" s="193"/>
      <c r="AI986" s="193"/>
      <c r="AJ986" s="193"/>
      <c r="AK986" s="193"/>
      <c r="AL986" s="193"/>
      <c r="AM986" s="193"/>
      <c r="AN986" s="193"/>
      <c r="AO986" s="193"/>
      <c r="AP986" s="193"/>
      <c r="AQ986" s="193"/>
      <c r="AR986" s="193"/>
      <c r="AS986" s="193"/>
      <c r="AT986" s="193"/>
      <c r="AU986" s="193"/>
      <c r="AV986" s="193"/>
    </row>
    <row r="987" spans="1:48" ht="15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  <c r="AA987" s="193"/>
      <c r="AB987" s="193"/>
      <c r="AC987" s="193"/>
      <c r="AD987" s="193"/>
      <c r="AE987" s="193"/>
      <c r="AF987" s="193"/>
      <c r="AG987" s="193"/>
      <c r="AH987" s="193"/>
      <c r="AI987" s="193"/>
      <c r="AJ987" s="193"/>
      <c r="AK987" s="193"/>
      <c r="AL987" s="193"/>
      <c r="AM987" s="193"/>
      <c r="AN987" s="193"/>
      <c r="AO987" s="193"/>
      <c r="AP987" s="193"/>
      <c r="AQ987" s="193"/>
      <c r="AR987" s="193"/>
      <c r="AS987" s="193"/>
      <c r="AT987" s="193"/>
      <c r="AU987" s="193"/>
      <c r="AV987" s="193"/>
    </row>
    <row r="988" spans="1:48" ht="15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  <c r="AE988" s="193"/>
      <c r="AF988" s="193"/>
      <c r="AG988" s="193"/>
      <c r="AH988" s="193"/>
      <c r="AI988" s="193"/>
      <c r="AJ988" s="193"/>
      <c r="AK988" s="193"/>
      <c r="AL988" s="193"/>
      <c r="AM988" s="193"/>
      <c r="AN988" s="193"/>
      <c r="AO988" s="193"/>
      <c r="AP988" s="193"/>
      <c r="AQ988" s="193"/>
      <c r="AR988" s="193"/>
      <c r="AS988" s="193"/>
      <c r="AT988" s="193"/>
      <c r="AU988" s="193"/>
      <c r="AV988" s="193"/>
    </row>
    <row r="989" spans="1:48" ht="15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  <c r="AE989" s="193"/>
      <c r="AF989" s="193"/>
      <c r="AG989" s="193"/>
      <c r="AH989" s="193"/>
      <c r="AI989" s="193"/>
      <c r="AJ989" s="193"/>
      <c r="AK989" s="193"/>
      <c r="AL989" s="193"/>
      <c r="AM989" s="193"/>
      <c r="AN989" s="193"/>
      <c r="AO989" s="193"/>
      <c r="AP989" s="193"/>
      <c r="AQ989" s="193"/>
      <c r="AR989" s="193"/>
      <c r="AS989" s="193"/>
      <c r="AT989" s="193"/>
      <c r="AU989" s="193"/>
      <c r="AV989" s="193"/>
    </row>
    <row r="990" spans="1:48" ht="15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  <c r="AE990" s="193"/>
      <c r="AF990" s="193"/>
      <c r="AG990" s="193"/>
      <c r="AH990" s="193"/>
      <c r="AI990" s="193"/>
      <c r="AJ990" s="193"/>
      <c r="AK990" s="193"/>
      <c r="AL990" s="193"/>
      <c r="AM990" s="193"/>
      <c r="AN990" s="193"/>
      <c r="AO990" s="193"/>
      <c r="AP990" s="193"/>
      <c r="AQ990" s="193"/>
      <c r="AR990" s="193"/>
      <c r="AS990" s="193"/>
      <c r="AT990" s="193"/>
      <c r="AU990" s="193"/>
      <c r="AV990" s="193"/>
    </row>
    <row r="991" spans="1:48" ht="15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  <c r="AE991" s="193"/>
      <c r="AF991" s="193"/>
      <c r="AG991" s="193"/>
      <c r="AH991" s="193"/>
      <c r="AI991" s="193"/>
      <c r="AJ991" s="193"/>
      <c r="AK991" s="193"/>
      <c r="AL991" s="193"/>
      <c r="AM991" s="193"/>
      <c r="AN991" s="193"/>
      <c r="AO991" s="193"/>
      <c r="AP991" s="193"/>
      <c r="AQ991" s="193"/>
      <c r="AR991" s="193"/>
      <c r="AS991" s="193"/>
      <c r="AT991" s="193"/>
      <c r="AU991" s="193"/>
      <c r="AV991" s="193"/>
    </row>
    <row r="992" spans="1:48" ht="15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  <c r="AE992" s="193"/>
      <c r="AF992" s="193"/>
      <c r="AG992" s="193"/>
      <c r="AH992" s="193"/>
      <c r="AI992" s="193"/>
      <c r="AJ992" s="193"/>
      <c r="AK992" s="193"/>
      <c r="AL992" s="193"/>
      <c r="AM992" s="193"/>
      <c r="AN992" s="193"/>
      <c r="AO992" s="193"/>
      <c r="AP992" s="193"/>
      <c r="AQ992" s="193"/>
      <c r="AR992" s="193"/>
      <c r="AS992" s="193"/>
      <c r="AT992" s="193"/>
      <c r="AU992" s="193"/>
      <c r="AV992" s="193"/>
    </row>
    <row r="993" spans="1:48" ht="15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  <c r="AA993" s="193"/>
      <c r="AB993" s="193"/>
      <c r="AC993" s="193"/>
      <c r="AD993" s="193"/>
      <c r="AE993" s="193"/>
      <c r="AF993" s="193"/>
      <c r="AG993" s="193"/>
      <c r="AH993" s="193"/>
      <c r="AI993" s="193"/>
      <c r="AJ993" s="193"/>
      <c r="AK993" s="193"/>
      <c r="AL993" s="193"/>
      <c r="AM993" s="193"/>
      <c r="AN993" s="193"/>
      <c r="AO993" s="193"/>
      <c r="AP993" s="193"/>
      <c r="AQ993" s="193"/>
      <c r="AR993" s="193"/>
      <c r="AS993" s="193"/>
      <c r="AT993" s="193"/>
      <c r="AU993" s="193"/>
      <c r="AV993" s="193"/>
    </row>
    <row r="994" spans="1:48" ht="15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  <c r="AE994" s="193"/>
      <c r="AF994" s="193"/>
      <c r="AG994" s="193"/>
      <c r="AH994" s="193"/>
      <c r="AI994" s="193"/>
      <c r="AJ994" s="193"/>
      <c r="AK994" s="193"/>
      <c r="AL994" s="193"/>
      <c r="AM994" s="193"/>
      <c r="AN994" s="193"/>
      <c r="AO994" s="193"/>
      <c r="AP994" s="193"/>
      <c r="AQ994" s="193"/>
      <c r="AR994" s="193"/>
      <c r="AS994" s="193"/>
      <c r="AT994" s="193"/>
      <c r="AU994" s="193"/>
      <c r="AV994" s="193"/>
    </row>
    <row r="995" spans="1:48" ht="15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  <c r="AE995" s="193"/>
      <c r="AF995" s="193"/>
      <c r="AG995" s="193"/>
      <c r="AH995" s="193"/>
      <c r="AI995" s="193"/>
      <c r="AJ995" s="193"/>
      <c r="AK995" s="193"/>
      <c r="AL995" s="193"/>
      <c r="AM995" s="193"/>
      <c r="AN995" s="193"/>
      <c r="AO995" s="193"/>
      <c r="AP995" s="193"/>
      <c r="AQ995" s="193"/>
      <c r="AR995" s="193"/>
      <c r="AS995" s="193"/>
      <c r="AT995" s="193"/>
      <c r="AU995" s="193"/>
      <c r="AV995" s="193"/>
    </row>
    <row r="996" spans="1:48" ht="15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  <c r="AE996" s="193"/>
      <c r="AF996" s="193"/>
      <c r="AG996" s="193"/>
      <c r="AH996" s="193"/>
      <c r="AI996" s="193"/>
      <c r="AJ996" s="193"/>
      <c r="AK996" s="193"/>
      <c r="AL996" s="193"/>
      <c r="AM996" s="193"/>
      <c r="AN996" s="193"/>
      <c r="AO996" s="193"/>
      <c r="AP996" s="193"/>
      <c r="AQ996" s="193"/>
      <c r="AR996" s="193"/>
      <c r="AS996" s="193"/>
      <c r="AT996" s="193"/>
      <c r="AU996" s="193"/>
      <c r="AV996" s="193"/>
    </row>
    <row r="997" spans="1:48" ht="15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  <c r="AE997" s="193"/>
      <c r="AF997" s="193"/>
      <c r="AG997" s="193"/>
      <c r="AH997" s="193"/>
      <c r="AI997" s="193"/>
      <c r="AJ997" s="193"/>
      <c r="AK997" s="193"/>
      <c r="AL997" s="193"/>
      <c r="AM997" s="193"/>
      <c r="AN997" s="193"/>
      <c r="AO997" s="193"/>
      <c r="AP997" s="193"/>
      <c r="AQ997" s="193"/>
      <c r="AR997" s="193"/>
      <c r="AS997" s="193"/>
      <c r="AT997" s="193"/>
      <c r="AU997" s="193"/>
      <c r="AV997" s="193"/>
    </row>
    <row r="998" spans="1:48" ht="15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  <c r="AE998" s="193"/>
      <c r="AF998" s="193"/>
      <c r="AG998" s="193"/>
      <c r="AH998" s="193"/>
      <c r="AI998" s="193"/>
      <c r="AJ998" s="193"/>
      <c r="AK998" s="193"/>
      <c r="AL998" s="193"/>
      <c r="AM998" s="193"/>
      <c r="AN998" s="193"/>
      <c r="AO998" s="193"/>
      <c r="AP998" s="193"/>
      <c r="AQ998" s="193"/>
      <c r="AR998" s="193"/>
      <c r="AS998" s="193"/>
      <c r="AT998" s="193"/>
      <c r="AU998" s="193"/>
      <c r="AV998" s="193"/>
    </row>
    <row r="999" spans="1:48" ht="15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  <c r="AE999" s="193"/>
      <c r="AF999" s="193"/>
      <c r="AG999" s="193"/>
      <c r="AH999" s="193"/>
      <c r="AI999" s="193"/>
      <c r="AJ999" s="193"/>
      <c r="AK999" s="193"/>
      <c r="AL999" s="193"/>
      <c r="AM999" s="193"/>
      <c r="AN999" s="193"/>
      <c r="AO999" s="193"/>
      <c r="AP999" s="193"/>
      <c r="AQ999" s="193"/>
      <c r="AR999" s="193"/>
      <c r="AS999" s="193"/>
      <c r="AT999" s="193"/>
      <c r="AU999" s="193"/>
      <c r="AV999" s="193"/>
    </row>
    <row r="1000" spans="1:48" ht="15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  <c r="AE1000" s="193"/>
      <c r="AF1000" s="193"/>
      <c r="AG1000" s="193"/>
      <c r="AH1000" s="193"/>
      <c r="AI1000" s="193"/>
      <c r="AJ1000" s="193"/>
      <c r="AK1000" s="193"/>
      <c r="AL1000" s="193"/>
      <c r="AM1000" s="193"/>
      <c r="AN1000" s="193"/>
      <c r="AO1000" s="193"/>
      <c r="AP1000" s="193"/>
      <c r="AQ1000" s="193"/>
      <c r="AR1000" s="193"/>
      <c r="AS1000" s="193"/>
      <c r="AT1000" s="193"/>
      <c r="AU1000" s="193"/>
      <c r="AV1000" s="193"/>
    </row>
  </sheetData>
  <mergeCells count="5">
    <mergeCell ref="A1:C2"/>
    <mergeCell ref="G1:R2"/>
    <mergeCell ref="S1:AD2"/>
    <mergeCell ref="AE1:AH2"/>
    <mergeCell ref="AI1:AL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AV1000"/>
  <sheetViews>
    <sheetView workbookViewId="0">
      <selection sqref="A1:C2"/>
    </sheetView>
  </sheetViews>
  <sheetFormatPr defaultColWidth="12.5703125" defaultRowHeight="15.75" customHeight="1"/>
  <cols>
    <col min="1" max="1" width="6.28515625" customWidth="1"/>
    <col min="2" max="2" width="9.42578125" customWidth="1"/>
    <col min="3" max="3" width="50.42578125" customWidth="1"/>
    <col min="4" max="9" width="12.5703125" hidden="1"/>
    <col min="13" max="21" width="12.5703125" hidden="1"/>
    <col min="25" max="30" width="12.5703125" hidden="1"/>
    <col min="31" max="32" width="19.7109375" customWidth="1"/>
    <col min="33" max="34" width="12.5703125" hidden="1"/>
    <col min="35" max="36" width="18.85546875" customWidth="1"/>
    <col min="37" max="38" width="12.5703125" hidden="1"/>
  </cols>
  <sheetData>
    <row r="1" spans="1:48" ht="15">
      <c r="A1" s="252" t="str">
        <f ca="1">IFERROR(__xludf.DUMMYFUNCTION("IMPORTRANGE(""https://docs.google.com/spreadsheets/d/17satSTpinhgyKONxUt8ymbzIQURiWn9_odZBdnkb3WE/edit#gid=1462225298"",""МСЗУ ОМСУ!A2:c102"")"),"")</f>
        <v/>
      </c>
      <c r="B1" s="247"/>
      <c r="C1" s="248"/>
      <c r="D1" s="180" t="str">
        <f ca="1">IFERROR(__xludf.DUMMYFUNCTION("IMPORTRANGE(""https://docs.google.com/spreadsheets/d/17satSTpinhgyKONxUt8ymbzIQURiWn9_odZBdnkb3WE/edit#gid=1462225298"",""МСЗУ ОМСУ!d2:al4"")"),"")</f>
        <v/>
      </c>
      <c r="E1" s="180"/>
      <c r="F1" s="180"/>
      <c r="G1" s="253" t="str">
        <f ca="1">IFERROR(__xludf.DUMMYFUNCTION("""COMPUTED_VALUE"""),"Количество обращений за получением МСЗУ в электронном виде с использованием ЕПГУ/РПГУ")</f>
        <v>Количество обращений за получением МСЗУ в электронном виде с использованием ЕПГУ/РПГУ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8"/>
      <c r="S1" s="253" t="str">
        <f ca="1">IFERROR(__xludf.DUMMYFUNCTION("""COMPUTED_VALUE"""),"Общее количество обращений во всех формах за получением МСЗУ")</f>
        <v>Общее количество обращений во всех формах за получением МСЗУ</v>
      </c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8"/>
      <c r="AE1" s="253" t="str">
        <f ca="1">IFERROR(__xludf.DUMMYFUNCTION("""COMPUTED_VALUE"""),"Количество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РПГУ")</f>
        <v>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</v>
      </c>
      <c r="AF1" s="247"/>
      <c r="AG1" s="247"/>
      <c r="AH1" s="248"/>
      <c r="AI1" s="253" t="str">
        <f ca="1">IFERROR(__xludf.DUMMYFUNCTION("""COMPUTED_VALUE"""),"Общее количество предоставленных массовых социально значимых услуг в электронном виде с использованием ЕПГУ или РПГУ ")</f>
        <v xml:space="preserve">Общее количество предоставленных массовых социально значимых услуг в электронном виде с использованием ЕПГУ или РПГУ </v>
      </c>
      <c r="AJ1" s="247"/>
      <c r="AK1" s="247"/>
      <c r="AL1" s="248"/>
      <c r="AM1" s="181"/>
      <c r="AN1" s="181"/>
      <c r="AO1" s="181"/>
      <c r="AP1" s="181"/>
      <c r="AQ1" s="181"/>
      <c r="AR1" s="181"/>
      <c r="AS1" s="181"/>
      <c r="AT1" s="181"/>
      <c r="AU1" s="181"/>
      <c r="AV1" s="181"/>
    </row>
    <row r="2" spans="1:48" ht="45.75" customHeight="1">
      <c r="A2" s="249"/>
      <c r="B2" s="250"/>
      <c r="C2" s="251"/>
      <c r="D2" s="182" t="str">
        <f ca="1">IFERROR(__xludf.DUMMYFUNCTION("""COMPUTED_VALUE"""),"Подключена на ЕПГУ")</f>
        <v>Подключена на ЕПГУ</v>
      </c>
      <c r="E2" s="182" t="str">
        <f ca="1">IFERROR(__xludf.DUMMYFUNCTION("""COMPUTED_VALUE"""),"Подключена на РПГУ")</f>
        <v>Подключена на РПГУ</v>
      </c>
      <c r="F2" s="182" t="str">
        <f ca="1">IFERROR(__xludf.DUMMYFUNCTION("""COMPUTED_VALUE"""),"ID")</f>
        <v>ID</v>
      </c>
      <c r="G2" s="249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1"/>
      <c r="S2" s="249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1"/>
      <c r="AE2" s="249"/>
      <c r="AF2" s="250"/>
      <c r="AG2" s="250"/>
      <c r="AH2" s="251"/>
      <c r="AI2" s="249"/>
      <c r="AJ2" s="250"/>
      <c r="AK2" s="250"/>
      <c r="AL2" s="251"/>
      <c r="AM2" s="181"/>
      <c r="AN2" s="181"/>
      <c r="AO2" s="181"/>
      <c r="AP2" s="181"/>
      <c r="AQ2" s="181"/>
      <c r="AR2" s="181"/>
      <c r="AS2" s="181"/>
      <c r="AT2" s="181"/>
      <c r="AU2" s="181"/>
      <c r="AV2" s="181"/>
    </row>
    <row r="3" spans="1:48" ht="15">
      <c r="A3" s="180" t="str">
        <f ca="1">IFERROR(__xludf.DUMMYFUNCTION("""COMPUTED_VALUE"""),"№ п/п")</f>
        <v>№ п/п</v>
      </c>
      <c r="B3" s="180" t="str">
        <f ca="1">IFERROR(__xludf.DUMMYFUNCTION("""COMPUTED_VALUE"""),"Номер МР")</f>
        <v>Номер МР</v>
      </c>
      <c r="C3" s="180" t="str">
        <f ca="1">IFERROR(__xludf.DUMMYFUNCTION("""COMPUTED_VALUE"""),"Наименование услуги")</f>
        <v>Наименование услуги</v>
      </c>
      <c r="D3" s="180"/>
      <c r="E3" s="180"/>
      <c r="F3" s="180"/>
      <c r="G3" s="183" t="str">
        <f ca="1">IFERROR(__xludf.DUMMYFUNCTION("""COMPUTED_VALUE"""),"Январь")</f>
        <v>Январь</v>
      </c>
      <c r="H3" s="183" t="str">
        <f ca="1">IFERROR(__xludf.DUMMYFUNCTION("""COMPUTED_VALUE"""),"Февраль")</f>
        <v>Февраль</v>
      </c>
      <c r="I3" s="183" t="str">
        <f ca="1">IFERROR(__xludf.DUMMYFUNCTION("""COMPUTED_VALUE"""),"Март")</f>
        <v>Март</v>
      </c>
      <c r="J3" s="183" t="str">
        <f ca="1">IFERROR(__xludf.DUMMYFUNCTION("""COMPUTED_VALUE"""),"Апрель")</f>
        <v>Апрель</v>
      </c>
      <c r="K3" s="183" t="str">
        <f ca="1">IFERROR(__xludf.DUMMYFUNCTION("""COMPUTED_VALUE"""),"Май")</f>
        <v>Май</v>
      </c>
      <c r="L3" s="183" t="str">
        <f ca="1">IFERROR(__xludf.DUMMYFUNCTION("""COMPUTED_VALUE"""),"Июнь")</f>
        <v>Июнь</v>
      </c>
      <c r="M3" s="183" t="str">
        <f ca="1">IFERROR(__xludf.DUMMYFUNCTION("""COMPUTED_VALUE"""),"Июль")</f>
        <v>Июль</v>
      </c>
      <c r="N3" s="183" t="str">
        <f ca="1">IFERROR(__xludf.DUMMYFUNCTION("""COMPUTED_VALUE"""),"Август")</f>
        <v>Август</v>
      </c>
      <c r="O3" s="183" t="str">
        <f ca="1">IFERROR(__xludf.DUMMYFUNCTION("""COMPUTED_VALUE"""),"Сентябрь")</f>
        <v>Сентябрь</v>
      </c>
      <c r="P3" s="183" t="str">
        <f ca="1">IFERROR(__xludf.DUMMYFUNCTION("""COMPUTED_VALUE"""),"Октябрь")</f>
        <v>Октябрь</v>
      </c>
      <c r="Q3" s="183" t="str">
        <f ca="1">IFERROR(__xludf.DUMMYFUNCTION("""COMPUTED_VALUE"""),"Ноябрь")</f>
        <v>Ноябрь</v>
      </c>
      <c r="R3" s="183" t="str">
        <f ca="1">IFERROR(__xludf.DUMMYFUNCTION("""COMPUTED_VALUE"""),"Декабрь")</f>
        <v>Декабрь</v>
      </c>
      <c r="S3" s="183" t="str">
        <f ca="1">IFERROR(__xludf.DUMMYFUNCTION("""COMPUTED_VALUE"""),"Январь")</f>
        <v>Январь</v>
      </c>
      <c r="T3" s="183" t="str">
        <f ca="1">IFERROR(__xludf.DUMMYFUNCTION("""COMPUTED_VALUE"""),"Февраль")</f>
        <v>Февраль</v>
      </c>
      <c r="U3" s="183" t="str">
        <f ca="1">IFERROR(__xludf.DUMMYFUNCTION("""COMPUTED_VALUE"""),"Март")</f>
        <v>Март</v>
      </c>
      <c r="V3" s="183" t="str">
        <f ca="1">IFERROR(__xludf.DUMMYFUNCTION("""COMPUTED_VALUE"""),"Апрель")</f>
        <v>Апрель</v>
      </c>
      <c r="W3" s="183" t="str">
        <f ca="1">IFERROR(__xludf.DUMMYFUNCTION("""COMPUTED_VALUE"""),"Май")</f>
        <v>Май</v>
      </c>
      <c r="X3" s="183" t="str">
        <f ca="1">IFERROR(__xludf.DUMMYFUNCTION("""COMPUTED_VALUE"""),"Июнь")</f>
        <v>Июнь</v>
      </c>
      <c r="Y3" s="183" t="str">
        <f ca="1">IFERROR(__xludf.DUMMYFUNCTION("""COMPUTED_VALUE"""),"Июль")</f>
        <v>Июль</v>
      </c>
      <c r="Z3" s="183" t="str">
        <f ca="1">IFERROR(__xludf.DUMMYFUNCTION("""COMPUTED_VALUE"""),"Август")</f>
        <v>Август</v>
      </c>
      <c r="AA3" s="183" t="str">
        <f ca="1">IFERROR(__xludf.DUMMYFUNCTION("""COMPUTED_VALUE"""),"Сентябрь")</f>
        <v>Сентябрь</v>
      </c>
      <c r="AB3" s="183" t="str">
        <f ca="1">IFERROR(__xludf.DUMMYFUNCTION("""COMPUTED_VALUE"""),"Октябрь")</f>
        <v>Октябрь</v>
      </c>
      <c r="AC3" s="183" t="str">
        <f ca="1">IFERROR(__xludf.DUMMYFUNCTION("""COMPUTED_VALUE"""),"Ноябрь")</f>
        <v>Ноябрь</v>
      </c>
      <c r="AD3" s="183" t="str">
        <f ca="1">IFERROR(__xludf.DUMMYFUNCTION("""COMPUTED_VALUE"""),"Декабрь")</f>
        <v>Декабрь</v>
      </c>
      <c r="AE3" s="183" t="str">
        <f ca="1">IFERROR(__xludf.DUMMYFUNCTION("""COMPUTED_VALUE"""),"I квартал 2023")</f>
        <v>I квартал 2023</v>
      </c>
      <c r="AF3" s="183" t="str">
        <f ca="1">IFERROR(__xludf.DUMMYFUNCTION("""COMPUTED_VALUE"""),"II квартал 2023")</f>
        <v>II квартал 2023</v>
      </c>
      <c r="AG3" s="183" t="str">
        <f ca="1">IFERROR(__xludf.DUMMYFUNCTION("""COMPUTED_VALUE"""),"III квартал 2023")</f>
        <v>III квартал 2023</v>
      </c>
      <c r="AH3" s="183" t="str">
        <f ca="1">IFERROR(__xludf.DUMMYFUNCTION("""COMPUTED_VALUE"""),"IV квартал 2023")</f>
        <v>IV квартал 2023</v>
      </c>
      <c r="AI3" s="183" t="str">
        <f ca="1">IFERROR(__xludf.DUMMYFUNCTION("""COMPUTED_VALUE"""),"I квартал 2023")</f>
        <v>I квартал 2023</v>
      </c>
      <c r="AJ3" s="183" t="str">
        <f ca="1">IFERROR(__xludf.DUMMYFUNCTION("""COMPUTED_VALUE"""),"II квартал 2023")</f>
        <v>II квартал 2023</v>
      </c>
      <c r="AK3" s="183" t="str">
        <f ca="1">IFERROR(__xludf.DUMMYFUNCTION("""COMPUTED_VALUE"""),"III квартал 2023")</f>
        <v>III квартал 2023</v>
      </c>
      <c r="AL3" s="183" t="str">
        <f ca="1">IFERROR(__xludf.DUMMYFUNCTION("""COMPUTED_VALUE"""),"IV квартал 2023")</f>
        <v>IV квартал 2023</v>
      </c>
      <c r="AM3" s="184"/>
      <c r="AN3" s="184"/>
      <c r="AO3" s="184"/>
      <c r="AP3" s="184"/>
      <c r="AQ3" s="184"/>
      <c r="AR3" s="184"/>
      <c r="AS3" s="184"/>
      <c r="AT3" s="184"/>
      <c r="AU3" s="184"/>
      <c r="AV3" s="184"/>
    </row>
    <row r="4" spans="1:48" ht="15">
      <c r="A4" s="185">
        <f ca="1">IFERROR(__xludf.DUMMYFUNCTION("""COMPUTED_VALUE"""),1)</f>
        <v>1</v>
      </c>
      <c r="B4" s="185">
        <f ca="1">IFERROR(__xludf.DUMMYFUNCTION("""COMPUTED_VALUE"""),3)</f>
        <v>3</v>
      </c>
      <c r="C4" s="185" t="str">
        <f ca="1">IFERROR(__xludf.DUMMYFUNCTION("""COMPUTED_VALUE"""),"Выдача разрешения на ввод объекта в эксплуатацию, внесение изменений в разрешение на ввод объекта в эксплуатацию")</f>
        <v>Выдача разрешения на ввод объекта в эксплуатацию, внесение изменений в разрешение на ввод объекта в эксплуатацию</v>
      </c>
      <c r="D4" s="185"/>
      <c r="E4" s="185"/>
      <c r="F4" s="185"/>
      <c r="G4" s="185"/>
      <c r="H4" s="206">
        <v>0</v>
      </c>
      <c r="I4" s="238">
        <v>0</v>
      </c>
      <c r="J4" s="210">
        <v>0</v>
      </c>
      <c r="K4" s="36">
        <v>0</v>
      </c>
      <c r="L4" s="36"/>
      <c r="M4" s="36"/>
      <c r="N4" s="36"/>
      <c r="O4" s="36"/>
      <c r="P4" s="36"/>
      <c r="Q4" s="36"/>
      <c r="R4" s="36"/>
      <c r="S4" s="36"/>
      <c r="T4" s="238">
        <v>0</v>
      </c>
      <c r="U4" s="238">
        <v>0</v>
      </c>
      <c r="V4" s="210">
        <v>0</v>
      </c>
      <c r="W4" s="36">
        <v>0</v>
      </c>
      <c r="X4" s="36"/>
      <c r="Y4" s="36"/>
      <c r="Z4" s="36"/>
      <c r="AA4" s="36"/>
      <c r="AB4" s="36"/>
      <c r="AC4" s="36"/>
      <c r="AD4" s="36"/>
      <c r="AE4" s="238">
        <v>0</v>
      </c>
      <c r="AF4" s="36"/>
      <c r="AG4" s="36"/>
      <c r="AH4" s="36"/>
      <c r="AI4" s="238">
        <v>0</v>
      </c>
      <c r="AJ4" s="15"/>
      <c r="AK4" s="202"/>
      <c r="AL4" s="202"/>
      <c r="AM4" s="193"/>
      <c r="AN4" s="193"/>
      <c r="AO4" s="193"/>
      <c r="AP4" s="193"/>
      <c r="AQ4" s="193"/>
      <c r="AR4" s="193"/>
      <c r="AS4" s="193"/>
      <c r="AT4" s="193"/>
      <c r="AU4" s="193"/>
      <c r="AV4" s="193"/>
    </row>
    <row r="5" spans="1:48" ht="15">
      <c r="A5" s="185">
        <f ca="1">IFERROR(__xludf.DUMMYFUNCTION("""COMPUTED_VALUE"""),2)</f>
        <v>2</v>
      </c>
      <c r="B5" s="185">
        <f ca="1">IFERROR(__xludf.DUMMYFUNCTION("""COMPUTED_VALUE"""),4)</f>
        <v>4</v>
      </c>
      <c r="C5" s="185" t="str">
        <f ca="1">IFERROR(__xludf.DUMMYFUNCTION("""COMPUTED_VALUE"""),"Выдача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строительство")</f>
        <v>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</v>
      </c>
      <c r="D5" s="185"/>
      <c r="E5" s="185"/>
      <c r="F5" s="185"/>
      <c r="G5" s="185"/>
      <c r="H5" s="204">
        <v>0</v>
      </c>
      <c r="I5" s="212">
        <v>0</v>
      </c>
      <c r="J5" s="210">
        <v>0</v>
      </c>
      <c r="K5" s="66">
        <v>0</v>
      </c>
      <c r="L5" s="66"/>
      <c r="M5" s="66"/>
      <c r="N5" s="66"/>
      <c r="O5" s="66"/>
      <c r="P5" s="66"/>
      <c r="Q5" s="66"/>
      <c r="R5" s="66"/>
      <c r="S5" s="66"/>
      <c r="T5" s="212">
        <v>0</v>
      </c>
      <c r="U5" s="212">
        <v>0</v>
      </c>
      <c r="V5" s="210">
        <v>0</v>
      </c>
      <c r="W5" s="66">
        <v>0</v>
      </c>
      <c r="X5" s="66"/>
      <c r="Y5" s="66"/>
      <c r="Z5" s="66"/>
      <c r="AA5" s="66"/>
      <c r="AB5" s="66"/>
      <c r="AC5" s="66"/>
      <c r="AD5" s="66"/>
      <c r="AE5" s="212">
        <v>0</v>
      </c>
      <c r="AF5" s="66"/>
      <c r="AG5" s="66"/>
      <c r="AH5" s="66"/>
      <c r="AI5" s="212">
        <v>0</v>
      </c>
      <c r="AJ5" s="43"/>
      <c r="AK5" s="202"/>
      <c r="AL5" s="202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1:48" ht="15">
      <c r="A6" s="185">
        <f ca="1">IFERROR(__xludf.DUMMYFUNCTION("""COMPUTED_VALUE"""),3)</f>
        <v>3</v>
      </c>
      <c r="B6" s="185">
        <f ca="1">IFERROR(__xludf.DUMMYFUNCTION("""COMPUTED_VALUE"""),91)</f>
        <v>91</v>
      </c>
      <c r="C6" s="185" t="str">
        <f ca="1">IFERROR(__xludf.DUMMYFUNCTION("""COMPUTED_VALUE"""),"Направление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деятельности")</f>
        <v>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</v>
      </c>
      <c r="D6" s="185"/>
      <c r="E6" s="185"/>
      <c r="F6" s="185"/>
      <c r="G6" s="185"/>
      <c r="H6" s="204">
        <v>0</v>
      </c>
      <c r="I6" s="212">
        <v>0</v>
      </c>
      <c r="J6" s="210">
        <v>0</v>
      </c>
      <c r="K6" s="66">
        <v>0</v>
      </c>
      <c r="L6" s="66"/>
      <c r="M6" s="66"/>
      <c r="N6" s="66"/>
      <c r="O6" s="66"/>
      <c r="P6" s="66"/>
      <c r="Q6" s="66"/>
      <c r="R6" s="66"/>
      <c r="S6" s="66"/>
      <c r="T6" s="212">
        <v>0</v>
      </c>
      <c r="U6" s="212">
        <v>0</v>
      </c>
      <c r="V6" s="210">
        <v>0</v>
      </c>
      <c r="W6" s="66">
        <v>0</v>
      </c>
      <c r="X6" s="66"/>
      <c r="Y6" s="66"/>
      <c r="Z6" s="66"/>
      <c r="AA6" s="66"/>
      <c r="AB6" s="66"/>
      <c r="AC6" s="66"/>
      <c r="AD6" s="66"/>
      <c r="AE6" s="212">
        <v>0</v>
      </c>
      <c r="AF6" s="66"/>
      <c r="AG6" s="66"/>
      <c r="AH6" s="66"/>
      <c r="AI6" s="212">
        <v>0</v>
      </c>
      <c r="AJ6" s="43"/>
      <c r="AK6" s="202"/>
      <c r="AL6" s="202"/>
      <c r="AM6" s="193"/>
      <c r="AN6" s="193"/>
      <c r="AO6" s="193"/>
      <c r="AP6" s="193"/>
      <c r="AQ6" s="193"/>
      <c r="AR6" s="193"/>
      <c r="AS6" s="193"/>
      <c r="AT6" s="193"/>
      <c r="AU6" s="193"/>
      <c r="AV6" s="193"/>
    </row>
    <row r="7" spans="1:48" ht="15">
      <c r="A7" s="185">
        <f ca="1">IFERROR(__xludf.DUMMYFUNCTION("""COMPUTED_VALUE"""),4)</f>
        <v>4</v>
      </c>
      <c r="B7" s="185">
        <f ca="1">IFERROR(__xludf.DUMMYFUNCTION("""COMPUTED_VALUE"""),90)</f>
        <v>90</v>
      </c>
      <c r="C7" s="185" t="str">
        <f ca="1">IFERROR(__xludf.DUMMYFUNCTION("""COMPUTED_VALUE"""),"Направление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уст"&amp;"ановленным параметрам и допустимости размещения объекта индивидуального жилищного строительства или садового дома на земельном участке")</f>
        <v>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v>
      </c>
      <c r="D7" s="185"/>
      <c r="E7" s="185"/>
      <c r="F7" s="185"/>
      <c r="G7" s="185"/>
      <c r="H7" s="204">
        <v>0</v>
      </c>
      <c r="I7" s="212">
        <v>0</v>
      </c>
      <c r="J7" s="210">
        <v>0</v>
      </c>
      <c r="K7" s="66">
        <v>0</v>
      </c>
      <c r="L7" s="66"/>
      <c r="M7" s="66"/>
      <c r="N7" s="66"/>
      <c r="O7" s="66"/>
      <c r="P7" s="66"/>
      <c r="Q7" s="66"/>
      <c r="R7" s="66"/>
      <c r="S7" s="66"/>
      <c r="T7" s="212">
        <v>0</v>
      </c>
      <c r="U7" s="212">
        <v>0</v>
      </c>
      <c r="V7" s="210">
        <v>0</v>
      </c>
      <c r="W7" s="66">
        <v>0</v>
      </c>
      <c r="X7" s="66"/>
      <c r="Y7" s="66"/>
      <c r="Z7" s="66"/>
      <c r="AA7" s="66"/>
      <c r="AB7" s="66"/>
      <c r="AC7" s="66"/>
      <c r="AD7" s="66"/>
      <c r="AE7" s="212">
        <v>0</v>
      </c>
      <c r="AF7" s="66"/>
      <c r="AG7" s="66"/>
      <c r="AH7" s="66"/>
      <c r="AI7" s="212">
        <v>0</v>
      </c>
      <c r="AJ7" s="43"/>
      <c r="AK7" s="202"/>
      <c r="AL7" s="202"/>
      <c r="AM7" s="193"/>
      <c r="AN7" s="193"/>
      <c r="AO7" s="193"/>
      <c r="AP7" s="193"/>
      <c r="AQ7" s="193"/>
      <c r="AR7" s="193"/>
      <c r="AS7" s="193"/>
      <c r="AT7" s="193"/>
      <c r="AU7" s="193"/>
      <c r="AV7" s="193"/>
    </row>
    <row r="8" spans="1:48" ht="15">
      <c r="A8" s="185">
        <f ca="1">IFERROR(__xludf.DUMMYFUNCTION("""COMPUTED_VALUE"""),5)</f>
        <v>5</v>
      </c>
      <c r="B8" s="185">
        <f ca="1">IFERROR(__xludf.DUMMYFUNCTION("""COMPUTED_VALUE"""),21)</f>
        <v>21</v>
      </c>
      <c r="C8" s="185" t="str">
        <f ca="1">IFERROR(__xludf.DUMMYFUNCTION("""COMPUTED_VALUE"""),"Выдача градостроительного плана земельного участка")</f>
        <v>Выдача градостроительного плана земельного участка</v>
      </c>
      <c r="D8" s="185"/>
      <c r="E8" s="185"/>
      <c r="F8" s="185"/>
      <c r="G8" s="185"/>
      <c r="H8" s="204">
        <v>0</v>
      </c>
      <c r="I8" s="212">
        <v>0</v>
      </c>
      <c r="J8" s="210">
        <v>0</v>
      </c>
      <c r="K8" s="66">
        <v>0</v>
      </c>
      <c r="L8" s="66"/>
      <c r="M8" s="66"/>
      <c r="N8" s="66"/>
      <c r="O8" s="66"/>
      <c r="P8" s="66"/>
      <c r="Q8" s="66"/>
      <c r="R8" s="66"/>
      <c r="S8" s="66"/>
      <c r="T8" s="212">
        <v>0</v>
      </c>
      <c r="U8" s="212">
        <v>0</v>
      </c>
      <c r="V8" s="210">
        <v>0</v>
      </c>
      <c r="W8" s="66">
        <v>0</v>
      </c>
      <c r="X8" s="66"/>
      <c r="Y8" s="66"/>
      <c r="Z8" s="66"/>
      <c r="AA8" s="66"/>
      <c r="AB8" s="66"/>
      <c r="AC8" s="66"/>
      <c r="AD8" s="66"/>
      <c r="AE8" s="212">
        <v>0</v>
      </c>
      <c r="AF8" s="66"/>
      <c r="AG8" s="66"/>
      <c r="AH8" s="66"/>
      <c r="AI8" s="212">
        <v>0</v>
      </c>
      <c r="AJ8" s="43"/>
      <c r="AK8" s="202"/>
      <c r="AL8" s="202"/>
      <c r="AM8" s="193"/>
      <c r="AN8" s="193"/>
      <c r="AO8" s="193"/>
      <c r="AP8" s="193"/>
      <c r="AQ8" s="193"/>
      <c r="AR8" s="193"/>
      <c r="AS8" s="193"/>
      <c r="AT8" s="193"/>
      <c r="AU8" s="193"/>
      <c r="AV8" s="193"/>
    </row>
    <row r="9" spans="1:48" ht="15">
      <c r="A9" s="185">
        <f ca="1">IFERROR(__xludf.DUMMYFUNCTION("""COMPUTED_VALUE"""),6)</f>
        <v>6</v>
      </c>
      <c r="B9" s="185">
        <f ca="1">IFERROR(__xludf.DUMMYFUNCTION("""COMPUTED_VALUE"""),85)</f>
        <v>85</v>
      </c>
      <c r="C9" s="185" t="str">
        <f ca="1">IFERROR(__xludf.DUMMYFUNCTION("""COMPUTED_VALUE"""),"Выдача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образования")</f>
        <v>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</v>
      </c>
      <c r="D9" s="185"/>
      <c r="E9" s="185"/>
      <c r="F9" s="185"/>
      <c r="G9" s="185"/>
      <c r="H9" s="204">
        <v>0</v>
      </c>
      <c r="I9" s="212">
        <v>0</v>
      </c>
      <c r="J9" s="210">
        <v>0</v>
      </c>
      <c r="K9" s="66">
        <v>0</v>
      </c>
      <c r="L9" s="66"/>
      <c r="M9" s="66"/>
      <c r="N9" s="66"/>
      <c r="O9" s="66"/>
      <c r="P9" s="66"/>
      <c r="Q9" s="66"/>
      <c r="R9" s="66"/>
      <c r="S9" s="66"/>
      <c r="T9" s="212">
        <v>1</v>
      </c>
      <c r="U9" s="212">
        <v>1</v>
      </c>
      <c r="V9" s="210">
        <v>3</v>
      </c>
      <c r="W9" s="66">
        <v>4</v>
      </c>
      <c r="X9" s="66"/>
      <c r="Y9" s="66"/>
      <c r="Z9" s="66"/>
      <c r="AA9" s="66"/>
      <c r="AB9" s="66"/>
      <c r="AC9" s="66"/>
      <c r="AD9" s="66"/>
      <c r="AE9" s="212">
        <v>2</v>
      </c>
      <c r="AF9" s="66"/>
      <c r="AG9" s="66"/>
      <c r="AH9" s="66"/>
      <c r="AI9" s="212">
        <v>0</v>
      </c>
      <c r="AJ9" s="43"/>
      <c r="AK9" s="202"/>
      <c r="AL9" s="202"/>
      <c r="AM9" s="193"/>
      <c r="AN9" s="193"/>
      <c r="AO9" s="193"/>
      <c r="AP9" s="193"/>
      <c r="AQ9" s="193"/>
      <c r="AR9" s="193"/>
      <c r="AS9" s="193"/>
      <c r="AT9" s="193"/>
      <c r="AU9" s="193"/>
      <c r="AV9" s="193"/>
    </row>
    <row r="10" spans="1:48" ht="15">
      <c r="A10" s="185">
        <f ca="1">IFERROR(__xludf.DUMMYFUNCTION("""COMPUTED_VALUE"""),7)</f>
        <v>7</v>
      </c>
      <c r="B10" s="185">
        <f ca="1">IFERROR(__xludf.DUMMYFUNCTION("""COMPUTED_VALUE"""),63)</f>
        <v>63</v>
      </c>
      <c r="C10" s="185" t="str">
        <f ca="1">IFERROR(__xludf.DUMMYFUNCTION("""COMPUTED_VALUE"""),"Организация отдыха детей в каникулярное время")</f>
        <v>Организация отдыха детей в каникулярное время</v>
      </c>
      <c r="D10" s="185"/>
      <c r="E10" s="185"/>
      <c r="F10" s="185"/>
      <c r="G10" s="185"/>
      <c r="H10" s="204">
        <v>0</v>
      </c>
      <c r="I10" s="212">
        <v>0</v>
      </c>
      <c r="J10" s="210">
        <v>0</v>
      </c>
      <c r="K10" s="66">
        <v>0</v>
      </c>
      <c r="L10" s="66"/>
      <c r="M10" s="66"/>
      <c r="N10" s="66"/>
      <c r="O10" s="66"/>
      <c r="P10" s="66"/>
      <c r="Q10" s="66"/>
      <c r="R10" s="66"/>
      <c r="S10" s="66"/>
      <c r="T10" s="212">
        <v>0</v>
      </c>
      <c r="U10" s="212">
        <v>0</v>
      </c>
      <c r="V10" s="210">
        <v>0</v>
      </c>
      <c r="W10" s="66">
        <v>0</v>
      </c>
      <c r="X10" s="66"/>
      <c r="Y10" s="66"/>
      <c r="Z10" s="66"/>
      <c r="AA10" s="66"/>
      <c r="AB10" s="66"/>
      <c r="AC10" s="66"/>
      <c r="AD10" s="66"/>
      <c r="AE10" s="212">
        <v>0</v>
      </c>
      <c r="AF10" s="66"/>
      <c r="AG10" s="66"/>
      <c r="AH10" s="66"/>
      <c r="AI10" s="212">
        <v>0</v>
      </c>
      <c r="AJ10" s="43"/>
      <c r="AK10" s="202"/>
      <c r="AL10" s="202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</row>
    <row r="11" spans="1:48" ht="15">
      <c r="A11" s="185">
        <f ca="1">IFERROR(__xludf.DUMMYFUNCTION("""COMPUTED_VALUE"""),8)</f>
        <v>8</v>
      </c>
      <c r="B11" s="185">
        <f ca="1">IFERROR(__xludf.DUMMYFUNCTION("""COMPUTED_VALUE"""),59)</f>
        <v>59</v>
      </c>
      <c r="C11" s="185" t="str">
        <f ca="1">IFERROR(__xludf.DUMMYFUNCTION("""COMPUTED_VALUE"""),"Перераспределение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собственности")</f>
        <v>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</v>
      </c>
      <c r="D11" s="185"/>
      <c r="E11" s="185"/>
      <c r="F11" s="185"/>
      <c r="G11" s="185"/>
      <c r="H11" s="204">
        <v>0</v>
      </c>
      <c r="I11" s="212">
        <v>0</v>
      </c>
      <c r="J11" s="210">
        <v>0</v>
      </c>
      <c r="K11" s="66">
        <v>0</v>
      </c>
      <c r="L11" s="66"/>
      <c r="M11" s="66"/>
      <c r="N11" s="66"/>
      <c r="O11" s="66"/>
      <c r="P11" s="66"/>
      <c r="Q11" s="66"/>
      <c r="R11" s="66"/>
      <c r="S11" s="66"/>
      <c r="T11" s="212">
        <v>0</v>
      </c>
      <c r="U11" s="212">
        <v>0</v>
      </c>
      <c r="V11" s="210">
        <v>0</v>
      </c>
      <c r="W11" s="66">
        <v>0</v>
      </c>
      <c r="X11" s="66"/>
      <c r="Y11" s="66"/>
      <c r="Z11" s="66"/>
      <c r="AA11" s="66"/>
      <c r="AB11" s="66"/>
      <c r="AC11" s="66"/>
      <c r="AD11" s="66"/>
      <c r="AE11" s="212">
        <v>0</v>
      </c>
      <c r="AF11" s="66"/>
      <c r="AG11" s="66"/>
      <c r="AH11" s="66"/>
      <c r="AI11" s="212">
        <v>0</v>
      </c>
      <c r="AJ11" s="43"/>
      <c r="AK11" s="202"/>
      <c r="AL11" s="202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</row>
    <row r="12" spans="1:48" ht="15">
      <c r="A12" s="185">
        <f ca="1">IFERROR(__xludf.DUMMYFUNCTION("""COMPUTED_VALUE"""),9)</f>
        <v>9</v>
      </c>
      <c r="B12" s="185">
        <f ca="1">IFERROR(__xludf.DUMMYFUNCTION("""COMPUTED_VALUE"""),55)</f>
        <v>55</v>
      </c>
      <c r="C12" s="185" t="str">
        <f ca="1">IFERROR(__xludf.DUMMYFUNCTION("""COMPUTED_VALUE"""),"Предоставление разрешения на осуществление земляных работ")</f>
        <v>Предоставление разрешения на осуществление земляных работ</v>
      </c>
      <c r="D12" s="185"/>
      <c r="E12" s="185"/>
      <c r="F12" s="185"/>
      <c r="G12" s="185"/>
      <c r="H12" s="204">
        <v>0</v>
      </c>
      <c r="I12" s="212">
        <v>0</v>
      </c>
      <c r="J12" s="210">
        <v>2</v>
      </c>
      <c r="K12" s="66">
        <v>0</v>
      </c>
      <c r="L12" s="66"/>
      <c r="M12" s="66"/>
      <c r="N12" s="66"/>
      <c r="O12" s="66"/>
      <c r="P12" s="66"/>
      <c r="Q12" s="66"/>
      <c r="R12" s="66"/>
      <c r="S12" s="66"/>
      <c r="T12" s="212">
        <v>0</v>
      </c>
      <c r="U12" s="212">
        <v>0</v>
      </c>
      <c r="V12" s="210">
        <v>3</v>
      </c>
      <c r="W12" s="66">
        <v>1</v>
      </c>
      <c r="X12" s="66"/>
      <c r="Y12" s="66"/>
      <c r="Z12" s="66"/>
      <c r="AA12" s="66"/>
      <c r="AB12" s="66"/>
      <c r="AC12" s="66"/>
      <c r="AD12" s="66"/>
      <c r="AE12" s="212">
        <v>0</v>
      </c>
      <c r="AF12" s="66"/>
      <c r="AG12" s="66"/>
      <c r="AH12" s="66"/>
      <c r="AI12" s="212">
        <v>0</v>
      </c>
      <c r="AJ12" s="43"/>
      <c r="AK12" s="202"/>
      <c r="AL12" s="202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</row>
    <row r="13" spans="1:48" ht="15">
      <c r="A13" s="185">
        <f ca="1">IFERROR(__xludf.DUMMYFUNCTION("""COMPUTED_VALUE"""),10)</f>
        <v>10</v>
      </c>
      <c r="B13" s="185">
        <f ca="1">IFERROR(__xludf.DUMMYFUNCTION("""COMPUTED_VALUE"""),18)</f>
        <v>18</v>
      </c>
      <c r="C13" s="185" t="str">
        <f ca="1">IFERROR(__xludf.DUMMYFUNCTION("""COMPUTED_VALUE"""),"Присвоение адреса объекту адресации, изменение и аннулирование такого адреса")</f>
        <v>Присвоение адреса объекту адресации, изменение и аннулирование такого адреса</v>
      </c>
      <c r="D13" s="185"/>
      <c r="E13" s="185"/>
      <c r="F13" s="185"/>
      <c r="G13" s="185"/>
      <c r="H13" s="204">
        <v>0</v>
      </c>
      <c r="I13" s="212">
        <v>0</v>
      </c>
      <c r="J13" s="210">
        <v>0</v>
      </c>
      <c r="K13" s="66">
        <v>0</v>
      </c>
      <c r="L13" s="66"/>
      <c r="M13" s="66"/>
      <c r="N13" s="66"/>
      <c r="O13" s="66"/>
      <c r="P13" s="66"/>
      <c r="Q13" s="66"/>
      <c r="R13" s="66"/>
      <c r="S13" s="66"/>
      <c r="T13" s="212">
        <v>4</v>
      </c>
      <c r="U13" s="212">
        <v>2</v>
      </c>
      <c r="V13" s="210">
        <v>1</v>
      </c>
      <c r="W13" s="66">
        <v>8</v>
      </c>
      <c r="X13" s="66"/>
      <c r="Y13" s="66"/>
      <c r="Z13" s="66"/>
      <c r="AA13" s="66"/>
      <c r="AB13" s="66"/>
      <c r="AC13" s="66"/>
      <c r="AD13" s="66"/>
      <c r="AE13" s="212">
        <v>6</v>
      </c>
      <c r="AF13" s="66"/>
      <c r="AG13" s="66"/>
      <c r="AH13" s="66"/>
      <c r="AI13" s="212">
        <v>0</v>
      </c>
      <c r="AJ13" s="43"/>
      <c r="AK13" s="202"/>
      <c r="AL13" s="202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</row>
    <row r="14" spans="1:48" ht="15">
      <c r="A14" s="185">
        <f ca="1">IFERROR(__xludf.DUMMYFUNCTION("""COMPUTED_VALUE"""),11)</f>
        <v>11</v>
      </c>
      <c r="B14" s="185">
        <f ca="1">IFERROR(__xludf.DUMMYFUNCTION("""COMPUTED_VALUE"""),14)</f>
        <v>14</v>
      </c>
      <c r="C14" s="185" t="str">
        <f ca="1">IFERROR(__xludf.DUMMYFUNCTION("""COMPUTED_VALUE"""),"Согласование проведения переустройства и (или) перепланировки помещения в многоквартирном доме")</f>
        <v>Согласование проведения переустройства и (или) перепланировки помещения в многоквартирном доме</v>
      </c>
      <c r="D14" s="185"/>
      <c r="E14" s="185"/>
      <c r="F14" s="185"/>
      <c r="G14" s="185"/>
      <c r="H14" s="204">
        <v>0</v>
      </c>
      <c r="I14" s="212">
        <v>0</v>
      </c>
      <c r="J14" s="210">
        <v>0</v>
      </c>
      <c r="K14" s="66">
        <v>0</v>
      </c>
      <c r="L14" s="66"/>
      <c r="M14" s="66"/>
      <c r="N14" s="66"/>
      <c r="O14" s="66"/>
      <c r="P14" s="66"/>
      <c r="Q14" s="66"/>
      <c r="R14" s="66"/>
      <c r="S14" s="66"/>
      <c r="T14" s="212">
        <v>0</v>
      </c>
      <c r="U14" s="212">
        <v>0</v>
      </c>
      <c r="V14" s="210">
        <v>0</v>
      </c>
      <c r="W14" s="66">
        <v>0</v>
      </c>
      <c r="X14" s="66"/>
      <c r="Y14" s="66"/>
      <c r="Z14" s="66"/>
      <c r="AA14" s="66"/>
      <c r="AB14" s="66"/>
      <c r="AC14" s="66"/>
      <c r="AD14" s="66"/>
      <c r="AE14" s="212">
        <v>0</v>
      </c>
      <c r="AF14" s="66"/>
      <c r="AG14" s="66"/>
      <c r="AH14" s="66"/>
      <c r="AI14" s="212">
        <v>0</v>
      </c>
      <c r="AJ14" s="43"/>
      <c r="AK14" s="202"/>
      <c r="AL14" s="202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</row>
    <row r="15" spans="1:48" ht="15">
      <c r="A15" s="185">
        <f ca="1">IFERROR(__xludf.DUMMYFUNCTION("""COMPUTED_VALUE"""),12)</f>
        <v>12</v>
      </c>
      <c r="B15" s="185">
        <f ca="1">IFERROR(__xludf.DUMMYFUNCTION("""COMPUTED_VALUE"""),24)</f>
        <v>24</v>
      </c>
      <c r="C15" s="185" t="str">
        <f ca="1">IFERROR(__xludf.DUMMYFUNCTION("""COMPUTED_VALUE"""),"Утверждение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образования")</f>
        <v>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</v>
      </c>
      <c r="D15" s="185"/>
      <c r="E15" s="185"/>
      <c r="F15" s="185"/>
      <c r="G15" s="185"/>
      <c r="H15" s="204">
        <v>0</v>
      </c>
      <c r="I15" s="212">
        <v>0</v>
      </c>
      <c r="J15" s="210">
        <v>0</v>
      </c>
      <c r="K15" s="66">
        <v>0</v>
      </c>
      <c r="L15" s="66"/>
      <c r="M15" s="66"/>
      <c r="N15" s="66"/>
      <c r="O15" s="66"/>
      <c r="P15" s="66"/>
      <c r="Q15" s="66"/>
      <c r="R15" s="66"/>
      <c r="S15" s="66"/>
      <c r="T15" s="212">
        <v>0</v>
      </c>
      <c r="U15" s="212">
        <v>0</v>
      </c>
      <c r="V15" s="210">
        <v>0</v>
      </c>
      <c r="W15" s="66">
        <v>0</v>
      </c>
      <c r="X15" s="66"/>
      <c r="Y15" s="66"/>
      <c r="Z15" s="66"/>
      <c r="AA15" s="66"/>
      <c r="AB15" s="66"/>
      <c r="AC15" s="66"/>
      <c r="AD15" s="66"/>
      <c r="AE15" s="212">
        <v>0</v>
      </c>
      <c r="AF15" s="66"/>
      <c r="AG15" s="66"/>
      <c r="AH15" s="66"/>
      <c r="AI15" s="212">
        <v>0</v>
      </c>
      <c r="AJ15" s="43"/>
      <c r="AK15" s="202"/>
      <c r="AL15" s="202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</row>
    <row r="16" spans="1:48" ht="15">
      <c r="A16" s="185">
        <f ca="1">IFERROR(__xludf.DUMMYFUNCTION("""COMPUTED_VALUE"""),13)</f>
        <v>13</v>
      </c>
      <c r="B16" s="185">
        <f ca="1">IFERROR(__xludf.DUMMYFUNCTION("""COMPUTED_VALUE"""),49)</f>
        <v>49</v>
      </c>
      <c r="C16" s="185" t="str">
        <f ca="1">IFERROR(__xludf.DUMMYFUNCTION("""COMPUTED_VALUE"""),"Предоставление земельных участков, находящихся в муниципальной собственности (государственная собственность на которые не разграничена), на торгах")</f>
        <v>Предоставление земельных участков, находящихся в муниципальной собственности (государственная собственность на которые не разграничена), на торгах</v>
      </c>
      <c r="D16" s="185"/>
      <c r="E16" s="185"/>
      <c r="F16" s="185"/>
      <c r="G16" s="185"/>
      <c r="H16" s="204">
        <v>0</v>
      </c>
      <c r="I16" s="212">
        <v>0</v>
      </c>
      <c r="J16" s="210">
        <v>0</v>
      </c>
      <c r="K16" s="66">
        <v>0</v>
      </c>
      <c r="L16" s="66"/>
      <c r="M16" s="66"/>
      <c r="N16" s="66"/>
      <c r="O16" s="66"/>
      <c r="P16" s="66"/>
      <c r="Q16" s="66"/>
      <c r="R16" s="66"/>
      <c r="S16" s="66"/>
      <c r="T16" s="212">
        <v>0</v>
      </c>
      <c r="U16" s="212">
        <v>0</v>
      </c>
      <c r="V16" s="210">
        <v>0</v>
      </c>
      <c r="W16" s="66">
        <v>0</v>
      </c>
      <c r="X16" s="66"/>
      <c r="Y16" s="66"/>
      <c r="Z16" s="66"/>
      <c r="AA16" s="66"/>
      <c r="AB16" s="66"/>
      <c r="AC16" s="66"/>
      <c r="AD16" s="66"/>
      <c r="AE16" s="212">
        <v>0</v>
      </c>
      <c r="AF16" s="66"/>
      <c r="AG16" s="66"/>
      <c r="AH16" s="66"/>
      <c r="AI16" s="212">
        <v>0</v>
      </c>
      <c r="AJ16" s="43"/>
      <c r="AK16" s="202"/>
      <c r="AL16" s="202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</row>
    <row r="17" spans="1:48" ht="15">
      <c r="A17" s="185">
        <f ca="1">IFERROR(__xludf.DUMMYFUNCTION("""COMPUTED_VALUE"""),14)</f>
        <v>14</v>
      </c>
      <c r="B17" s="185">
        <f ca="1">IFERROR(__xludf.DUMMYFUNCTION("""COMPUTED_VALUE"""),1)</f>
        <v>1</v>
      </c>
      <c r="C17" s="185" t="str">
        <f ca="1">IFERROR(__xludf.DUMMYFUNCTION("""COMPUTED_VALUE"""),"Выдача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Фед"&amp;"ерации и международными обязательствами администрацией")</f>
        <v>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Федерации и международными обязательствами администрацией</v>
      </c>
      <c r="D17" s="185"/>
      <c r="E17" s="185"/>
      <c r="F17" s="185"/>
      <c r="G17" s="185"/>
      <c r="H17" s="204">
        <v>0</v>
      </c>
      <c r="I17" s="212">
        <v>0</v>
      </c>
      <c r="J17" s="210">
        <v>0</v>
      </c>
      <c r="K17" s="66">
        <v>0</v>
      </c>
      <c r="L17" s="66"/>
      <c r="M17" s="66"/>
      <c r="N17" s="66"/>
      <c r="O17" s="66"/>
      <c r="P17" s="66"/>
      <c r="Q17" s="66"/>
      <c r="R17" s="66"/>
      <c r="S17" s="66"/>
      <c r="T17" s="212">
        <v>0</v>
      </c>
      <c r="U17" s="212">
        <v>0</v>
      </c>
      <c r="V17" s="210">
        <v>0</v>
      </c>
      <c r="W17" s="66">
        <v>0</v>
      </c>
      <c r="X17" s="66"/>
      <c r="Y17" s="66"/>
      <c r="Z17" s="66"/>
      <c r="AA17" s="66"/>
      <c r="AB17" s="66"/>
      <c r="AC17" s="66"/>
      <c r="AD17" s="66"/>
      <c r="AE17" s="212">
        <v>0</v>
      </c>
      <c r="AF17" s="66"/>
      <c r="AG17" s="66"/>
      <c r="AH17" s="66"/>
      <c r="AI17" s="212">
        <v>0</v>
      </c>
      <c r="AJ17" s="43"/>
      <c r="AK17" s="202"/>
      <c r="AL17" s="202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</row>
    <row r="18" spans="1:48" ht="15">
      <c r="A18" s="185">
        <f ca="1">IFERROR(__xludf.DUMMYFUNCTION("""COMPUTED_VALUE"""),15)</f>
        <v>15</v>
      </c>
      <c r="B18" s="185">
        <f ca="1">IFERROR(__xludf.DUMMYFUNCTION("""COMPUTED_VALUE"""),105)</f>
        <v>105</v>
      </c>
      <c r="C18" s="185" t="str">
        <f ca="1">IFERROR(__xludf.DUMMYFUNCTION("""COMPUTED_VALUE"""),"Признание садового дома жилым домом и жилого дома садовым домом")</f>
        <v>Признание садового дома жилым домом и жилого дома садовым домом</v>
      </c>
      <c r="D18" s="185"/>
      <c r="E18" s="185"/>
      <c r="F18" s="185"/>
      <c r="G18" s="185"/>
      <c r="H18" s="204">
        <v>0</v>
      </c>
      <c r="I18" s="212">
        <v>0</v>
      </c>
      <c r="J18" s="210">
        <v>0</v>
      </c>
      <c r="K18" s="66">
        <v>0</v>
      </c>
      <c r="L18" s="66"/>
      <c r="M18" s="66"/>
      <c r="N18" s="66"/>
      <c r="O18" s="66"/>
      <c r="P18" s="66"/>
      <c r="Q18" s="66"/>
      <c r="R18" s="66"/>
      <c r="S18" s="66"/>
      <c r="T18" s="212">
        <v>0</v>
      </c>
      <c r="U18" s="212">
        <v>0</v>
      </c>
      <c r="V18" s="210">
        <v>0</v>
      </c>
      <c r="W18" s="66">
        <v>0</v>
      </c>
      <c r="X18" s="66"/>
      <c r="Y18" s="66"/>
      <c r="Z18" s="66"/>
      <c r="AA18" s="66"/>
      <c r="AB18" s="66"/>
      <c r="AC18" s="66"/>
      <c r="AD18" s="66"/>
      <c r="AE18" s="212">
        <v>0</v>
      </c>
      <c r="AF18" s="66"/>
      <c r="AG18" s="66"/>
      <c r="AH18" s="66"/>
      <c r="AI18" s="212">
        <v>0</v>
      </c>
      <c r="AJ18" s="43"/>
      <c r="AK18" s="202"/>
      <c r="AL18" s="202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</row>
    <row r="19" spans="1:48" ht="15">
      <c r="A19" s="185">
        <f ca="1">IFERROR(__xludf.DUMMYFUNCTION("""COMPUTED_VALUE"""),16)</f>
        <v>16</v>
      </c>
      <c r="B19" s="185">
        <f ca="1">IFERROR(__xludf.DUMMYFUNCTION("""COMPUTED_VALUE"""),12)</f>
        <v>12</v>
      </c>
      <c r="C19" s="185" t="str">
        <f ca="1">IFERROR(__xludf.DUMMYFUNCTION("""COMPUTED_VALUE"""),"Перевод жилого помещения в нежилое помещение и нежилого помещения в жилое помещение")</f>
        <v>Перевод жилого помещения в нежилое помещение и нежилого помещения в жилое помещение</v>
      </c>
      <c r="D19" s="185"/>
      <c r="E19" s="185"/>
      <c r="F19" s="185"/>
      <c r="G19" s="185"/>
      <c r="H19" s="204">
        <v>0</v>
      </c>
      <c r="I19" s="212">
        <v>0</v>
      </c>
      <c r="J19" s="210">
        <v>0</v>
      </c>
      <c r="K19" s="66">
        <v>0</v>
      </c>
      <c r="L19" s="66"/>
      <c r="M19" s="66"/>
      <c r="N19" s="66"/>
      <c r="O19" s="66"/>
      <c r="P19" s="66"/>
      <c r="Q19" s="66"/>
      <c r="R19" s="66"/>
      <c r="S19" s="66"/>
      <c r="T19" s="212">
        <v>0</v>
      </c>
      <c r="U19" s="212">
        <v>0</v>
      </c>
      <c r="V19" s="210">
        <v>0</v>
      </c>
      <c r="W19" s="66">
        <v>0</v>
      </c>
      <c r="X19" s="66"/>
      <c r="Y19" s="66"/>
      <c r="Z19" s="66"/>
      <c r="AA19" s="66"/>
      <c r="AB19" s="66"/>
      <c r="AC19" s="66"/>
      <c r="AD19" s="66"/>
      <c r="AE19" s="212">
        <v>0</v>
      </c>
      <c r="AF19" s="66"/>
      <c r="AG19" s="66"/>
      <c r="AH19" s="66"/>
      <c r="AI19" s="212">
        <v>0</v>
      </c>
      <c r="AJ19" s="43"/>
      <c r="AK19" s="202"/>
      <c r="AL19" s="202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</row>
    <row r="20" spans="1:48" ht="15">
      <c r="A20" s="185">
        <f ca="1">IFERROR(__xludf.DUMMYFUNCTION("""COMPUTED_VALUE"""),17)</f>
        <v>17</v>
      </c>
      <c r="B20" s="185">
        <f ca="1">IFERROR(__xludf.DUMMYFUNCTION("""COMPUTED_VALUE"""),96)</f>
        <v>96</v>
      </c>
      <c r="C20" s="185" t="str">
        <f ca="1">IFERROR(__xludf.DUMMYFUNCTION("""COMPUTED_VALUE"""),"Предоставление разрешения на отклонение от предельных параметров разрешенного строительства, реконструкции объекта капитального строительства")</f>
        <v>Предоставление разрешения на отклонение от предельных параметров разрешенного строительства, реконструкции объекта капитального строительства</v>
      </c>
      <c r="D20" s="185"/>
      <c r="E20" s="185"/>
      <c r="F20" s="185"/>
      <c r="G20" s="185"/>
      <c r="H20" s="204">
        <v>0</v>
      </c>
      <c r="I20" s="212">
        <v>0</v>
      </c>
      <c r="J20" s="210">
        <v>0</v>
      </c>
      <c r="K20" s="66">
        <v>0</v>
      </c>
      <c r="L20" s="66"/>
      <c r="M20" s="66"/>
      <c r="N20" s="66"/>
      <c r="O20" s="66"/>
      <c r="P20" s="66"/>
      <c r="Q20" s="66"/>
      <c r="R20" s="66"/>
      <c r="S20" s="66"/>
      <c r="T20" s="212">
        <v>0</v>
      </c>
      <c r="U20" s="212">
        <v>0</v>
      </c>
      <c r="V20" s="210">
        <v>0</v>
      </c>
      <c r="W20" s="66">
        <v>0</v>
      </c>
      <c r="X20" s="66"/>
      <c r="Y20" s="66"/>
      <c r="Z20" s="66"/>
      <c r="AA20" s="66"/>
      <c r="AB20" s="66"/>
      <c r="AC20" s="66"/>
      <c r="AD20" s="66"/>
      <c r="AE20" s="212">
        <v>0</v>
      </c>
      <c r="AF20" s="66"/>
      <c r="AG20" s="66"/>
      <c r="AH20" s="66"/>
      <c r="AI20" s="212">
        <v>0</v>
      </c>
      <c r="AJ20" s="43"/>
      <c r="AK20" s="202"/>
      <c r="AL20" s="202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</row>
    <row r="21" spans="1:48" ht="15">
      <c r="A21" s="185">
        <f ca="1">IFERROR(__xludf.DUMMYFUNCTION("""COMPUTED_VALUE"""),18)</f>
        <v>18</v>
      </c>
      <c r="B21" s="185">
        <f ca="1">IFERROR(__xludf.DUMMYFUNCTION("""COMPUTED_VALUE"""),9)</f>
        <v>9</v>
      </c>
      <c r="C21" s="185" t="str">
        <f ca="1">IFERROR(__xludf.DUMMYFUNCTION("""COMPUTED_VALUE"""),"Выдача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разрешений")</f>
        <v>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</v>
      </c>
      <c r="D21" s="185"/>
      <c r="E21" s="185"/>
      <c r="F21" s="185"/>
      <c r="G21" s="185"/>
      <c r="H21" s="204">
        <v>0</v>
      </c>
      <c r="I21" s="212">
        <v>0</v>
      </c>
      <c r="J21" s="210">
        <v>0</v>
      </c>
      <c r="K21" s="66">
        <v>0</v>
      </c>
      <c r="L21" s="66"/>
      <c r="M21" s="66"/>
      <c r="N21" s="66"/>
      <c r="O21" s="66"/>
      <c r="P21" s="66"/>
      <c r="Q21" s="66"/>
      <c r="R21" s="66"/>
      <c r="S21" s="66"/>
      <c r="T21" s="212">
        <v>0</v>
      </c>
      <c r="U21" s="212">
        <v>0</v>
      </c>
      <c r="V21" s="210">
        <v>0</v>
      </c>
      <c r="W21" s="66">
        <v>0</v>
      </c>
      <c r="X21" s="66"/>
      <c r="Y21" s="66"/>
      <c r="Z21" s="66"/>
      <c r="AA21" s="66"/>
      <c r="AB21" s="66"/>
      <c r="AC21" s="66"/>
      <c r="AD21" s="66"/>
      <c r="AE21" s="212">
        <v>0</v>
      </c>
      <c r="AF21" s="66"/>
      <c r="AG21" s="66"/>
      <c r="AH21" s="66"/>
      <c r="AI21" s="212">
        <v>0</v>
      </c>
      <c r="AJ21" s="43"/>
      <c r="AK21" s="202"/>
      <c r="AL21" s="202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</row>
    <row r="22" spans="1:48" ht="15">
      <c r="A22" s="185">
        <f ca="1">IFERROR(__xludf.DUMMYFUNCTION("""COMPUTED_VALUE"""),19)</f>
        <v>19</v>
      </c>
      <c r="B22" s="185">
        <f ca="1">IFERROR(__xludf.DUMMYFUNCTION("""COMPUTED_VALUE"""),73)</f>
        <v>73</v>
      </c>
      <c r="C22" s="185" t="str">
        <f ca="1">IFERROR(__xludf.DUMMYFUNCTION("""COMPUTED_VALUE"""),"Выдача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сервитута")</f>
        <v>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</v>
      </c>
      <c r="D22" s="185"/>
      <c r="E22" s="185"/>
      <c r="F22" s="185"/>
      <c r="G22" s="185"/>
      <c r="H22" s="204">
        <v>0</v>
      </c>
      <c r="I22" s="212">
        <v>0</v>
      </c>
      <c r="J22" s="210">
        <v>0</v>
      </c>
      <c r="K22" s="66">
        <v>0</v>
      </c>
      <c r="L22" s="66"/>
      <c r="M22" s="66"/>
      <c r="N22" s="66"/>
      <c r="O22" s="66"/>
      <c r="P22" s="66"/>
      <c r="Q22" s="66"/>
      <c r="R22" s="66"/>
      <c r="S22" s="66"/>
      <c r="T22" s="212">
        <v>0</v>
      </c>
      <c r="U22" s="212">
        <v>0</v>
      </c>
      <c r="V22" s="210">
        <v>0</v>
      </c>
      <c r="W22" s="66">
        <v>0</v>
      </c>
      <c r="X22" s="66"/>
      <c r="Y22" s="66"/>
      <c r="Z22" s="66"/>
      <c r="AA22" s="66"/>
      <c r="AB22" s="66"/>
      <c r="AC22" s="66"/>
      <c r="AD22" s="66"/>
      <c r="AE22" s="212">
        <v>0</v>
      </c>
      <c r="AF22" s="66"/>
      <c r="AG22" s="66"/>
      <c r="AH22" s="66"/>
      <c r="AI22" s="212">
        <v>0</v>
      </c>
      <c r="AJ22" s="43"/>
      <c r="AK22" s="202"/>
      <c r="AL22" s="202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</row>
    <row r="23" spans="1:48" ht="15">
      <c r="A23" s="185">
        <f ca="1">IFERROR(__xludf.DUMMYFUNCTION("""COMPUTED_VALUE"""),20)</f>
        <v>20</v>
      </c>
      <c r="B23" s="185">
        <f ca="1">IFERROR(__xludf.DUMMYFUNCTION("""COMPUTED_VALUE"""),56)</f>
        <v>56</v>
      </c>
      <c r="C23" s="185" t="str">
        <f ca="1">IFERROR(__xludf.DUMMYFUNCTION("""COMPUTED_VALUE"""),"Отнесение земель или земельных участков в составе таких земель к определенной категории")</f>
        <v>Отнесение земель или земельных участков в составе таких земель к определенной категории</v>
      </c>
      <c r="D23" s="185"/>
      <c r="E23" s="185"/>
      <c r="F23" s="185"/>
      <c r="G23" s="185"/>
      <c r="H23" s="204">
        <v>0</v>
      </c>
      <c r="I23" s="212">
        <v>0</v>
      </c>
      <c r="J23" s="210">
        <v>0</v>
      </c>
      <c r="K23" s="66">
        <v>0</v>
      </c>
      <c r="L23" s="66"/>
      <c r="M23" s="66"/>
      <c r="N23" s="66"/>
      <c r="O23" s="66"/>
      <c r="P23" s="66"/>
      <c r="Q23" s="66"/>
      <c r="R23" s="66"/>
      <c r="S23" s="66"/>
      <c r="T23" s="212">
        <v>0</v>
      </c>
      <c r="U23" s="212">
        <v>0</v>
      </c>
      <c r="V23" s="210">
        <v>0</v>
      </c>
      <c r="W23" s="66">
        <v>0</v>
      </c>
      <c r="X23" s="66"/>
      <c r="Y23" s="66"/>
      <c r="Z23" s="66"/>
      <c r="AA23" s="66"/>
      <c r="AB23" s="66"/>
      <c r="AC23" s="66"/>
      <c r="AD23" s="66"/>
      <c r="AE23" s="212">
        <v>0</v>
      </c>
      <c r="AF23" s="66"/>
      <c r="AG23" s="66"/>
      <c r="AH23" s="66"/>
      <c r="AI23" s="212">
        <v>0</v>
      </c>
      <c r="AJ23" s="43"/>
      <c r="AK23" s="202"/>
      <c r="AL23" s="202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</row>
    <row r="24" spans="1:48" ht="15">
      <c r="A24" s="185">
        <f ca="1">IFERROR(__xludf.DUMMYFUNCTION("""COMPUTED_VALUE"""),21)</f>
        <v>21</v>
      </c>
      <c r="B24" s="185">
        <f ca="1">IFERROR(__xludf.DUMMYFUNCTION("""COMPUTED_VALUE"""),50)</f>
        <v>50</v>
      </c>
      <c r="C24" s="185" t="str">
        <f ca="1">IFERROR(__xludf.DUMMYFUNCTION("""COMPUTED_VALUE"""),"Установление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&lt;1&gt;)")</f>
        <v>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</v>
      </c>
      <c r="D24" s="185"/>
      <c r="E24" s="185"/>
      <c r="F24" s="185"/>
      <c r="G24" s="185"/>
      <c r="H24" s="204">
        <v>0</v>
      </c>
      <c r="I24" s="212">
        <v>0</v>
      </c>
      <c r="J24" s="210">
        <v>0</v>
      </c>
      <c r="K24" s="66">
        <v>0</v>
      </c>
      <c r="L24" s="66"/>
      <c r="M24" s="66"/>
      <c r="N24" s="66"/>
      <c r="O24" s="66"/>
      <c r="P24" s="66"/>
      <c r="Q24" s="66"/>
      <c r="R24" s="66"/>
      <c r="S24" s="66"/>
      <c r="T24" s="212">
        <v>0</v>
      </c>
      <c r="U24" s="212">
        <v>0</v>
      </c>
      <c r="V24" s="210">
        <v>0</v>
      </c>
      <c r="W24" s="66">
        <v>0</v>
      </c>
      <c r="X24" s="66"/>
      <c r="Y24" s="66"/>
      <c r="Z24" s="66"/>
      <c r="AA24" s="66"/>
      <c r="AB24" s="66"/>
      <c r="AC24" s="66"/>
      <c r="AD24" s="66"/>
      <c r="AE24" s="212">
        <v>0</v>
      </c>
      <c r="AF24" s="66"/>
      <c r="AG24" s="66"/>
      <c r="AH24" s="66"/>
      <c r="AI24" s="212">
        <v>0</v>
      </c>
      <c r="AJ24" s="43"/>
      <c r="AK24" s="202"/>
      <c r="AL24" s="202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</row>
    <row r="25" spans="1:48" ht="15">
      <c r="A25" s="185">
        <f ca="1">IFERROR(__xludf.DUMMYFUNCTION("""COMPUTED_VALUE"""),22)</f>
        <v>22</v>
      </c>
      <c r="B25" s="185">
        <f ca="1">IFERROR(__xludf.DUMMYFUNCTION("""COMPUTED_VALUE"""),70)</f>
        <v>70</v>
      </c>
      <c r="C25" s="185" t="str">
        <f ca="1">IFERROR(__xludf.DUMMYFUNCTION("""COMPUTED_VALUE"""),"Выдача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капитала")</f>
        <v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v>
      </c>
      <c r="D25" s="185"/>
      <c r="E25" s="185"/>
      <c r="F25" s="185"/>
      <c r="G25" s="185"/>
      <c r="H25" s="204">
        <v>0</v>
      </c>
      <c r="I25" s="212">
        <v>0</v>
      </c>
      <c r="J25" s="210">
        <v>0</v>
      </c>
      <c r="K25" s="66">
        <v>0</v>
      </c>
      <c r="L25" s="66"/>
      <c r="M25" s="66"/>
      <c r="N25" s="66"/>
      <c r="O25" s="66"/>
      <c r="P25" s="66"/>
      <c r="Q25" s="66"/>
      <c r="R25" s="66"/>
      <c r="S25" s="66"/>
      <c r="T25" s="212">
        <v>0</v>
      </c>
      <c r="U25" s="212">
        <v>0</v>
      </c>
      <c r="V25" s="210">
        <v>0</v>
      </c>
      <c r="W25" s="66">
        <v>0</v>
      </c>
      <c r="X25" s="66"/>
      <c r="Y25" s="66"/>
      <c r="Z25" s="66"/>
      <c r="AA25" s="66"/>
      <c r="AB25" s="66"/>
      <c r="AC25" s="66"/>
      <c r="AD25" s="66"/>
      <c r="AE25" s="212">
        <v>0</v>
      </c>
      <c r="AF25" s="66"/>
      <c r="AG25" s="66"/>
      <c r="AH25" s="66"/>
      <c r="AI25" s="212">
        <v>0</v>
      </c>
      <c r="AJ25" s="43"/>
      <c r="AK25" s="202"/>
      <c r="AL25" s="202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</row>
    <row r="26" spans="1:48" ht="15">
      <c r="A26" s="185">
        <f ca="1">IFERROR(__xludf.DUMMYFUNCTION("""COMPUTED_VALUE"""),23)</f>
        <v>23</v>
      </c>
      <c r="B26" s="185">
        <f ca="1">IFERROR(__xludf.DUMMYFUNCTION("""COMPUTED_VALUE"""),97)</f>
        <v>97</v>
      </c>
      <c r="C26" s="185" t="str">
        <f ca="1">IFERROR(__xludf.DUMMYFUNCTION("""COMPUTED_VALUE"""),"Предоставление разрешения на условно разрешенный вид использования земельного участка или объекта капитального строительства")</f>
        <v>Предоставление разрешения на условно разрешенный вид использования земельного участка или объекта капитального строительства</v>
      </c>
      <c r="D26" s="185"/>
      <c r="E26" s="185"/>
      <c r="F26" s="185"/>
      <c r="G26" s="185"/>
      <c r="H26" s="204">
        <v>0</v>
      </c>
      <c r="I26" s="212">
        <v>0</v>
      </c>
      <c r="J26" s="210">
        <v>0</v>
      </c>
      <c r="K26" s="66">
        <v>0</v>
      </c>
      <c r="L26" s="66"/>
      <c r="M26" s="66"/>
      <c r="N26" s="66"/>
      <c r="O26" s="66"/>
      <c r="P26" s="66"/>
      <c r="Q26" s="66"/>
      <c r="R26" s="66"/>
      <c r="S26" s="66"/>
      <c r="T26" s="212">
        <v>0</v>
      </c>
      <c r="U26" s="212">
        <v>0</v>
      </c>
      <c r="V26" s="210">
        <v>0</v>
      </c>
      <c r="W26" s="66">
        <v>0</v>
      </c>
      <c r="X26" s="66"/>
      <c r="Y26" s="66"/>
      <c r="Z26" s="66"/>
      <c r="AA26" s="66"/>
      <c r="AB26" s="66"/>
      <c r="AC26" s="66"/>
      <c r="AD26" s="66"/>
      <c r="AE26" s="212">
        <v>0</v>
      </c>
      <c r="AF26" s="66"/>
      <c r="AG26" s="66"/>
      <c r="AH26" s="66"/>
      <c r="AI26" s="212">
        <v>0</v>
      </c>
      <c r="AJ26" s="43"/>
      <c r="AK26" s="202"/>
      <c r="AL26" s="202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</row>
    <row r="27" spans="1:48" ht="15">
      <c r="A27" s="185">
        <f ca="1">IFERROR(__xludf.DUMMYFUNCTION("""COMPUTED_VALUE"""),24)</f>
        <v>24</v>
      </c>
      <c r="B27" s="185">
        <f ca="1">IFERROR(__xludf.DUMMYFUNCTION("""COMPUTED_VALUE"""),103)</f>
        <v>103</v>
      </c>
      <c r="C27" s="185" t="str">
        <f ca="1">IFERROR(__xludf.DUMMYFUNCTION("""COMPUTED_VALUE"""),"Установка информационной вывески, согласование дизайн-проекта размещения вывески")</f>
        <v>Установка информационной вывески, согласование дизайн-проекта размещения вывески</v>
      </c>
      <c r="D27" s="185"/>
      <c r="E27" s="185"/>
      <c r="F27" s="185"/>
      <c r="G27" s="185"/>
      <c r="H27" s="204">
        <v>0</v>
      </c>
      <c r="I27" s="212">
        <v>0</v>
      </c>
      <c r="J27" s="210">
        <v>0</v>
      </c>
      <c r="K27" s="66">
        <v>0</v>
      </c>
      <c r="L27" s="66"/>
      <c r="M27" s="66"/>
      <c r="N27" s="66"/>
      <c r="O27" s="66"/>
      <c r="P27" s="66"/>
      <c r="Q27" s="66"/>
      <c r="R27" s="66"/>
      <c r="S27" s="66"/>
      <c r="T27" s="212">
        <v>0</v>
      </c>
      <c r="U27" s="212">
        <v>0</v>
      </c>
      <c r="V27" s="210">
        <v>0</v>
      </c>
      <c r="W27" s="66">
        <v>0</v>
      </c>
      <c r="X27" s="66"/>
      <c r="Y27" s="66"/>
      <c r="Z27" s="66"/>
      <c r="AA27" s="66"/>
      <c r="AB27" s="66"/>
      <c r="AC27" s="66"/>
      <c r="AD27" s="66"/>
      <c r="AE27" s="212">
        <v>0</v>
      </c>
      <c r="AF27" s="66"/>
      <c r="AG27" s="66"/>
      <c r="AH27" s="66"/>
      <c r="AI27" s="212">
        <v>0</v>
      </c>
      <c r="AJ27" s="43"/>
      <c r="AK27" s="202"/>
      <c r="AL27" s="202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</row>
    <row r="28" spans="1:48" ht="15">
      <c r="A28" s="185">
        <f ca="1">IFERROR(__xludf.DUMMYFUNCTION("""COMPUTED_VALUE"""),25)</f>
        <v>25</v>
      </c>
      <c r="B28" s="185">
        <f ca="1">IFERROR(__xludf.DUMMYFUNCTION("""COMPUTED_VALUE"""),95)</f>
        <v>95</v>
      </c>
      <c r="C28" s="185" t="str">
        <f ca="1">IFERROR(__xludf.DUMMYFUNCTION("""COMPUTED_VALUE"""),"Постановка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разгран"&amp;"ичена ), в собственность бесплатно")</f>
        <v>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разграничена ), в собственность бесплатно</v>
      </c>
      <c r="D28" s="185"/>
      <c r="E28" s="185"/>
      <c r="F28" s="185"/>
      <c r="G28" s="185"/>
      <c r="H28" s="204">
        <v>0</v>
      </c>
      <c r="I28" s="212">
        <v>0</v>
      </c>
      <c r="J28" s="210">
        <v>0</v>
      </c>
      <c r="K28" s="66">
        <v>0</v>
      </c>
      <c r="L28" s="66"/>
      <c r="M28" s="66"/>
      <c r="N28" s="66"/>
      <c r="O28" s="66"/>
      <c r="P28" s="66"/>
      <c r="Q28" s="66"/>
      <c r="R28" s="66"/>
      <c r="S28" s="66"/>
      <c r="T28" s="212">
        <v>0</v>
      </c>
      <c r="U28" s="212">
        <v>0</v>
      </c>
      <c r="V28" s="210">
        <v>0</v>
      </c>
      <c r="W28" s="66">
        <v>0</v>
      </c>
      <c r="X28" s="66"/>
      <c r="Y28" s="66"/>
      <c r="Z28" s="66"/>
      <c r="AA28" s="66"/>
      <c r="AB28" s="66"/>
      <c r="AC28" s="66"/>
      <c r="AD28" s="66"/>
      <c r="AE28" s="212">
        <v>0</v>
      </c>
      <c r="AF28" s="66"/>
      <c r="AG28" s="66"/>
      <c r="AH28" s="66"/>
      <c r="AI28" s="212">
        <v>0</v>
      </c>
      <c r="AJ28" s="43"/>
      <c r="AK28" s="202"/>
      <c r="AL28" s="202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</row>
    <row r="29" spans="1:48" ht="15">
      <c r="A29" s="185">
        <f ca="1">IFERROR(__xludf.DUMMYFUNCTION("""COMPUTED_VALUE"""),26)</f>
        <v>26</v>
      </c>
      <c r="B29" s="185">
        <f ca="1">IFERROR(__xludf.DUMMYFUNCTION("""COMPUTED_VALUE"""),58)</f>
        <v>58</v>
      </c>
      <c r="C29" s="185" t="str">
        <f ca="1">IFERROR(__xludf.DUMMYFUNCTION("""COMPUTED_VALUE"""),"Предварительное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&lt;1&gt;)")</f>
        <v>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</v>
      </c>
      <c r="D29" s="185"/>
      <c r="E29" s="185"/>
      <c r="F29" s="185"/>
      <c r="G29" s="185"/>
      <c r="H29" s="204">
        <v>0</v>
      </c>
      <c r="I29" s="212">
        <v>0</v>
      </c>
      <c r="J29" s="210">
        <v>0</v>
      </c>
      <c r="K29" s="66">
        <v>0</v>
      </c>
      <c r="L29" s="66"/>
      <c r="M29" s="66"/>
      <c r="N29" s="66"/>
      <c r="O29" s="66"/>
      <c r="P29" s="66"/>
      <c r="Q29" s="66"/>
      <c r="R29" s="66"/>
      <c r="S29" s="66"/>
      <c r="T29" s="212">
        <v>0</v>
      </c>
      <c r="U29" s="212">
        <v>0</v>
      </c>
      <c r="V29" s="210">
        <v>0</v>
      </c>
      <c r="W29" s="66">
        <v>0</v>
      </c>
      <c r="X29" s="66"/>
      <c r="Y29" s="66"/>
      <c r="Z29" s="66"/>
      <c r="AA29" s="66"/>
      <c r="AB29" s="66"/>
      <c r="AC29" s="66"/>
      <c r="AD29" s="66"/>
      <c r="AE29" s="212">
        <v>0</v>
      </c>
      <c r="AF29" s="66"/>
      <c r="AG29" s="66"/>
      <c r="AH29" s="66"/>
      <c r="AI29" s="212">
        <v>0</v>
      </c>
      <c r="AJ29" s="43"/>
      <c r="AK29" s="202"/>
      <c r="AL29" s="202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</row>
    <row r="30" spans="1:48" ht="15">
      <c r="A30" s="185">
        <f ca="1">IFERROR(__xludf.DUMMYFUNCTION("""COMPUTED_VALUE"""),27)</f>
        <v>27</v>
      </c>
      <c r="B30" s="185">
        <f ca="1">IFERROR(__xludf.DUMMYFUNCTION("""COMPUTED_VALUE"""),52)</f>
        <v>52</v>
      </c>
      <c r="C30" s="185" t="str">
        <f ca="1">IFERROR(__xludf.DUMMYFUNCTION("""COMPUTED_VALUE"""),"Предоставление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торгов")</f>
        <v>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</v>
      </c>
      <c r="D30" s="185"/>
      <c r="E30" s="185"/>
      <c r="F30" s="185"/>
      <c r="G30" s="185"/>
      <c r="H30" s="204">
        <v>0</v>
      </c>
      <c r="I30" s="212">
        <v>0</v>
      </c>
      <c r="J30" s="210">
        <v>0</v>
      </c>
      <c r="K30" s="66">
        <v>0</v>
      </c>
      <c r="L30" s="66"/>
      <c r="M30" s="66"/>
      <c r="N30" s="66"/>
      <c r="O30" s="66"/>
      <c r="P30" s="66"/>
      <c r="Q30" s="66"/>
      <c r="R30" s="66"/>
      <c r="S30" s="66"/>
      <c r="T30" s="212">
        <v>0</v>
      </c>
      <c r="U30" s="212">
        <v>0</v>
      </c>
      <c r="V30" s="210">
        <v>0</v>
      </c>
      <c r="W30" s="66">
        <v>0</v>
      </c>
      <c r="X30" s="66"/>
      <c r="Y30" s="66"/>
      <c r="Z30" s="66"/>
      <c r="AA30" s="66"/>
      <c r="AB30" s="66"/>
      <c r="AC30" s="66"/>
      <c r="AD30" s="66"/>
      <c r="AE30" s="212">
        <v>0</v>
      </c>
      <c r="AF30" s="66"/>
      <c r="AG30" s="66"/>
      <c r="AH30" s="66"/>
      <c r="AI30" s="212">
        <v>0</v>
      </c>
      <c r="AJ30" s="43"/>
      <c r="AK30" s="202"/>
      <c r="AL30" s="202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</row>
    <row r="31" spans="1:48" ht="15">
      <c r="A31" s="185">
        <f ca="1">IFERROR(__xludf.DUMMYFUNCTION("""COMPUTED_VALUE"""),28)</f>
        <v>28</v>
      </c>
      <c r="B31" s="185">
        <f ca="1">IFERROR(__xludf.DUMMYFUNCTION("""COMPUTED_VALUE"""),82)</f>
        <v>82</v>
      </c>
      <c r="C31" s="185" t="str">
        <f ca="1">IFERROR(__xludf.DUMMYFUNCTION("""COMPUTED_VALUE"""),"Предоставление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то"&amp;"ргов в собственность бесплатно, в общую долевую собственность бесплатно либо в аренду")</f>
        <v>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торгов в собственность бесплатно, в общую долевую собственность бесплатно либо в аренду</v>
      </c>
      <c r="D31" s="185"/>
      <c r="E31" s="185"/>
      <c r="F31" s="185"/>
      <c r="G31" s="185"/>
      <c r="H31" s="204">
        <v>0</v>
      </c>
      <c r="I31" s="212">
        <v>0</v>
      </c>
      <c r="J31" s="210">
        <v>0</v>
      </c>
      <c r="K31" s="66">
        <v>0</v>
      </c>
      <c r="L31" s="66"/>
      <c r="M31" s="66"/>
      <c r="N31" s="66"/>
      <c r="O31" s="66"/>
      <c r="P31" s="66"/>
      <c r="Q31" s="66"/>
      <c r="R31" s="66"/>
      <c r="S31" s="66"/>
      <c r="T31" s="212">
        <v>0</v>
      </c>
      <c r="U31" s="212">
        <v>0</v>
      </c>
      <c r="V31" s="210">
        <v>0</v>
      </c>
      <c r="W31" s="66">
        <v>0</v>
      </c>
      <c r="X31" s="66"/>
      <c r="Y31" s="66"/>
      <c r="Z31" s="66"/>
      <c r="AA31" s="66"/>
      <c r="AB31" s="66"/>
      <c r="AC31" s="66"/>
      <c r="AD31" s="66"/>
      <c r="AE31" s="212">
        <v>0</v>
      </c>
      <c r="AF31" s="66"/>
      <c r="AG31" s="66"/>
      <c r="AH31" s="66"/>
      <c r="AI31" s="212">
        <v>0</v>
      </c>
      <c r="AJ31" s="43"/>
      <c r="AK31" s="202"/>
      <c r="AL31" s="202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</row>
    <row r="32" spans="1:48" ht="15">
      <c r="A32" s="185">
        <f ca="1">IFERROR(__xludf.DUMMYFUNCTION("""COMPUTED_VALUE"""),29)</f>
        <v>29</v>
      </c>
      <c r="B32" s="185">
        <f ca="1">IFERROR(__xludf.DUMMYFUNCTION("""COMPUTED_VALUE"""),2)</f>
        <v>2</v>
      </c>
      <c r="C32" s="185" t="str">
        <f ca="1">IFERROR(__xludf.DUMMYFUNCTION("""COMPUTED_VALUE"""),"Принятие граждан на учет в качестве нуждающихся в жилых помещениях, предоставляемых по договорам социального найма")</f>
        <v>Принятие граждан на учет в качестве нуждающихся в жилых помещениях, предоставляемых по договорам социального найма</v>
      </c>
      <c r="D32" s="185"/>
      <c r="E32" s="185"/>
      <c r="F32" s="185"/>
      <c r="G32" s="185"/>
      <c r="H32" s="204">
        <v>0</v>
      </c>
      <c r="I32" s="212">
        <v>0</v>
      </c>
      <c r="J32" s="210">
        <v>0</v>
      </c>
      <c r="K32" s="66">
        <v>0</v>
      </c>
      <c r="L32" s="66"/>
      <c r="M32" s="66"/>
      <c r="N32" s="66"/>
      <c r="O32" s="66"/>
      <c r="P32" s="66"/>
      <c r="Q32" s="66"/>
      <c r="R32" s="66"/>
      <c r="S32" s="66"/>
      <c r="T32" s="212">
        <v>0</v>
      </c>
      <c r="U32" s="212">
        <v>0</v>
      </c>
      <c r="V32" s="210">
        <v>0</v>
      </c>
      <c r="W32" s="66">
        <v>0</v>
      </c>
      <c r="X32" s="66"/>
      <c r="Y32" s="66"/>
      <c r="Z32" s="66"/>
      <c r="AA32" s="66"/>
      <c r="AB32" s="66"/>
      <c r="AC32" s="66"/>
      <c r="AD32" s="66"/>
      <c r="AE32" s="212">
        <v>0</v>
      </c>
      <c r="AF32" s="66"/>
      <c r="AG32" s="66"/>
      <c r="AH32" s="66"/>
      <c r="AI32" s="212">
        <v>0</v>
      </c>
      <c r="AJ32" s="43"/>
      <c r="AK32" s="202"/>
      <c r="AL32" s="202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</row>
    <row r="33" spans="1:48" ht="15">
      <c r="A33" s="185">
        <f ca="1">IFERROR(__xludf.DUMMYFUNCTION("""COMPUTED_VALUE"""),30)</f>
        <v>30</v>
      </c>
      <c r="B33" s="185">
        <f ca="1">IFERROR(__xludf.DUMMYFUNCTION("""COMPUTED_VALUE"""),81)</f>
        <v>81</v>
      </c>
      <c r="C33" s="185" t="str">
        <f ca="1">IFERROR(__xludf.DUMMYFUNCTION("""COMPUTED_VALUE"""),"Заключение, изменение, выдача дубликата договора социального найма жилого помещения муниципального жилищного фонда")</f>
        <v>Заключение, изменение, выдача дубликата договора социального найма жилого помещения муниципального жилищного фонда</v>
      </c>
      <c r="D33" s="185"/>
      <c r="E33" s="185"/>
      <c r="F33" s="185"/>
      <c r="G33" s="185"/>
      <c r="H33" s="204">
        <v>0</v>
      </c>
      <c r="I33" s="212">
        <v>0</v>
      </c>
      <c r="J33" s="210">
        <v>0</v>
      </c>
      <c r="K33" s="66">
        <v>0</v>
      </c>
      <c r="L33" s="66"/>
      <c r="M33" s="66"/>
      <c r="N33" s="66"/>
      <c r="O33" s="66"/>
      <c r="P33" s="66"/>
      <c r="Q33" s="66"/>
      <c r="R33" s="66"/>
      <c r="S33" s="66"/>
      <c r="T33" s="212">
        <v>0</v>
      </c>
      <c r="U33" s="212">
        <v>0</v>
      </c>
      <c r="V33" s="210">
        <v>0</v>
      </c>
      <c r="W33" s="66">
        <v>0</v>
      </c>
      <c r="X33" s="66"/>
      <c r="Y33" s="66"/>
      <c r="Z33" s="66"/>
      <c r="AA33" s="66"/>
      <c r="AB33" s="66"/>
      <c r="AC33" s="66"/>
      <c r="AD33" s="66"/>
      <c r="AE33" s="212">
        <v>0</v>
      </c>
      <c r="AF33" s="66"/>
      <c r="AG33" s="66"/>
      <c r="AH33" s="66"/>
      <c r="AI33" s="212">
        <v>0</v>
      </c>
      <c r="AJ33" s="43"/>
      <c r="AK33" s="202"/>
      <c r="AL33" s="202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</row>
    <row r="34" spans="1:48" ht="15">
      <c r="A34" s="185">
        <f ca="1">IFERROR(__xludf.DUMMYFUNCTION("""COMPUTED_VALUE"""),31)</f>
        <v>31</v>
      </c>
      <c r="B34" s="185">
        <f ca="1">IFERROR(__xludf.DUMMYFUNCTION("""COMPUTED_VALUE"""),26)</f>
        <v>26</v>
      </c>
      <c r="C34" s="185" t="str">
        <f ca="1">IFERROR(__xludf.DUMMYFUNCTION("""COMPUTED_VALUE"""),"Прием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сады)")</f>
        <v>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</v>
      </c>
      <c r="D34" s="185"/>
      <c r="E34" s="185"/>
      <c r="F34" s="185"/>
      <c r="G34" s="185"/>
      <c r="H34" s="204">
        <v>0</v>
      </c>
      <c r="I34" s="212">
        <v>0</v>
      </c>
      <c r="J34" s="210">
        <v>0</v>
      </c>
      <c r="K34" s="66">
        <v>0</v>
      </c>
      <c r="L34" s="66"/>
      <c r="M34" s="66"/>
      <c r="N34" s="66"/>
      <c r="O34" s="66"/>
      <c r="P34" s="66"/>
      <c r="Q34" s="66"/>
      <c r="R34" s="66"/>
      <c r="S34" s="66"/>
      <c r="T34" s="212">
        <v>0</v>
      </c>
      <c r="U34" s="212">
        <v>0</v>
      </c>
      <c r="V34" s="210">
        <v>0</v>
      </c>
      <c r="W34" s="66">
        <v>0</v>
      </c>
      <c r="X34" s="66"/>
      <c r="Y34" s="66"/>
      <c r="Z34" s="66"/>
      <c r="AA34" s="66"/>
      <c r="AB34" s="66"/>
      <c r="AC34" s="66"/>
      <c r="AD34" s="66"/>
      <c r="AE34" s="212">
        <v>0</v>
      </c>
      <c r="AF34" s="66"/>
      <c r="AG34" s="66"/>
      <c r="AH34" s="66"/>
      <c r="AI34" s="212">
        <v>0</v>
      </c>
      <c r="AJ34" s="43"/>
      <c r="AK34" s="202"/>
      <c r="AL34" s="202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</row>
    <row r="35" spans="1:48" ht="15">
      <c r="A35" s="185">
        <f ca="1">IFERROR(__xludf.DUMMYFUNCTION("""COMPUTED_VALUE"""),32)</f>
        <v>32</v>
      </c>
      <c r="B35" s="185">
        <f ca="1">IFERROR(__xludf.DUMMYFUNCTION("""COMPUTED_VALUE"""),27)</f>
        <v>27</v>
      </c>
      <c r="C35" s="185" t="str">
        <f ca="1">IFERROR(__xludf.DUMMYFUNCTION("""COMPUTED_VALUE"""),"Зачисление детей в общеобразовательные организации")</f>
        <v>Зачисление детей в общеобразовательные организации</v>
      </c>
      <c r="D35" s="185"/>
      <c r="E35" s="185"/>
      <c r="F35" s="185"/>
      <c r="G35" s="185"/>
      <c r="H35" s="204">
        <v>0</v>
      </c>
      <c r="I35" s="212">
        <v>0</v>
      </c>
      <c r="J35" s="210">
        <v>0</v>
      </c>
      <c r="K35" s="66">
        <v>0</v>
      </c>
      <c r="L35" s="66"/>
      <c r="M35" s="66"/>
      <c r="N35" s="66"/>
      <c r="O35" s="66"/>
      <c r="P35" s="66"/>
      <c r="Q35" s="66"/>
      <c r="R35" s="66"/>
      <c r="S35" s="66"/>
      <c r="T35" s="212">
        <v>0</v>
      </c>
      <c r="U35" s="212">
        <v>0</v>
      </c>
      <c r="V35" s="210">
        <v>0</v>
      </c>
      <c r="W35" s="66">
        <v>0</v>
      </c>
      <c r="X35" s="66"/>
      <c r="Y35" s="66"/>
      <c r="Z35" s="66"/>
      <c r="AA35" s="66"/>
      <c r="AB35" s="66"/>
      <c r="AC35" s="66"/>
      <c r="AD35" s="66"/>
      <c r="AE35" s="212">
        <v>0</v>
      </c>
      <c r="AF35" s="66"/>
      <c r="AG35" s="66"/>
      <c r="AH35" s="66"/>
      <c r="AI35" s="212">
        <v>0</v>
      </c>
      <c r="AJ35" s="43"/>
      <c r="AK35" s="202"/>
      <c r="AL35" s="202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</row>
    <row r="36" spans="1:48" ht="15">
      <c r="A36" s="185">
        <f ca="1">IFERROR(__xludf.DUMMYFUNCTION("""COMPUTED_VALUE"""),33)</f>
        <v>33</v>
      </c>
      <c r="B36" s="185">
        <f ca="1">IFERROR(__xludf.DUMMYFUNCTION("""COMPUTED_VALUE"""),54)</f>
        <v>54</v>
      </c>
      <c r="C36" s="185" t="str">
        <f ca="1">IFERROR(__xludf.DUMMYFUNCTION("""COMPUTED_VALUE"""),"Предоставление сведений об объектах учета, содержащихся в реестре муниципального имущества")</f>
        <v>Предоставление сведений об объектах учета, содержащихся в реестре муниципального имущества</v>
      </c>
      <c r="D36" s="185"/>
      <c r="E36" s="185"/>
      <c r="F36" s="185"/>
      <c r="G36" s="185"/>
      <c r="H36" s="204">
        <v>0</v>
      </c>
      <c r="I36" s="212">
        <v>0</v>
      </c>
      <c r="J36" s="210">
        <v>0</v>
      </c>
      <c r="K36" s="66">
        <v>0</v>
      </c>
      <c r="L36" s="66"/>
      <c r="M36" s="66"/>
      <c r="N36" s="66"/>
      <c r="O36" s="66"/>
      <c r="P36" s="66"/>
      <c r="Q36" s="66"/>
      <c r="R36" s="66"/>
      <c r="S36" s="66"/>
      <c r="T36" s="212">
        <v>0</v>
      </c>
      <c r="U36" s="212">
        <v>0</v>
      </c>
      <c r="V36" s="210">
        <v>0</v>
      </c>
      <c r="W36" s="66">
        <v>0</v>
      </c>
      <c r="X36" s="66"/>
      <c r="Y36" s="66"/>
      <c r="Z36" s="66"/>
      <c r="AA36" s="66"/>
      <c r="AB36" s="66"/>
      <c r="AC36" s="66"/>
      <c r="AD36" s="66"/>
      <c r="AE36" s="212">
        <v>0</v>
      </c>
      <c r="AF36" s="66"/>
      <c r="AG36" s="66"/>
      <c r="AH36" s="66"/>
      <c r="AI36" s="212">
        <v>0</v>
      </c>
      <c r="AJ36" s="43"/>
      <c r="AK36" s="202"/>
      <c r="AL36" s="202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</row>
    <row r="37" spans="1:48" ht="15">
      <c r="A37" s="185">
        <f ca="1">IFERROR(__xludf.DUMMYFUNCTION("""COMPUTED_VALUE"""),34)</f>
        <v>34</v>
      </c>
      <c r="B37" s="185">
        <f ca="1">IFERROR(__xludf.DUMMYFUNCTION("""COMPUTED_VALUE"""),20)</f>
        <v>20</v>
      </c>
      <c r="C37" s="185" t="str">
        <f ca="1">IFERROR(__xludf.DUMMYFUNCTION("""COMPUTED_VALUE"""),"Решение вопроса о приватизации жилого помещения муниципального жилищного фонда")</f>
        <v>Решение вопроса о приватизации жилого помещения муниципального жилищного фонда</v>
      </c>
      <c r="D37" s="185"/>
      <c r="E37" s="185"/>
      <c r="F37" s="185"/>
      <c r="G37" s="185"/>
      <c r="H37" s="204">
        <v>0</v>
      </c>
      <c r="I37" s="212">
        <v>0</v>
      </c>
      <c r="J37" s="210">
        <v>0</v>
      </c>
      <c r="K37" s="66">
        <v>0</v>
      </c>
      <c r="L37" s="66"/>
      <c r="M37" s="66"/>
      <c r="N37" s="66"/>
      <c r="O37" s="66"/>
      <c r="P37" s="66"/>
      <c r="Q37" s="66"/>
      <c r="R37" s="66"/>
      <c r="S37" s="66"/>
      <c r="T37" s="212">
        <v>0</v>
      </c>
      <c r="U37" s="212">
        <v>0</v>
      </c>
      <c r="V37" s="210">
        <v>0</v>
      </c>
      <c r="W37" s="66">
        <v>0</v>
      </c>
      <c r="X37" s="66"/>
      <c r="Y37" s="66"/>
      <c r="Z37" s="66"/>
      <c r="AA37" s="66"/>
      <c r="AB37" s="66"/>
      <c r="AC37" s="66"/>
      <c r="AD37" s="66"/>
      <c r="AE37" s="212">
        <v>0</v>
      </c>
      <c r="AF37" s="66"/>
      <c r="AG37" s="66"/>
      <c r="AH37" s="66"/>
      <c r="AI37" s="212">
        <v>0</v>
      </c>
      <c r="AJ37" s="43"/>
      <c r="AK37" s="202"/>
      <c r="AL37" s="202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</row>
    <row r="38" spans="1:48" ht="15">
      <c r="A38" s="185">
        <f ca="1">IFERROR(__xludf.DUMMYFUNCTION("""COMPUTED_VALUE"""),35)</f>
        <v>35</v>
      </c>
      <c r="B38" s="185">
        <f ca="1">IFERROR(__xludf.DUMMYFUNCTION("""COMPUTED_VALUE"""),112)</f>
        <v>112</v>
      </c>
      <c r="C38" s="185" t="str">
        <f ca="1">IFERROR(__xludf.DUMMYFUNCTION("""COMPUTED_VALUE"""),"Присвоение спортивных разрядов ""второй спортивный разряд"", ""третий спортивный разряд""
")</f>
        <v xml:space="preserve">Присвоение спортивных разрядов "второй спортивный разряд", "третий спортивный разряд"
</v>
      </c>
      <c r="D38" s="185"/>
      <c r="E38" s="185"/>
      <c r="F38" s="185"/>
      <c r="G38" s="202">
        <f>SUM(G4:G37)</f>
        <v>0</v>
      </c>
      <c r="H38" s="218"/>
      <c r="I38" s="212">
        <v>0</v>
      </c>
      <c r="J38" s="210">
        <v>0</v>
      </c>
      <c r="K38" s="66">
        <v>0</v>
      </c>
      <c r="L38" s="66"/>
      <c r="M38" s="66"/>
      <c r="N38" s="66"/>
      <c r="O38" s="66"/>
      <c r="P38" s="66"/>
      <c r="Q38" s="66"/>
      <c r="R38" s="66"/>
      <c r="S38" s="66"/>
      <c r="T38" s="66"/>
      <c r="U38" s="212">
        <v>0</v>
      </c>
      <c r="V38" s="210">
        <v>0</v>
      </c>
      <c r="W38" s="66">
        <v>0</v>
      </c>
      <c r="X38" s="66"/>
      <c r="Y38" s="66"/>
      <c r="Z38" s="66"/>
      <c r="AA38" s="66"/>
      <c r="AB38" s="66"/>
      <c r="AC38" s="66"/>
      <c r="AD38" s="66"/>
      <c r="AE38" s="212">
        <v>0</v>
      </c>
      <c r="AF38" s="66"/>
      <c r="AG38" s="66"/>
      <c r="AH38" s="66"/>
      <c r="AI38" s="212">
        <v>0</v>
      </c>
      <c r="AJ38" s="43"/>
      <c r="AK38" s="202">
        <f t="shared" ref="AK38:AL38" si="0">SUM(AK4:AK37)</f>
        <v>0</v>
      </c>
      <c r="AL38" s="202">
        <f t="shared" si="0"/>
        <v>0</v>
      </c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</row>
    <row r="39" spans="1:48" ht="15">
      <c r="A39" s="185">
        <f ca="1">IFERROR(__xludf.DUMMYFUNCTION("""COMPUTED_VALUE"""),36)</f>
        <v>36</v>
      </c>
      <c r="B39" s="185">
        <f ca="1">IFERROR(__xludf.DUMMYFUNCTION("""COMPUTED_VALUE"""),94)</f>
        <v>94</v>
      </c>
      <c r="C39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статьей 39.37 Земельного кодекса Российской Федерации
")</f>
        <v xml:space="preserve"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статьей 39.37 Земельного кодекса Российской Федерации
</v>
      </c>
      <c r="D39" s="185"/>
      <c r="E39" s="185"/>
      <c r="F39" s="185"/>
      <c r="G39" s="202"/>
      <c r="H39" s="218"/>
      <c r="I39" s="212">
        <v>0</v>
      </c>
      <c r="J39" s="210">
        <v>0</v>
      </c>
      <c r="K39" s="66">
        <v>0</v>
      </c>
      <c r="L39" s="66"/>
      <c r="M39" s="66"/>
      <c r="N39" s="66"/>
      <c r="O39" s="66"/>
      <c r="P39" s="66"/>
      <c r="Q39" s="66"/>
      <c r="R39" s="66"/>
      <c r="S39" s="66"/>
      <c r="T39" s="66"/>
      <c r="U39" s="212">
        <v>0</v>
      </c>
      <c r="V39" s="210">
        <v>0</v>
      </c>
      <c r="W39" s="66">
        <v>0</v>
      </c>
      <c r="X39" s="66"/>
      <c r="Y39" s="66"/>
      <c r="Z39" s="66"/>
      <c r="AA39" s="66"/>
      <c r="AB39" s="66"/>
      <c r="AC39" s="66"/>
      <c r="AD39" s="66"/>
      <c r="AE39" s="212">
        <v>0</v>
      </c>
      <c r="AF39" s="66"/>
      <c r="AG39" s="66"/>
      <c r="AH39" s="66"/>
      <c r="AI39" s="212">
        <v>0</v>
      </c>
      <c r="AJ39" s="43"/>
      <c r="AK39" s="202"/>
      <c r="AL39" s="202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</row>
    <row r="40" spans="1:48" ht="15">
      <c r="A40" s="185">
        <f ca="1">IFERROR(__xludf.DUMMYFUNCTION("""COMPUTED_VALUE"""),37)</f>
        <v>37</v>
      </c>
      <c r="B40" s="185">
        <f ca="1">IFERROR(__xludf.DUMMYFUNCTION("""COMPUTED_VALUE"""),106)</f>
        <v>106</v>
      </c>
      <c r="C40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Федерации")</f>
        <v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</v>
      </c>
      <c r="D40" s="185"/>
      <c r="E40" s="185"/>
      <c r="F40" s="185"/>
      <c r="G40" s="202"/>
      <c r="H40" s="218"/>
      <c r="I40" s="212">
        <v>0</v>
      </c>
      <c r="J40" s="210">
        <v>0</v>
      </c>
      <c r="K40" s="66">
        <v>0</v>
      </c>
      <c r="L40" s="66"/>
      <c r="M40" s="66"/>
      <c r="N40" s="66"/>
      <c r="O40" s="66"/>
      <c r="P40" s="66"/>
      <c r="Q40" s="66"/>
      <c r="R40" s="66"/>
      <c r="S40" s="66"/>
      <c r="T40" s="66"/>
      <c r="U40" s="212">
        <v>0</v>
      </c>
      <c r="V40" s="210">
        <v>0</v>
      </c>
      <c r="W40" s="66">
        <v>0</v>
      </c>
      <c r="X40" s="66"/>
      <c r="Y40" s="66"/>
      <c r="Z40" s="66"/>
      <c r="AA40" s="66"/>
      <c r="AB40" s="66"/>
      <c r="AC40" s="66"/>
      <c r="AD40" s="66"/>
      <c r="AE40" s="212">
        <v>0</v>
      </c>
      <c r="AF40" s="66"/>
      <c r="AG40" s="66"/>
      <c r="AH40" s="66"/>
      <c r="AI40" s="212">
        <v>0</v>
      </c>
      <c r="AJ40" s="43"/>
      <c r="AK40" s="202"/>
      <c r="AL40" s="202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</row>
    <row r="41" spans="1:48" ht="15">
      <c r="A41" s="185">
        <f ca="1">IFERROR(__xludf.DUMMYFUNCTION("""COMPUTED_VALUE"""),38)</f>
        <v>38</v>
      </c>
      <c r="B41" s="185">
        <f ca="1">IFERROR(__xludf.DUMMYFUNCTION("""COMPUTED_VALUE"""),111)</f>
        <v>111</v>
      </c>
      <c r="C41" s="185" t="str">
        <f ca="1">IFERROR(__xludf.DUMMYFUNCTION("""COMPUTED_VALUE"""),"Присвоение квалификационных категорий спортивных судей ""спортивный судья третьей категории"", ""спортивный судья второй категории""")</f>
        <v>Присвоение квалификационных категорий спортивных судей "спортивный судья третьей категории", "спортивный судья второй категории"</v>
      </c>
      <c r="D41" s="185"/>
      <c r="E41" s="185"/>
      <c r="F41" s="185"/>
      <c r="G41" s="202"/>
      <c r="H41" s="218"/>
      <c r="I41" s="212">
        <v>0</v>
      </c>
      <c r="J41" s="210">
        <v>0</v>
      </c>
      <c r="K41" s="66">
        <v>0</v>
      </c>
      <c r="L41" s="66"/>
      <c r="M41" s="66"/>
      <c r="N41" s="66"/>
      <c r="O41" s="66"/>
      <c r="P41" s="66"/>
      <c r="Q41" s="66"/>
      <c r="R41" s="66"/>
      <c r="S41" s="66"/>
      <c r="T41" s="66"/>
      <c r="U41" s="212">
        <v>0</v>
      </c>
      <c r="V41" s="210">
        <v>0</v>
      </c>
      <c r="W41" s="66">
        <v>0</v>
      </c>
      <c r="X41" s="66"/>
      <c r="Y41" s="66"/>
      <c r="Z41" s="66"/>
      <c r="AA41" s="66"/>
      <c r="AB41" s="66"/>
      <c r="AC41" s="66"/>
      <c r="AD41" s="66"/>
      <c r="AE41" s="212">
        <v>0</v>
      </c>
      <c r="AF41" s="66"/>
      <c r="AG41" s="66"/>
      <c r="AH41" s="66"/>
      <c r="AI41" s="212">
        <v>0</v>
      </c>
      <c r="AJ41" s="43"/>
      <c r="AK41" s="202"/>
      <c r="AL41" s="202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</row>
    <row r="42" spans="1:48" ht="15" hidden="1">
      <c r="A42" s="185">
        <f ca="1">IFERROR(__xludf.DUMMYFUNCTION("""COMPUTED_VALUE"""),39)</f>
        <v>39</v>
      </c>
      <c r="B42" s="185"/>
      <c r="C42" s="185"/>
      <c r="D42" s="185"/>
      <c r="E42" s="185"/>
      <c r="F42" s="185"/>
      <c r="G42" s="202"/>
      <c r="H42" s="202"/>
      <c r="I42" s="213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13"/>
      <c r="V42" s="202"/>
      <c r="W42" s="202"/>
      <c r="X42" s="202"/>
      <c r="Y42" s="202"/>
      <c r="Z42" s="202"/>
      <c r="AA42" s="202"/>
      <c r="AB42" s="202"/>
      <c r="AC42" s="202"/>
      <c r="AD42" s="202"/>
      <c r="AE42" s="213"/>
      <c r="AF42" s="202"/>
      <c r="AG42" s="202"/>
      <c r="AH42" s="202"/>
      <c r="AI42" s="213"/>
      <c r="AJ42" s="202"/>
      <c r="AK42" s="202"/>
      <c r="AL42" s="202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</row>
    <row r="43" spans="1:48" ht="15" hidden="1">
      <c r="A43" s="185">
        <f ca="1">IFERROR(__xludf.DUMMYFUNCTION("""COMPUTED_VALUE"""),40)</f>
        <v>40</v>
      </c>
      <c r="B43" s="185"/>
      <c r="C43" s="185"/>
      <c r="D43" s="185"/>
      <c r="E43" s="185"/>
      <c r="F43" s="185"/>
      <c r="G43" s="202"/>
      <c r="H43" s="202"/>
      <c r="I43" s="213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13"/>
      <c r="V43" s="202"/>
      <c r="W43" s="202"/>
      <c r="X43" s="202"/>
      <c r="Y43" s="202"/>
      <c r="Z43" s="202"/>
      <c r="AA43" s="202"/>
      <c r="AB43" s="202"/>
      <c r="AC43" s="202"/>
      <c r="AD43" s="202"/>
      <c r="AE43" s="213"/>
      <c r="AF43" s="202"/>
      <c r="AG43" s="202"/>
      <c r="AH43" s="202"/>
      <c r="AI43" s="213"/>
      <c r="AJ43" s="202"/>
      <c r="AK43" s="202"/>
      <c r="AL43" s="202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</row>
    <row r="44" spans="1:48" ht="15" hidden="1">
      <c r="A44" s="185">
        <f ca="1">IFERROR(__xludf.DUMMYFUNCTION("""COMPUTED_VALUE"""),41)</f>
        <v>41</v>
      </c>
      <c r="B44" s="185"/>
      <c r="C44" s="185"/>
      <c r="D44" s="185"/>
      <c r="E44" s="185"/>
      <c r="F44" s="185"/>
      <c r="G44" s="202"/>
      <c r="H44" s="202"/>
      <c r="I44" s="213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13"/>
      <c r="V44" s="202"/>
      <c r="W44" s="202"/>
      <c r="X44" s="202"/>
      <c r="Y44" s="202"/>
      <c r="Z44" s="202"/>
      <c r="AA44" s="202"/>
      <c r="AB44" s="202"/>
      <c r="AC44" s="202"/>
      <c r="AD44" s="202"/>
      <c r="AE44" s="213"/>
      <c r="AF44" s="202"/>
      <c r="AG44" s="202"/>
      <c r="AH44" s="202"/>
      <c r="AI44" s="213"/>
      <c r="AJ44" s="202"/>
      <c r="AK44" s="202"/>
      <c r="AL44" s="202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</row>
    <row r="45" spans="1:48" ht="15" hidden="1">
      <c r="A45" s="185">
        <f ca="1">IFERROR(__xludf.DUMMYFUNCTION("""COMPUTED_VALUE"""),42)</f>
        <v>42</v>
      </c>
      <c r="B45" s="185"/>
      <c r="C45" s="185"/>
      <c r="D45" s="185"/>
      <c r="E45" s="185"/>
      <c r="F45" s="185"/>
      <c r="G45" s="202"/>
      <c r="H45" s="202"/>
      <c r="I45" s="213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13"/>
      <c r="V45" s="202"/>
      <c r="W45" s="202"/>
      <c r="X45" s="202"/>
      <c r="Y45" s="202"/>
      <c r="Z45" s="202"/>
      <c r="AA45" s="202"/>
      <c r="AB45" s="202"/>
      <c r="AC45" s="202"/>
      <c r="AD45" s="202"/>
      <c r="AE45" s="213"/>
      <c r="AF45" s="202"/>
      <c r="AG45" s="202"/>
      <c r="AH45" s="202"/>
      <c r="AI45" s="213"/>
      <c r="AJ45" s="202"/>
      <c r="AK45" s="202"/>
      <c r="AL45" s="202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</row>
    <row r="46" spans="1:48" ht="15" hidden="1">
      <c r="A46" s="185">
        <f ca="1">IFERROR(__xludf.DUMMYFUNCTION("""COMPUTED_VALUE"""),43)</f>
        <v>43</v>
      </c>
      <c r="B46" s="185"/>
      <c r="C46" s="185"/>
      <c r="D46" s="185"/>
      <c r="E46" s="185"/>
      <c r="F46" s="185"/>
      <c r="G46" s="202"/>
      <c r="H46" s="202"/>
      <c r="I46" s="213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13"/>
      <c r="V46" s="202"/>
      <c r="W46" s="202"/>
      <c r="X46" s="202"/>
      <c r="Y46" s="202"/>
      <c r="Z46" s="202"/>
      <c r="AA46" s="202"/>
      <c r="AB46" s="202"/>
      <c r="AC46" s="202"/>
      <c r="AD46" s="202"/>
      <c r="AE46" s="213"/>
      <c r="AF46" s="202"/>
      <c r="AG46" s="202"/>
      <c r="AH46" s="202"/>
      <c r="AI46" s="213"/>
      <c r="AJ46" s="202"/>
      <c r="AK46" s="202"/>
      <c r="AL46" s="202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</row>
    <row r="47" spans="1:48" ht="15" hidden="1">
      <c r="A47" s="185">
        <f ca="1">IFERROR(__xludf.DUMMYFUNCTION("""COMPUTED_VALUE"""),44)</f>
        <v>44</v>
      </c>
      <c r="B47" s="185"/>
      <c r="C47" s="185"/>
      <c r="D47" s="185"/>
      <c r="E47" s="185"/>
      <c r="F47" s="185"/>
      <c r="G47" s="202"/>
      <c r="H47" s="202"/>
      <c r="I47" s="213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13"/>
      <c r="V47" s="202"/>
      <c r="W47" s="202"/>
      <c r="X47" s="202"/>
      <c r="Y47" s="202"/>
      <c r="Z47" s="202"/>
      <c r="AA47" s="202"/>
      <c r="AB47" s="202"/>
      <c r="AC47" s="202"/>
      <c r="AD47" s="202"/>
      <c r="AE47" s="213"/>
      <c r="AF47" s="202"/>
      <c r="AG47" s="202"/>
      <c r="AH47" s="202"/>
      <c r="AI47" s="213"/>
      <c r="AJ47" s="202"/>
      <c r="AK47" s="202"/>
      <c r="AL47" s="202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</row>
    <row r="48" spans="1:48" ht="15" hidden="1">
      <c r="A48" s="185">
        <f ca="1">IFERROR(__xludf.DUMMYFUNCTION("""COMPUTED_VALUE"""),45)</f>
        <v>45</v>
      </c>
      <c r="B48" s="185"/>
      <c r="C48" s="185"/>
      <c r="D48" s="185"/>
      <c r="E48" s="185"/>
      <c r="F48" s="185"/>
      <c r="G48" s="202"/>
      <c r="H48" s="202"/>
      <c r="I48" s="213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13"/>
      <c r="V48" s="202"/>
      <c r="W48" s="202"/>
      <c r="X48" s="202"/>
      <c r="Y48" s="202"/>
      <c r="Z48" s="202"/>
      <c r="AA48" s="202"/>
      <c r="AB48" s="202"/>
      <c r="AC48" s="202"/>
      <c r="AD48" s="202"/>
      <c r="AE48" s="213"/>
      <c r="AF48" s="202"/>
      <c r="AG48" s="202"/>
      <c r="AH48" s="202"/>
      <c r="AI48" s="213"/>
      <c r="AJ48" s="202"/>
      <c r="AK48" s="202"/>
      <c r="AL48" s="202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</row>
    <row r="49" spans="1:48" ht="15" hidden="1">
      <c r="A49" s="185">
        <f ca="1">IFERROR(__xludf.DUMMYFUNCTION("""COMPUTED_VALUE"""),46)</f>
        <v>46</v>
      </c>
      <c r="B49" s="185"/>
      <c r="C49" s="185"/>
      <c r="D49" s="185"/>
      <c r="E49" s="185"/>
      <c r="F49" s="185"/>
      <c r="G49" s="202"/>
      <c r="H49" s="202"/>
      <c r="I49" s="213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13"/>
      <c r="V49" s="202"/>
      <c r="W49" s="202"/>
      <c r="X49" s="202"/>
      <c r="Y49" s="202"/>
      <c r="Z49" s="202"/>
      <c r="AA49" s="202"/>
      <c r="AB49" s="202"/>
      <c r="AC49" s="202"/>
      <c r="AD49" s="202"/>
      <c r="AE49" s="213"/>
      <c r="AF49" s="202"/>
      <c r="AG49" s="202"/>
      <c r="AH49" s="202"/>
      <c r="AI49" s="213"/>
      <c r="AJ49" s="202"/>
      <c r="AK49" s="202"/>
      <c r="AL49" s="202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</row>
    <row r="50" spans="1:48" ht="15" hidden="1">
      <c r="A50" s="185">
        <f ca="1">IFERROR(__xludf.DUMMYFUNCTION("""COMPUTED_VALUE"""),47)</f>
        <v>47</v>
      </c>
      <c r="B50" s="185"/>
      <c r="C50" s="185"/>
      <c r="D50" s="185"/>
      <c r="E50" s="185"/>
      <c r="F50" s="185"/>
      <c r="G50" s="202"/>
      <c r="H50" s="202"/>
      <c r="I50" s="213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13"/>
      <c r="V50" s="202"/>
      <c r="W50" s="202"/>
      <c r="X50" s="202"/>
      <c r="Y50" s="202"/>
      <c r="Z50" s="202"/>
      <c r="AA50" s="202"/>
      <c r="AB50" s="202"/>
      <c r="AC50" s="202"/>
      <c r="AD50" s="202"/>
      <c r="AE50" s="213"/>
      <c r="AF50" s="202"/>
      <c r="AG50" s="202"/>
      <c r="AH50" s="202"/>
      <c r="AI50" s="213"/>
      <c r="AJ50" s="202"/>
      <c r="AK50" s="202"/>
      <c r="AL50" s="202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</row>
    <row r="51" spans="1:48" ht="15" hidden="1">
      <c r="A51" s="185">
        <f ca="1">IFERROR(__xludf.DUMMYFUNCTION("""COMPUTED_VALUE"""),48)</f>
        <v>48</v>
      </c>
      <c r="B51" s="185"/>
      <c r="C51" s="185"/>
      <c r="D51" s="185"/>
      <c r="E51" s="185"/>
      <c r="F51" s="185"/>
      <c r="G51" s="202"/>
      <c r="H51" s="202"/>
      <c r="I51" s="213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13"/>
      <c r="V51" s="202"/>
      <c r="W51" s="202"/>
      <c r="X51" s="202"/>
      <c r="Y51" s="202"/>
      <c r="Z51" s="202"/>
      <c r="AA51" s="202"/>
      <c r="AB51" s="202"/>
      <c r="AC51" s="202"/>
      <c r="AD51" s="202"/>
      <c r="AE51" s="213"/>
      <c r="AF51" s="202"/>
      <c r="AG51" s="202"/>
      <c r="AH51" s="202"/>
      <c r="AI51" s="213"/>
      <c r="AJ51" s="202"/>
      <c r="AK51" s="202"/>
      <c r="AL51" s="202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</row>
    <row r="52" spans="1:48" ht="15" hidden="1">
      <c r="A52" s="185">
        <f ca="1">IFERROR(__xludf.DUMMYFUNCTION("""COMPUTED_VALUE"""),49)</f>
        <v>49</v>
      </c>
      <c r="B52" s="185"/>
      <c r="C52" s="185"/>
      <c r="D52" s="185"/>
      <c r="E52" s="185"/>
      <c r="F52" s="185"/>
      <c r="G52" s="202"/>
      <c r="H52" s="202"/>
      <c r="I52" s="213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13"/>
      <c r="V52" s="202"/>
      <c r="W52" s="202"/>
      <c r="X52" s="202"/>
      <c r="Y52" s="202"/>
      <c r="Z52" s="202"/>
      <c r="AA52" s="202"/>
      <c r="AB52" s="202"/>
      <c r="AC52" s="202"/>
      <c r="AD52" s="202"/>
      <c r="AE52" s="213"/>
      <c r="AF52" s="202"/>
      <c r="AG52" s="202"/>
      <c r="AH52" s="202"/>
      <c r="AI52" s="213"/>
      <c r="AJ52" s="202"/>
      <c r="AK52" s="202"/>
      <c r="AL52" s="202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</row>
    <row r="53" spans="1:48" ht="15" hidden="1">
      <c r="A53" s="185">
        <f ca="1">IFERROR(__xludf.DUMMYFUNCTION("""COMPUTED_VALUE"""),50)</f>
        <v>50</v>
      </c>
      <c r="B53" s="185"/>
      <c r="C53" s="185"/>
      <c r="D53" s="185"/>
      <c r="E53" s="185"/>
      <c r="F53" s="185"/>
      <c r="G53" s="202"/>
      <c r="H53" s="202"/>
      <c r="I53" s="213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13"/>
      <c r="V53" s="202"/>
      <c r="W53" s="202"/>
      <c r="X53" s="202"/>
      <c r="Y53" s="202"/>
      <c r="Z53" s="202"/>
      <c r="AA53" s="202"/>
      <c r="AB53" s="202"/>
      <c r="AC53" s="202"/>
      <c r="AD53" s="202"/>
      <c r="AE53" s="213"/>
      <c r="AF53" s="202"/>
      <c r="AG53" s="202"/>
      <c r="AH53" s="202"/>
      <c r="AI53" s="213"/>
      <c r="AJ53" s="202"/>
      <c r="AK53" s="202"/>
      <c r="AL53" s="202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</row>
    <row r="54" spans="1:48" ht="15" hidden="1">
      <c r="A54" s="185">
        <f ca="1">IFERROR(__xludf.DUMMYFUNCTION("""COMPUTED_VALUE"""),51)</f>
        <v>51</v>
      </c>
      <c r="B54" s="185"/>
      <c r="C54" s="185"/>
      <c r="D54" s="185"/>
      <c r="E54" s="185"/>
      <c r="F54" s="185"/>
      <c r="G54" s="202"/>
      <c r="H54" s="202"/>
      <c r="I54" s="213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13"/>
      <c r="V54" s="202"/>
      <c r="W54" s="202"/>
      <c r="X54" s="202"/>
      <c r="Y54" s="202"/>
      <c r="Z54" s="202"/>
      <c r="AA54" s="202"/>
      <c r="AB54" s="202"/>
      <c r="AC54" s="202"/>
      <c r="AD54" s="202"/>
      <c r="AE54" s="213"/>
      <c r="AF54" s="202"/>
      <c r="AG54" s="202"/>
      <c r="AH54" s="202"/>
      <c r="AI54" s="213"/>
      <c r="AJ54" s="202"/>
      <c r="AK54" s="202"/>
      <c r="AL54" s="202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</row>
    <row r="55" spans="1:48" ht="15" hidden="1">
      <c r="A55" s="185">
        <f ca="1">IFERROR(__xludf.DUMMYFUNCTION("""COMPUTED_VALUE"""),52)</f>
        <v>52</v>
      </c>
      <c r="B55" s="185"/>
      <c r="C55" s="185"/>
      <c r="D55" s="185"/>
      <c r="E55" s="185"/>
      <c r="F55" s="185"/>
      <c r="G55" s="202"/>
      <c r="H55" s="202"/>
      <c r="I55" s="213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13"/>
      <c r="V55" s="202"/>
      <c r="W55" s="202"/>
      <c r="X55" s="202"/>
      <c r="Y55" s="202"/>
      <c r="Z55" s="202"/>
      <c r="AA55" s="202"/>
      <c r="AB55" s="202"/>
      <c r="AC55" s="202"/>
      <c r="AD55" s="202"/>
      <c r="AE55" s="213"/>
      <c r="AF55" s="202"/>
      <c r="AG55" s="202"/>
      <c r="AH55" s="202"/>
      <c r="AI55" s="213"/>
      <c r="AJ55" s="202"/>
      <c r="AK55" s="202"/>
      <c r="AL55" s="202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</row>
    <row r="56" spans="1:48" ht="15" hidden="1">
      <c r="A56" s="185">
        <f ca="1">IFERROR(__xludf.DUMMYFUNCTION("""COMPUTED_VALUE"""),53)</f>
        <v>53</v>
      </c>
      <c r="B56" s="185"/>
      <c r="C56" s="185"/>
      <c r="D56" s="185"/>
      <c r="E56" s="185"/>
      <c r="F56" s="185"/>
      <c r="G56" s="202"/>
      <c r="H56" s="202"/>
      <c r="I56" s="213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13"/>
      <c r="V56" s="202"/>
      <c r="W56" s="202"/>
      <c r="X56" s="202"/>
      <c r="Y56" s="202"/>
      <c r="Z56" s="202"/>
      <c r="AA56" s="202"/>
      <c r="AB56" s="202"/>
      <c r="AC56" s="202"/>
      <c r="AD56" s="202"/>
      <c r="AE56" s="213"/>
      <c r="AF56" s="202"/>
      <c r="AG56" s="202"/>
      <c r="AH56" s="202"/>
      <c r="AI56" s="213"/>
      <c r="AJ56" s="202"/>
      <c r="AK56" s="202"/>
      <c r="AL56" s="202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</row>
    <row r="57" spans="1:48" ht="15" hidden="1">
      <c r="A57" s="185">
        <f ca="1">IFERROR(__xludf.DUMMYFUNCTION("""COMPUTED_VALUE"""),54)</f>
        <v>54</v>
      </c>
      <c r="B57" s="185"/>
      <c r="C57" s="185"/>
      <c r="D57" s="185"/>
      <c r="E57" s="185"/>
      <c r="F57" s="185"/>
      <c r="G57" s="202"/>
      <c r="H57" s="202"/>
      <c r="I57" s="213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13"/>
      <c r="V57" s="202"/>
      <c r="W57" s="202"/>
      <c r="X57" s="202"/>
      <c r="Y57" s="202"/>
      <c r="Z57" s="202"/>
      <c r="AA57" s="202"/>
      <c r="AB57" s="202"/>
      <c r="AC57" s="202"/>
      <c r="AD57" s="202"/>
      <c r="AE57" s="213"/>
      <c r="AF57" s="202"/>
      <c r="AG57" s="202"/>
      <c r="AH57" s="202"/>
      <c r="AI57" s="213"/>
      <c r="AJ57" s="202"/>
      <c r="AK57" s="202"/>
      <c r="AL57" s="202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</row>
    <row r="58" spans="1:48" ht="15" hidden="1">
      <c r="A58" s="185">
        <f ca="1">IFERROR(__xludf.DUMMYFUNCTION("""COMPUTED_VALUE"""),55)</f>
        <v>55</v>
      </c>
      <c r="B58" s="185"/>
      <c r="C58" s="185"/>
      <c r="D58" s="185"/>
      <c r="E58" s="185"/>
      <c r="F58" s="185"/>
      <c r="G58" s="202"/>
      <c r="H58" s="202"/>
      <c r="I58" s="213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13"/>
      <c r="V58" s="202"/>
      <c r="W58" s="202"/>
      <c r="X58" s="202"/>
      <c r="Y58" s="202"/>
      <c r="Z58" s="202"/>
      <c r="AA58" s="202"/>
      <c r="AB58" s="202"/>
      <c r="AC58" s="202"/>
      <c r="AD58" s="202"/>
      <c r="AE58" s="213"/>
      <c r="AF58" s="202"/>
      <c r="AG58" s="202"/>
      <c r="AH58" s="202"/>
      <c r="AI58" s="213"/>
      <c r="AJ58" s="202"/>
      <c r="AK58" s="202"/>
      <c r="AL58" s="202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</row>
    <row r="59" spans="1:48" ht="15" hidden="1">
      <c r="A59" s="185">
        <f ca="1">IFERROR(__xludf.DUMMYFUNCTION("""COMPUTED_VALUE"""),56)</f>
        <v>56</v>
      </c>
      <c r="B59" s="185"/>
      <c r="C59" s="185"/>
      <c r="D59" s="185"/>
      <c r="E59" s="185"/>
      <c r="F59" s="185"/>
      <c r="G59" s="202"/>
      <c r="H59" s="202"/>
      <c r="I59" s="213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13"/>
      <c r="V59" s="202"/>
      <c r="W59" s="202"/>
      <c r="X59" s="202"/>
      <c r="Y59" s="202"/>
      <c r="Z59" s="202"/>
      <c r="AA59" s="202"/>
      <c r="AB59" s="202"/>
      <c r="AC59" s="202"/>
      <c r="AD59" s="202"/>
      <c r="AE59" s="213"/>
      <c r="AF59" s="202"/>
      <c r="AG59" s="202"/>
      <c r="AH59" s="202"/>
      <c r="AI59" s="213"/>
      <c r="AJ59" s="202"/>
      <c r="AK59" s="202"/>
      <c r="AL59" s="202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</row>
    <row r="60" spans="1:48" ht="15" hidden="1">
      <c r="A60" s="185">
        <f ca="1">IFERROR(__xludf.DUMMYFUNCTION("""COMPUTED_VALUE"""),57)</f>
        <v>57</v>
      </c>
      <c r="B60" s="185"/>
      <c r="C60" s="185"/>
      <c r="D60" s="185"/>
      <c r="E60" s="185"/>
      <c r="F60" s="185"/>
      <c r="G60" s="202"/>
      <c r="H60" s="202"/>
      <c r="I60" s="213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13"/>
      <c r="V60" s="202"/>
      <c r="W60" s="202"/>
      <c r="X60" s="202"/>
      <c r="Y60" s="202"/>
      <c r="Z60" s="202"/>
      <c r="AA60" s="202"/>
      <c r="AB60" s="202"/>
      <c r="AC60" s="202"/>
      <c r="AD60" s="202"/>
      <c r="AE60" s="213"/>
      <c r="AF60" s="202"/>
      <c r="AG60" s="202"/>
      <c r="AH60" s="202"/>
      <c r="AI60" s="213"/>
      <c r="AJ60" s="202"/>
      <c r="AK60" s="202"/>
      <c r="AL60" s="202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</row>
    <row r="61" spans="1:48" ht="15" hidden="1">
      <c r="A61" s="185">
        <f ca="1">IFERROR(__xludf.DUMMYFUNCTION("""COMPUTED_VALUE"""),58)</f>
        <v>58</v>
      </c>
      <c r="B61" s="185"/>
      <c r="C61" s="185"/>
      <c r="D61" s="185"/>
      <c r="E61" s="185"/>
      <c r="F61" s="185"/>
      <c r="G61" s="202"/>
      <c r="H61" s="202"/>
      <c r="I61" s="213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13"/>
      <c r="V61" s="202"/>
      <c r="W61" s="202"/>
      <c r="X61" s="202"/>
      <c r="Y61" s="202"/>
      <c r="Z61" s="202"/>
      <c r="AA61" s="202"/>
      <c r="AB61" s="202"/>
      <c r="AC61" s="202"/>
      <c r="AD61" s="202"/>
      <c r="AE61" s="213"/>
      <c r="AF61" s="202"/>
      <c r="AG61" s="202"/>
      <c r="AH61" s="202"/>
      <c r="AI61" s="213"/>
      <c r="AJ61" s="202"/>
      <c r="AK61" s="202"/>
      <c r="AL61" s="202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</row>
    <row r="62" spans="1:48" ht="15" hidden="1">
      <c r="A62" s="185">
        <f ca="1">IFERROR(__xludf.DUMMYFUNCTION("""COMPUTED_VALUE"""),59)</f>
        <v>59</v>
      </c>
      <c r="B62" s="185"/>
      <c r="C62" s="185"/>
      <c r="D62" s="185"/>
      <c r="E62" s="185"/>
      <c r="F62" s="185"/>
      <c r="G62" s="202"/>
      <c r="H62" s="202"/>
      <c r="I62" s="213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13"/>
      <c r="V62" s="202"/>
      <c r="W62" s="202"/>
      <c r="X62" s="202"/>
      <c r="Y62" s="202"/>
      <c r="Z62" s="202"/>
      <c r="AA62" s="202"/>
      <c r="AB62" s="202"/>
      <c r="AC62" s="202"/>
      <c r="AD62" s="202"/>
      <c r="AE62" s="213"/>
      <c r="AF62" s="202"/>
      <c r="AG62" s="202"/>
      <c r="AH62" s="202"/>
      <c r="AI62" s="213"/>
      <c r="AJ62" s="202"/>
      <c r="AK62" s="202"/>
      <c r="AL62" s="202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</row>
    <row r="63" spans="1:48" ht="15" hidden="1">
      <c r="A63" s="185">
        <f ca="1">IFERROR(__xludf.DUMMYFUNCTION("""COMPUTED_VALUE"""),60)</f>
        <v>60</v>
      </c>
      <c r="B63" s="185"/>
      <c r="C63" s="185"/>
      <c r="D63" s="185"/>
      <c r="E63" s="185"/>
      <c r="F63" s="185"/>
      <c r="G63" s="202"/>
      <c r="H63" s="202"/>
      <c r="I63" s="213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13"/>
      <c r="V63" s="202"/>
      <c r="W63" s="202"/>
      <c r="X63" s="202"/>
      <c r="Y63" s="202"/>
      <c r="Z63" s="202"/>
      <c r="AA63" s="202"/>
      <c r="AB63" s="202"/>
      <c r="AC63" s="202"/>
      <c r="AD63" s="202"/>
      <c r="AE63" s="213"/>
      <c r="AF63" s="202"/>
      <c r="AG63" s="202"/>
      <c r="AH63" s="202"/>
      <c r="AI63" s="213"/>
      <c r="AJ63" s="202"/>
      <c r="AK63" s="202"/>
      <c r="AL63" s="202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</row>
    <row r="64" spans="1:48" ht="15" hidden="1">
      <c r="A64" s="185">
        <f ca="1">IFERROR(__xludf.DUMMYFUNCTION("""COMPUTED_VALUE"""),61)</f>
        <v>61</v>
      </c>
      <c r="B64" s="185"/>
      <c r="C64" s="185"/>
      <c r="D64" s="185"/>
      <c r="E64" s="185"/>
      <c r="F64" s="185"/>
      <c r="G64" s="202"/>
      <c r="H64" s="202"/>
      <c r="I64" s="213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13"/>
      <c r="V64" s="202"/>
      <c r="W64" s="202"/>
      <c r="X64" s="202"/>
      <c r="Y64" s="202"/>
      <c r="Z64" s="202"/>
      <c r="AA64" s="202"/>
      <c r="AB64" s="202"/>
      <c r="AC64" s="202"/>
      <c r="AD64" s="202"/>
      <c r="AE64" s="213"/>
      <c r="AF64" s="202"/>
      <c r="AG64" s="202"/>
      <c r="AH64" s="202"/>
      <c r="AI64" s="213"/>
      <c r="AJ64" s="202"/>
      <c r="AK64" s="202"/>
      <c r="AL64" s="202"/>
      <c r="AM64" s="203"/>
      <c r="AN64" s="203"/>
      <c r="AO64" s="203"/>
      <c r="AP64" s="203"/>
      <c r="AQ64" s="203"/>
      <c r="AR64" s="203"/>
      <c r="AS64" s="203"/>
      <c r="AT64" s="203"/>
      <c r="AU64" s="203"/>
      <c r="AV64" s="203"/>
    </row>
    <row r="65" spans="1:48" ht="15" hidden="1">
      <c r="A65" s="185">
        <f ca="1">IFERROR(__xludf.DUMMYFUNCTION("""COMPUTED_VALUE"""),62)</f>
        <v>62</v>
      </c>
      <c r="B65" s="185"/>
      <c r="C65" s="185"/>
      <c r="D65" s="185"/>
      <c r="E65" s="185"/>
      <c r="F65" s="185"/>
      <c r="G65" s="202"/>
      <c r="H65" s="202"/>
      <c r="I65" s="213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13"/>
      <c r="V65" s="202"/>
      <c r="W65" s="202"/>
      <c r="X65" s="202"/>
      <c r="Y65" s="202"/>
      <c r="Z65" s="202"/>
      <c r="AA65" s="202"/>
      <c r="AB65" s="202"/>
      <c r="AC65" s="202"/>
      <c r="AD65" s="202"/>
      <c r="AE65" s="213"/>
      <c r="AF65" s="202"/>
      <c r="AG65" s="202"/>
      <c r="AH65" s="202"/>
      <c r="AI65" s="213"/>
      <c r="AJ65" s="202"/>
      <c r="AK65" s="202"/>
      <c r="AL65" s="202"/>
      <c r="AM65" s="203"/>
      <c r="AN65" s="203"/>
      <c r="AO65" s="203"/>
      <c r="AP65" s="203"/>
      <c r="AQ65" s="203"/>
      <c r="AR65" s="203"/>
      <c r="AS65" s="203"/>
      <c r="AT65" s="203"/>
      <c r="AU65" s="203"/>
      <c r="AV65" s="203"/>
    </row>
    <row r="66" spans="1:48" ht="15" hidden="1">
      <c r="A66" s="185">
        <f ca="1">IFERROR(__xludf.DUMMYFUNCTION("""COMPUTED_VALUE"""),63)</f>
        <v>63</v>
      </c>
      <c r="B66" s="185"/>
      <c r="C66" s="185"/>
      <c r="D66" s="185"/>
      <c r="E66" s="185"/>
      <c r="F66" s="185"/>
      <c r="G66" s="202"/>
      <c r="H66" s="202"/>
      <c r="I66" s="213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13"/>
      <c r="V66" s="202"/>
      <c r="W66" s="202"/>
      <c r="X66" s="202"/>
      <c r="Y66" s="202"/>
      <c r="Z66" s="202"/>
      <c r="AA66" s="202"/>
      <c r="AB66" s="202"/>
      <c r="AC66" s="202"/>
      <c r="AD66" s="202"/>
      <c r="AE66" s="213"/>
      <c r="AF66" s="202"/>
      <c r="AG66" s="202"/>
      <c r="AH66" s="202"/>
      <c r="AI66" s="213"/>
      <c r="AJ66" s="202"/>
      <c r="AK66" s="202"/>
      <c r="AL66" s="202"/>
      <c r="AM66" s="203"/>
      <c r="AN66" s="203"/>
      <c r="AO66" s="203"/>
      <c r="AP66" s="203"/>
      <c r="AQ66" s="203"/>
      <c r="AR66" s="203"/>
      <c r="AS66" s="203"/>
      <c r="AT66" s="203"/>
      <c r="AU66" s="203"/>
      <c r="AV66" s="203"/>
    </row>
    <row r="67" spans="1:48" ht="15" hidden="1">
      <c r="A67" s="185">
        <f ca="1">IFERROR(__xludf.DUMMYFUNCTION("""COMPUTED_VALUE"""),64)</f>
        <v>64</v>
      </c>
      <c r="B67" s="185"/>
      <c r="C67" s="185"/>
      <c r="D67" s="185"/>
      <c r="E67" s="185"/>
      <c r="F67" s="185"/>
      <c r="G67" s="202"/>
      <c r="H67" s="202"/>
      <c r="I67" s="213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13"/>
      <c r="V67" s="202"/>
      <c r="W67" s="202"/>
      <c r="X67" s="202"/>
      <c r="Y67" s="202"/>
      <c r="Z67" s="202"/>
      <c r="AA67" s="202"/>
      <c r="AB67" s="202"/>
      <c r="AC67" s="202"/>
      <c r="AD67" s="202"/>
      <c r="AE67" s="213"/>
      <c r="AF67" s="202"/>
      <c r="AG67" s="202"/>
      <c r="AH67" s="202"/>
      <c r="AI67" s="213"/>
      <c r="AJ67" s="202"/>
      <c r="AK67" s="202"/>
      <c r="AL67" s="202"/>
      <c r="AM67" s="203"/>
      <c r="AN67" s="203"/>
      <c r="AO67" s="203"/>
      <c r="AP67" s="203"/>
      <c r="AQ67" s="203"/>
      <c r="AR67" s="203"/>
      <c r="AS67" s="203"/>
      <c r="AT67" s="203"/>
      <c r="AU67" s="203"/>
      <c r="AV67" s="203"/>
    </row>
    <row r="68" spans="1:48" ht="15" hidden="1">
      <c r="A68" s="185">
        <f ca="1">IFERROR(__xludf.DUMMYFUNCTION("""COMPUTED_VALUE"""),65)</f>
        <v>65</v>
      </c>
      <c r="B68" s="185"/>
      <c r="C68" s="185"/>
      <c r="D68" s="185"/>
      <c r="E68" s="185"/>
      <c r="F68" s="185"/>
      <c r="G68" s="202"/>
      <c r="H68" s="202"/>
      <c r="I68" s="213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13"/>
      <c r="V68" s="202"/>
      <c r="W68" s="202"/>
      <c r="X68" s="202"/>
      <c r="Y68" s="202"/>
      <c r="Z68" s="202"/>
      <c r="AA68" s="202"/>
      <c r="AB68" s="202"/>
      <c r="AC68" s="202"/>
      <c r="AD68" s="202"/>
      <c r="AE68" s="213"/>
      <c r="AF68" s="202"/>
      <c r="AG68" s="202"/>
      <c r="AH68" s="202"/>
      <c r="AI68" s="213"/>
      <c r="AJ68" s="202"/>
      <c r="AK68" s="202"/>
      <c r="AL68" s="202"/>
      <c r="AM68" s="203"/>
      <c r="AN68" s="203"/>
      <c r="AO68" s="203"/>
      <c r="AP68" s="203"/>
      <c r="AQ68" s="203"/>
      <c r="AR68" s="203"/>
      <c r="AS68" s="203"/>
      <c r="AT68" s="203"/>
      <c r="AU68" s="203"/>
      <c r="AV68" s="203"/>
    </row>
    <row r="69" spans="1:48" ht="15" hidden="1">
      <c r="A69" s="185">
        <f ca="1">IFERROR(__xludf.DUMMYFUNCTION("""COMPUTED_VALUE"""),66)</f>
        <v>66</v>
      </c>
      <c r="B69" s="185"/>
      <c r="C69" s="185"/>
      <c r="D69" s="185"/>
      <c r="E69" s="185"/>
      <c r="F69" s="185"/>
      <c r="G69" s="202"/>
      <c r="H69" s="202"/>
      <c r="I69" s="213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13"/>
      <c r="V69" s="202"/>
      <c r="W69" s="202"/>
      <c r="X69" s="202"/>
      <c r="Y69" s="202"/>
      <c r="Z69" s="202"/>
      <c r="AA69" s="202"/>
      <c r="AB69" s="202"/>
      <c r="AC69" s="202"/>
      <c r="AD69" s="202"/>
      <c r="AE69" s="213"/>
      <c r="AF69" s="202"/>
      <c r="AG69" s="202"/>
      <c r="AH69" s="202"/>
      <c r="AI69" s="213"/>
      <c r="AJ69" s="202"/>
      <c r="AK69" s="202"/>
      <c r="AL69" s="202"/>
      <c r="AM69" s="203"/>
      <c r="AN69" s="203"/>
      <c r="AO69" s="203"/>
      <c r="AP69" s="203"/>
      <c r="AQ69" s="203"/>
      <c r="AR69" s="203"/>
      <c r="AS69" s="203"/>
      <c r="AT69" s="203"/>
      <c r="AU69" s="203"/>
      <c r="AV69" s="203"/>
    </row>
    <row r="70" spans="1:48" ht="15" hidden="1">
      <c r="A70" s="185">
        <f ca="1">IFERROR(__xludf.DUMMYFUNCTION("""COMPUTED_VALUE"""),67)</f>
        <v>67</v>
      </c>
      <c r="B70" s="185"/>
      <c r="C70" s="185"/>
      <c r="D70" s="185"/>
      <c r="E70" s="185"/>
      <c r="F70" s="185"/>
      <c r="G70" s="202"/>
      <c r="H70" s="202"/>
      <c r="I70" s="213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13"/>
      <c r="V70" s="202"/>
      <c r="W70" s="202"/>
      <c r="X70" s="202"/>
      <c r="Y70" s="202"/>
      <c r="Z70" s="202"/>
      <c r="AA70" s="202"/>
      <c r="AB70" s="202"/>
      <c r="AC70" s="202"/>
      <c r="AD70" s="202"/>
      <c r="AE70" s="213"/>
      <c r="AF70" s="202"/>
      <c r="AG70" s="202"/>
      <c r="AH70" s="202"/>
      <c r="AI70" s="213"/>
      <c r="AJ70" s="202"/>
      <c r="AK70" s="202"/>
      <c r="AL70" s="202"/>
      <c r="AM70" s="203"/>
      <c r="AN70" s="203"/>
      <c r="AO70" s="203"/>
      <c r="AP70" s="203"/>
      <c r="AQ70" s="203"/>
      <c r="AR70" s="203"/>
      <c r="AS70" s="203"/>
      <c r="AT70" s="203"/>
      <c r="AU70" s="203"/>
      <c r="AV70" s="203"/>
    </row>
    <row r="71" spans="1:48" ht="15" hidden="1">
      <c r="A71" s="185">
        <f ca="1">IFERROR(__xludf.DUMMYFUNCTION("""COMPUTED_VALUE"""),68)</f>
        <v>68</v>
      </c>
      <c r="B71" s="185"/>
      <c r="C71" s="185"/>
      <c r="D71" s="185"/>
      <c r="E71" s="185"/>
      <c r="F71" s="185"/>
      <c r="G71" s="202"/>
      <c r="H71" s="202"/>
      <c r="I71" s="213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13"/>
      <c r="V71" s="202"/>
      <c r="W71" s="202"/>
      <c r="X71" s="202"/>
      <c r="Y71" s="202"/>
      <c r="Z71" s="202"/>
      <c r="AA71" s="202"/>
      <c r="AB71" s="202"/>
      <c r="AC71" s="202"/>
      <c r="AD71" s="202"/>
      <c r="AE71" s="213"/>
      <c r="AF71" s="202"/>
      <c r="AG71" s="202"/>
      <c r="AH71" s="202"/>
      <c r="AI71" s="213"/>
      <c r="AJ71" s="202"/>
      <c r="AK71" s="202"/>
      <c r="AL71" s="202"/>
      <c r="AM71" s="203"/>
      <c r="AN71" s="203"/>
      <c r="AO71" s="203"/>
      <c r="AP71" s="203"/>
      <c r="AQ71" s="203"/>
      <c r="AR71" s="203"/>
      <c r="AS71" s="203"/>
      <c r="AT71" s="203"/>
      <c r="AU71" s="203"/>
      <c r="AV71" s="203"/>
    </row>
    <row r="72" spans="1:48" ht="15" hidden="1">
      <c r="A72" s="185">
        <f ca="1">IFERROR(__xludf.DUMMYFUNCTION("""COMPUTED_VALUE"""),69)</f>
        <v>69</v>
      </c>
      <c r="B72" s="185"/>
      <c r="C72" s="185"/>
      <c r="D72" s="185"/>
      <c r="E72" s="185"/>
      <c r="F72" s="185"/>
      <c r="G72" s="202"/>
      <c r="H72" s="202"/>
      <c r="I72" s="213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13"/>
      <c r="V72" s="202"/>
      <c r="W72" s="202"/>
      <c r="X72" s="202"/>
      <c r="Y72" s="202"/>
      <c r="Z72" s="202"/>
      <c r="AA72" s="202"/>
      <c r="AB72" s="202"/>
      <c r="AC72" s="202"/>
      <c r="AD72" s="202"/>
      <c r="AE72" s="213"/>
      <c r="AF72" s="202"/>
      <c r="AG72" s="202"/>
      <c r="AH72" s="202"/>
      <c r="AI72" s="213"/>
      <c r="AJ72" s="202"/>
      <c r="AK72" s="202"/>
      <c r="AL72" s="202"/>
      <c r="AM72" s="203"/>
      <c r="AN72" s="203"/>
      <c r="AO72" s="203"/>
      <c r="AP72" s="203"/>
      <c r="AQ72" s="203"/>
      <c r="AR72" s="203"/>
      <c r="AS72" s="203"/>
      <c r="AT72" s="203"/>
      <c r="AU72" s="203"/>
      <c r="AV72" s="203"/>
    </row>
    <row r="73" spans="1:48" ht="15" hidden="1">
      <c r="A73" s="185">
        <f ca="1">IFERROR(__xludf.DUMMYFUNCTION("""COMPUTED_VALUE"""),70)</f>
        <v>70</v>
      </c>
      <c r="B73" s="185"/>
      <c r="C73" s="185"/>
      <c r="D73" s="185"/>
      <c r="E73" s="185"/>
      <c r="F73" s="185"/>
      <c r="G73" s="202"/>
      <c r="H73" s="202"/>
      <c r="I73" s="213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13"/>
      <c r="V73" s="202"/>
      <c r="W73" s="202"/>
      <c r="X73" s="202"/>
      <c r="Y73" s="202"/>
      <c r="Z73" s="202"/>
      <c r="AA73" s="202"/>
      <c r="AB73" s="202"/>
      <c r="AC73" s="202"/>
      <c r="AD73" s="202"/>
      <c r="AE73" s="213"/>
      <c r="AF73" s="202"/>
      <c r="AG73" s="202"/>
      <c r="AH73" s="202"/>
      <c r="AI73" s="213"/>
      <c r="AJ73" s="202"/>
      <c r="AK73" s="202"/>
      <c r="AL73" s="202"/>
      <c r="AM73" s="203"/>
      <c r="AN73" s="203"/>
      <c r="AO73" s="203"/>
      <c r="AP73" s="203"/>
      <c r="AQ73" s="203"/>
      <c r="AR73" s="203"/>
      <c r="AS73" s="203"/>
      <c r="AT73" s="203"/>
      <c r="AU73" s="203"/>
      <c r="AV73" s="203"/>
    </row>
    <row r="74" spans="1:48" ht="15" hidden="1">
      <c r="A74" s="185">
        <f ca="1">IFERROR(__xludf.DUMMYFUNCTION("""COMPUTED_VALUE"""),71)</f>
        <v>71</v>
      </c>
      <c r="B74" s="185"/>
      <c r="C74" s="185"/>
      <c r="D74" s="185"/>
      <c r="E74" s="185"/>
      <c r="F74" s="185"/>
      <c r="G74" s="202"/>
      <c r="H74" s="202"/>
      <c r="I74" s="213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13"/>
      <c r="V74" s="202"/>
      <c r="W74" s="202"/>
      <c r="X74" s="202"/>
      <c r="Y74" s="202"/>
      <c r="Z74" s="202"/>
      <c r="AA74" s="202"/>
      <c r="AB74" s="202"/>
      <c r="AC74" s="202"/>
      <c r="AD74" s="202"/>
      <c r="AE74" s="213"/>
      <c r="AF74" s="202"/>
      <c r="AG74" s="202"/>
      <c r="AH74" s="202"/>
      <c r="AI74" s="213"/>
      <c r="AJ74" s="202"/>
      <c r="AK74" s="202"/>
      <c r="AL74" s="202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</row>
    <row r="75" spans="1:48" ht="15" hidden="1">
      <c r="A75" s="185">
        <f ca="1">IFERROR(__xludf.DUMMYFUNCTION("""COMPUTED_VALUE"""),72)</f>
        <v>72</v>
      </c>
      <c r="B75" s="185"/>
      <c r="C75" s="185"/>
      <c r="D75" s="185"/>
      <c r="E75" s="185"/>
      <c r="F75" s="185"/>
      <c r="G75" s="202"/>
      <c r="H75" s="202"/>
      <c r="I75" s="213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13"/>
      <c r="V75" s="202"/>
      <c r="W75" s="202"/>
      <c r="X75" s="202"/>
      <c r="Y75" s="202"/>
      <c r="Z75" s="202"/>
      <c r="AA75" s="202"/>
      <c r="AB75" s="202"/>
      <c r="AC75" s="202"/>
      <c r="AD75" s="202"/>
      <c r="AE75" s="213"/>
      <c r="AF75" s="202"/>
      <c r="AG75" s="202"/>
      <c r="AH75" s="202"/>
      <c r="AI75" s="213"/>
      <c r="AJ75" s="202"/>
      <c r="AK75" s="202"/>
      <c r="AL75" s="202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</row>
    <row r="76" spans="1:48" ht="15" hidden="1">
      <c r="A76" s="185">
        <f ca="1">IFERROR(__xludf.DUMMYFUNCTION("""COMPUTED_VALUE"""),73)</f>
        <v>73</v>
      </c>
      <c r="B76" s="185"/>
      <c r="C76" s="185"/>
      <c r="D76" s="185"/>
      <c r="E76" s="185"/>
      <c r="F76" s="185"/>
      <c r="G76" s="202"/>
      <c r="H76" s="202"/>
      <c r="I76" s="213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13"/>
      <c r="V76" s="202"/>
      <c r="W76" s="202"/>
      <c r="X76" s="202"/>
      <c r="Y76" s="202"/>
      <c r="Z76" s="202"/>
      <c r="AA76" s="202"/>
      <c r="AB76" s="202"/>
      <c r="AC76" s="202"/>
      <c r="AD76" s="202"/>
      <c r="AE76" s="213"/>
      <c r="AF76" s="202"/>
      <c r="AG76" s="202"/>
      <c r="AH76" s="202"/>
      <c r="AI76" s="213"/>
      <c r="AJ76" s="202"/>
      <c r="AK76" s="202"/>
      <c r="AL76" s="202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</row>
    <row r="77" spans="1:48" ht="15" hidden="1">
      <c r="A77" s="185">
        <f ca="1">IFERROR(__xludf.DUMMYFUNCTION("""COMPUTED_VALUE"""),74)</f>
        <v>74</v>
      </c>
      <c r="B77" s="185"/>
      <c r="C77" s="185"/>
      <c r="D77" s="185"/>
      <c r="E77" s="185"/>
      <c r="F77" s="185"/>
      <c r="G77" s="202"/>
      <c r="H77" s="202"/>
      <c r="I77" s="213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13"/>
      <c r="V77" s="202"/>
      <c r="W77" s="202"/>
      <c r="X77" s="202"/>
      <c r="Y77" s="202"/>
      <c r="Z77" s="202"/>
      <c r="AA77" s="202"/>
      <c r="AB77" s="202"/>
      <c r="AC77" s="202"/>
      <c r="AD77" s="202"/>
      <c r="AE77" s="213"/>
      <c r="AF77" s="202"/>
      <c r="AG77" s="202"/>
      <c r="AH77" s="202"/>
      <c r="AI77" s="213"/>
      <c r="AJ77" s="202"/>
      <c r="AK77" s="202"/>
      <c r="AL77" s="202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</row>
    <row r="78" spans="1:48" ht="15" hidden="1">
      <c r="A78" s="185">
        <f ca="1">IFERROR(__xludf.DUMMYFUNCTION("""COMPUTED_VALUE"""),75)</f>
        <v>75</v>
      </c>
      <c r="B78" s="185"/>
      <c r="C78" s="185"/>
      <c r="D78" s="185"/>
      <c r="E78" s="185"/>
      <c r="F78" s="185"/>
      <c r="G78" s="202"/>
      <c r="H78" s="202"/>
      <c r="I78" s="213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13"/>
      <c r="V78" s="202"/>
      <c r="W78" s="202"/>
      <c r="X78" s="202"/>
      <c r="Y78" s="202"/>
      <c r="Z78" s="202"/>
      <c r="AA78" s="202"/>
      <c r="AB78" s="202"/>
      <c r="AC78" s="202"/>
      <c r="AD78" s="202"/>
      <c r="AE78" s="213"/>
      <c r="AF78" s="202"/>
      <c r="AG78" s="202"/>
      <c r="AH78" s="202"/>
      <c r="AI78" s="213"/>
      <c r="AJ78" s="202"/>
      <c r="AK78" s="202"/>
      <c r="AL78" s="202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</row>
    <row r="79" spans="1:48" ht="15" hidden="1">
      <c r="A79" s="185">
        <f ca="1">IFERROR(__xludf.DUMMYFUNCTION("""COMPUTED_VALUE"""),76)</f>
        <v>76</v>
      </c>
      <c r="B79" s="185"/>
      <c r="C79" s="185"/>
      <c r="D79" s="185"/>
      <c r="E79" s="185"/>
      <c r="F79" s="185"/>
      <c r="G79" s="202"/>
      <c r="H79" s="202"/>
      <c r="I79" s="213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13"/>
      <c r="V79" s="202"/>
      <c r="W79" s="202"/>
      <c r="X79" s="202"/>
      <c r="Y79" s="202"/>
      <c r="Z79" s="202"/>
      <c r="AA79" s="202"/>
      <c r="AB79" s="202"/>
      <c r="AC79" s="202"/>
      <c r="AD79" s="202"/>
      <c r="AE79" s="213"/>
      <c r="AF79" s="202"/>
      <c r="AG79" s="202"/>
      <c r="AH79" s="202"/>
      <c r="AI79" s="213"/>
      <c r="AJ79" s="202"/>
      <c r="AK79" s="202"/>
      <c r="AL79" s="202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</row>
    <row r="80" spans="1:48" ht="15" hidden="1">
      <c r="A80" s="185">
        <f ca="1">IFERROR(__xludf.DUMMYFUNCTION("""COMPUTED_VALUE"""),77)</f>
        <v>77</v>
      </c>
      <c r="B80" s="185"/>
      <c r="C80" s="185"/>
      <c r="D80" s="185"/>
      <c r="E80" s="185"/>
      <c r="F80" s="185"/>
      <c r="G80" s="202"/>
      <c r="H80" s="202"/>
      <c r="I80" s="213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13"/>
      <c r="V80" s="202"/>
      <c r="W80" s="202"/>
      <c r="X80" s="202"/>
      <c r="Y80" s="202"/>
      <c r="Z80" s="202"/>
      <c r="AA80" s="202"/>
      <c r="AB80" s="202"/>
      <c r="AC80" s="202"/>
      <c r="AD80" s="202"/>
      <c r="AE80" s="213"/>
      <c r="AF80" s="202"/>
      <c r="AG80" s="202"/>
      <c r="AH80" s="202"/>
      <c r="AI80" s="213"/>
      <c r="AJ80" s="202"/>
      <c r="AK80" s="202"/>
      <c r="AL80" s="202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</row>
    <row r="81" spans="1:48" ht="15" hidden="1">
      <c r="A81" s="185">
        <f ca="1">IFERROR(__xludf.DUMMYFUNCTION("""COMPUTED_VALUE"""),78)</f>
        <v>78</v>
      </c>
      <c r="B81" s="185"/>
      <c r="C81" s="185"/>
      <c r="D81" s="185"/>
      <c r="E81" s="185"/>
      <c r="F81" s="185"/>
      <c r="G81" s="202"/>
      <c r="H81" s="202"/>
      <c r="I81" s="213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13"/>
      <c r="V81" s="202"/>
      <c r="W81" s="202"/>
      <c r="X81" s="202"/>
      <c r="Y81" s="202"/>
      <c r="Z81" s="202"/>
      <c r="AA81" s="202"/>
      <c r="AB81" s="202"/>
      <c r="AC81" s="202"/>
      <c r="AD81" s="202"/>
      <c r="AE81" s="213"/>
      <c r="AF81" s="202"/>
      <c r="AG81" s="202"/>
      <c r="AH81" s="202"/>
      <c r="AI81" s="213"/>
      <c r="AJ81" s="202"/>
      <c r="AK81" s="202"/>
      <c r="AL81" s="202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</row>
    <row r="82" spans="1:48" ht="15" hidden="1">
      <c r="A82" s="185">
        <f ca="1">IFERROR(__xludf.DUMMYFUNCTION("""COMPUTED_VALUE"""),79)</f>
        <v>79</v>
      </c>
      <c r="B82" s="185"/>
      <c r="C82" s="185"/>
      <c r="D82" s="185"/>
      <c r="E82" s="185"/>
      <c r="F82" s="185"/>
      <c r="G82" s="202"/>
      <c r="H82" s="202"/>
      <c r="I82" s="213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13"/>
      <c r="V82" s="202"/>
      <c r="W82" s="202"/>
      <c r="X82" s="202"/>
      <c r="Y82" s="202"/>
      <c r="Z82" s="202"/>
      <c r="AA82" s="202"/>
      <c r="AB82" s="202"/>
      <c r="AC82" s="202"/>
      <c r="AD82" s="202"/>
      <c r="AE82" s="213"/>
      <c r="AF82" s="202"/>
      <c r="AG82" s="202"/>
      <c r="AH82" s="202"/>
      <c r="AI82" s="213"/>
      <c r="AJ82" s="202"/>
      <c r="AK82" s="202"/>
      <c r="AL82" s="202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</row>
    <row r="83" spans="1:48" ht="15" hidden="1">
      <c r="A83" s="185">
        <f ca="1">IFERROR(__xludf.DUMMYFUNCTION("""COMPUTED_VALUE"""),80)</f>
        <v>80</v>
      </c>
      <c r="B83" s="185"/>
      <c r="C83" s="185"/>
      <c r="D83" s="185"/>
      <c r="E83" s="185"/>
      <c r="F83" s="185"/>
      <c r="G83" s="202"/>
      <c r="H83" s="202"/>
      <c r="I83" s="213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13"/>
      <c r="V83" s="202"/>
      <c r="W83" s="202"/>
      <c r="X83" s="202"/>
      <c r="Y83" s="202"/>
      <c r="Z83" s="202"/>
      <c r="AA83" s="202"/>
      <c r="AB83" s="202"/>
      <c r="AC83" s="202"/>
      <c r="AD83" s="202"/>
      <c r="AE83" s="213"/>
      <c r="AF83" s="202"/>
      <c r="AG83" s="202"/>
      <c r="AH83" s="202"/>
      <c r="AI83" s="213"/>
      <c r="AJ83" s="202"/>
      <c r="AK83" s="202"/>
      <c r="AL83" s="202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</row>
    <row r="84" spans="1:48" ht="15" hidden="1">
      <c r="A84" s="185">
        <f ca="1">IFERROR(__xludf.DUMMYFUNCTION("""COMPUTED_VALUE"""),81)</f>
        <v>81</v>
      </c>
      <c r="B84" s="185"/>
      <c r="C84" s="185"/>
      <c r="D84" s="185"/>
      <c r="E84" s="185"/>
      <c r="F84" s="185"/>
      <c r="G84" s="202"/>
      <c r="H84" s="202"/>
      <c r="I84" s="213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13"/>
      <c r="V84" s="202"/>
      <c r="W84" s="202"/>
      <c r="X84" s="202"/>
      <c r="Y84" s="202"/>
      <c r="Z84" s="202"/>
      <c r="AA84" s="202"/>
      <c r="AB84" s="202"/>
      <c r="AC84" s="202"/>
      <c r="AD84" s="202"/>
      <c r="AE84" s="213"/>
      <c r="AF84" s="202"/>
      <c r="AG84" s="202"/>
      <c r="AH84" s="202"/>
      <c r="AI84" s="213"/>
      <c r="AJ84" s="202"/>
      <c r="AK84" s="202"/>
      <c r="AL84" s="202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</row>
    <row r="85" spans="1:48" ht="15" hidden="1">
      <c r="A85" s="185">
        <f ca="1">IFERROR(__xludf.DUMMYFUNCTION("""COMPUTED_VALUE"""),82)</f>
        <v>82</v>
      </c>
      <c r="B85" s="185"/>
      <c r="C85" s="185"/>
      <c r="D85" s="185"/>
      <c r="E85" s="185"/>
      <c r="F85" s="185"/>
      <c r="G85" s="202"/>
      <c r="H85" s="202"/>
      <c r="I85" s="213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13"/>
      <c r="V85" s="202"/>
      <c r="W85" s="202"/>
      <c r="X85" s="202"/>
      <c r="Y85" s="202"/>
      <c r="Z85" s="202"/>
      <c r="AA85" s="202"/>
      <c r="AB85" s="202"/>
      <c r="AC85" s="202"/>
      <c r="AD85" s="202"/>
      <c r="AE85" s="213"/>
      <c r="AF85" s="202"/>
      <c r="AG85" s="202"/>
      <c r="AH85" s="202"/>
      <c r="AI85" s="213"/>
      <c r="AJ85" s="202"/>
      <c r="AK85" s="202"/>
      <c r="AL85" s="202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</row>
    <row r="86" spans="1:48" ht="15" hidden="1">
      <c r="A86" s="185">
        <f ca="1">IFERROR(__xludf.DUMMYFUNCTION("""COMPUTED_VALUE"""),83)</f>
        <v>83</v>
      </c>
      <c r="B86" s="185"/>
      <c r="C86" s="185"/>
      <c r="D86" s="185"/>
      <c r="E86" s="185"/>
      <c r="F86" s="185"/>
      <c r="G86" s="202"/>
      <c r="H86" s="202"/>
      <c r="I86" s="21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13"/>
      <c r="V86" s="202"/>
      <c r="W86" s="202"/>
      <c r="X86" s="202"/>
      <c r="Y86" s="202"/>
      <c r="Z86" s="202"/>
      <c r="AA86" s="202"/>
      <c r="AB86" s="202"/>
      <c r="AC86" s="202"/>
      <c r="AD86" s="202"/>
      <c r="AE86" s="213"/>
      <c r="AF86" s="202"/>
      <c r="AG86" s="202"/>
      <c r="AH86" s="202"/>
      <c r="AI86" s="213"/>
      <c r="AJ86" s="202"/>
      <c r="AK86" s="202"/>
      <c r="AL86" s="202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</row>
    <row r="87" spans="1:48" ht="15" hidden="1">
      <c r="A87" s="185">
        <f ca="1">IFERROR(__xludf.DUMMYFUNCTION("""COMPUTED_VALUE"""),84)</f>
        <v>84</v>
      </c>
      <c r="B87" s="185"/>
      <c r="C87" s="185"/>
      <c r="D87" s="185"/>
      <c r="E87" s="185"/>
      <c r="F87" s="185"/>
      <c r="G87" s="202"/>
      <c r="H87" s="202"/>
      <c r="I87" s="213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13"/>
      <c r="V87" s="202"/>
      <c r="W87" s="202"/>
      <c r="X87" s="202"/>
      <c r="Y87" s="202"/>
      <c r="Z87" s="202"/>
      <c r="AA87" s="202"/>
      <c r="AB87" s="202"/>
      <c r="AC87" s="202"/>
      <c r="AD87" s="202"/>
      <c r="AE87" s="213"/>
      <c r="AF87" s="202"/>
      <c r="AG87" s="202"/>
      <c r="AH87" s="202"/>
      <c r="AI87" s="213"/>
      <c r="AJ87" s="202"/>
      <c r="AK87" s="202"/>
      <c r="AL87" s="202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</row>
    <row r="88" spans="1:48" ht="15" hidden="1">
      <c r="A88" s="185">
        <f ca="1">IFERROR(__xludf.DUMMYFUNCTION("""COMPUTED_VALUE"""),85)</f>
        <v>85</v>
      </c>
      <c r="B88" s="185"/>
      <c r="C88" s="185"/>
      <c r="D88" s="185"/>
      <c r="E88" s="185"/>
      <c r="F88" s="185"/>
      <c r="G88" s="202"/>
      <c r="H88" s="202"/>
      <c r="I88" s="213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13"/>
      <c r="V88" s="202"/>
      <c r="W88" s="202"/>
      <c r="X88" s="202"/>
      <c r="Y88" s="202"/>
      <c r="Z88" s="202"/>
      <c r="AA88" s="202"/>
      <c r="AB88" s="202"/>
      <c r="AC88" s="202"/>
      <c r="AD88" s="202"/>
      <c r="AE88" s="213"/>
      <c r="AF88" s="202"/>
      <c r="AG88" s="202"/>
      <c r="AH88" s="202"/>
      <c r="AI88" s="213"/>
      <c r="AJ88" s="202"/>
      <c r="AK88" s="202"/>
      <c r="AL88" s="202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</row>
    <row r="89" spans="1:48" ht="15" hidden="1">
      <c r="A89" s="185">
        <f ca="1">IFERROR(__xludf.DUMMYFUNCTION("""COMPUTED_VALUE"""),86)</f>
        <v>86</v>
      </c>
      <c r="B89" s="185"/>
      <c r="C89" s="185"/>
      <c r="D89" s="185"/>
      <c r="E89" s="185"/>
      <c r="F89" s="185"/>
      <c r="G89" s="202"/>
      <c r="H89" s="202"/>
      <c r="I89" s="213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13"/>
      <c r="V89" s="202"/>
      <c r="W89" s="202"/>
      <c r="X89" s="202"/>
      <c r="Y89" s="202"/>
      <c r="Z89" s="202"/>
      <c r="AA89" s="202"/>
      <c r="AB89" s="202"/>
      <c r="AC89" s="202"/>
      <c r="AD89" s="202"/>
      <c r="AE89" s="213"/>
      <c r="AF89" s="202"/>
      <c r="AG89" s="202"/>
      <c r="AH89" s="202"/>
      <c r="AI89" s="213"/>
      <c r="AJ89" s="202"/>
      <c r="AK89" s="202"/>
      <c r="AL89" s="202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</row>
    <row r="90" spans="1:48" ht="15" hidden="1">
      <c r="A90" s="185">
        <f ca="1">IFERROR(__xludf.DUMMYFUNCTION("""COMPUTED_VALUE"""),87)</f>
        <v>87</v>
      </c>
      <c r="B90" s="185"/>
      <c r="C90" s="185"/>
      <c r="D90" s="185"/>
      <c r="E90" s="185"/>
      <c r="F90" s="185"/>
      <c r="G90" s="202"/>
      <c r="H90" s="202"/>
      <c r="I90" s="213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13"/>
      <c r="V90" s="202"/>
      <c r="W90" s="202"/>
      <c r="X90" s="202"/>
      <c r="Y90" s="202"/>
      <c r="Z90" s="202"/>
      <c r="AA90" s="202"/>
      <c r="AB90" s="202"/>
      <c r="AC90" s="202"/>
      <c r="AD90" s="202"/>
      <c r="AE90" s="213"/>
      <c r="AF90" s="202"/>
      <c r="AG90" s="202"/>
      <c r="AH90" s="202"/>
      <c r="AI90" s="213"/>
      <c r="AJ90" s="202"/>
      <c r="AK90" s="202"/>
      <c r="AL90" s="202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</row>
    <row r="91" spans="1:48" ht="15" hidden="1">
      <c r="A91" s="185">
        <f ca="1">IFERROR(__xludf.DUMMYFUNCTION("""COMPUTED_VALUE"""),88)</f>
        <v>88</v>
      </c>
      <c r="B91" s="185"/>
      <c r="C91" s="185"/>
      <c r="D91" s="185"/>
      <c r="E91" s="185"/>
      <c r="F91" s="185"/>
      <c r="G91" s="202"/>
      <c r="H91" s="202"/>
      <c r="I91" s="213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13"/>
      <c r="V91" s="202"/>
      <c r="W91" s="202"/>
      <c r="X91" s="202"/>
      <c r="Y91" s="202"/>
      <c r="Z91" s="202"/>
      <c r="AA91" s="202"/>
      <c r="AB91" s="202"/>
      <c r="AC91" s="202"/>
      <c r="AD91" s="202"/>
      <c r="AE91" s="213"/>
      <c r="AF91" s="202"/>
      <c r="AG91" s="202"/>
      <c r="AH91" s="202"/>
      <c r="AI91" s="213"/>
      <c r="AJ91" s="202"/>
      <c r="AK91" s="202"/>
      <c r="AL91" s="202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</row>
    <row r="92" spans="1:48" ht="15" hidden="1">
      <c r="A92" s="185">
        <f ca="1">IFERROR(__xludf.DUMMYFUNCTION("""COMPUTED_VALUE"""),89)</f>
        <v>89</v>
      </c>
      <c r="B92" s="185"/>
      <c r="C92" s="185"/>
      <c r="D92" s="185"/>
      <c r="E92" s="185"/>
      <c r="F92" s="185"/>
      <c r="G92" s="202"/>
      <c r="H92" s="202"/>
      <c r="I92" s="213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13"/>
      <c r="V92" s="202"/>
      <c r="W92" s="202"/>
      <c r="X92" s="202"/>
      <c r="Y92" s="202"/>
      <c r="Z92" s="202"/>
      <c r="AA92" s="202"/>
      <c r="AB92" s="202"/>
      <c r="AC92" s="202"/>
      <c r="AD92" s="202"/>
      <c r="AE92" s="213"/>
      <c r="AF92" s="202"/>
      <c r="AG92" s="202"/>
      <c r="AH92" s="202"/>
      <c r="AI92" s="213"/>
      <c r="AJ92" s="202"/>
      <c r="AK92" s="202"/>
      <c r="AL92" s="202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</row>
    <row r="93" spans="1:48" ht="15" hidden="1">
      <c r="A93" s="185">
        <f ca="1">IFERROR(__xludf.DUMMYFUNCTION("""COMPUTED_VALUE"""),90)</f>
        <v>90</v>
      </c>
      <c r="B93" s="185"/>
      <c r="C93" s="185"/>
      <c r="D93" s="185"/>
      <c r="E93" s="185"/>
      <c r="F93" s="185"/>
      <c r="G93" s="202"/>
      <c r="H93" s="202"/>
      <c r="I93" s="213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13"/>
      <c r="V93" s="202"/>
      <c r="W93" s="202"/>
      <c r="X93" s="202"/>
      <c r="Y93" s="202"/>
      <c r="Z93" s="202"/>
      <c r="AA93" s="202"/>
      <c r="AB93" s="202"/>
      <c r="AC93" s="202"/>
      <c r="AD93" s="202"/>
      <c r="AE93" s="213"/>
      <c r="AF93" s="202"/>
      <c r="AG93" s="202"/>
      <c r="AH93" s="202"/>
      <c r="AI93" s="213"/>
      <c r="AJ93" s="202"/>
      <c r="AK93" s="202"/>
      <c r="AL93" s="202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</row>
    <row r="94" spans="1:48" ht="15" hidden="1">
      <c r="A94" s="185">
        <f ca="1">IFERROR(__xludf.DUMMYFUNCTION("""COMPUTED_VALUE"""),91)</f>
        <v>91</v>
      </c>
      <c r="B94" s="185"/>
      <c r="C94" s="185"/>
      <c r="D94" s="185"/>
      <c r="E94" s="185"/>
      <c r="F94" s="185"/>
      <c r="G94" s="202"/>
      <c r="H94" s="202"/>
      <c r="I94" s="213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13"/>
      <c r="V94" s="202"/>
      <c r="W94" s="202"/>
      <c r="X94" s="202"/>
      <c r="Y94" s="202"/>
      <c r="Z94" s="202"/>
      <c r="AA94" s="202"/>
      <c r="AB94" s="202"/>
      <c r="AC94" s="202"/>
      <c r="AD94" s="202"/>
      <c r="AE94" s="213"/>
      <c r="AF94" s="202"/>
      <c r="AG94" s="202"/>
      <c r="AH94" s="202"/>
      <c r="AI94" s="213"/>
      <c r="AJ94" s="202"/>
      <c r="AK94" s="202"/>
      <c r="AL94" s="202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</row>
    <row r="95" spans="1:48" ht="15" hidden="1">
      <c r="A95" s="185">
        <f ca="1">IFERROR(__xludf.DUMMYFUNCTION("""COMPUTED_VALUE"""),92)</f>
        <v>92</v>
      </c>
      <c r="B95" s="185"/>
      <c r="C95" s="185"/>
      <c r="D95" s="185"/>
      <c r="E95" s="185"/>
      <c r="F95" s="185"/>
      <c r="G95" s="202"/>
      <c r="H95" s="202"/>
      <c r="I95" s="213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13"/>
      <c r="V95" s="202"/>
      <c r="W95" s="202"/>
      <c r="X95" s="202"/>
      <c r="Y95" s="202"/>
      <c r="Z95" s="202"/>
      <c r="AA95" s="202"/>
      <c r="AB95" s="202"/>
      <c r="AC95" s="202"/>
      <c r="AD95" s="202"/>
      <c r="AE95" s="213"/>
      <c r="AF95" s="202"/>
      <c r="AG95" s="202"/>
      <c r="AH95" s="202"/>
      <c r="AI95" s="213"/>
      <c r="AJ95" s="202"/>
      <c r="AK95" s="202"/>
      <c r="AL95" s="202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</row>
    <row r="96" spans="1:48" ht="15" hidden="1">
      <c r="A96" s="185">
        <f ca="1">IFERROR(__xludf.DUMMYFUNCTION("""COMPUTED_VALUE"""),93)</f>
        <v>93</v>
      </c>
      <c r="B96" s="185"/>
      <c r="C96" s="185"/>
      <c r="D96" s="185"/>
      <c r="E96" s="185"/>
      <c r="F96" s="185"/>
      <c r="G96" s="202"/>
      <c r="H96" s="202"/>
      <c r="I96" s="213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13"/>
      <c r="V96" s="202"/>
      <c r="W96" s="202"/>
      <c r="X96" s="202"/>
      <c r="Y96" s="202"/>
      <c r="Z96" s="202"/>
      <c r="AA96" s="202"/>
      <c r="AB96" s="202"/>
      <c r="AC96" s="202"/>
      <c r="AD96" s="202"/>
      <c r="AE96" s="213"/>
      <c r="AF96" s="202"/>
      <c r="AG96" s="202"/>
      <c r="AH96" s="202"/>
      <c r="AI96" s="213"/>
      <c r="AJ96" s="202"/>
      <c r="AK96" s="202"/>
      <c r="AL96" s="202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</row>
    <row r="97" spans="1:48" ht="15" hidden="1">
      <c r="A97" s="185">
        <f ca="1">IFERROR(__xludf.DUMMYFUNCTION("""COMPUTED_VALUE"""),94)</f>
        <v>94</v>
      </c>
      <c r="B97" s="185"/>
      <c r="C97" s="185"/>
      <c r="D97" s="185"/>
      <c r="E97" s="185"/>
      <c r="F97" s="185"/>
      <c r="G97" s="202"/>
      <c r="H97" s="202"/>
      <c r="I97" s="213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13"/>
      <c r="V97" s="202"/>
      <c r="W97" s="202"/>
      <c r="X97" s="202"/>
      <c r="Y97" s="202"/>
      <c r="Z97" s="202"/>
      <c r="AA97" s="202"/>
      <c r="AB97" s="202"/>
      <c r="AC97" s="202"/>
      <c r="AD97" s="202"/>
      <c r="AE97" s="213"/>
      <c r="AF97" s="202"/>
      <c r="AG97" s="202"/>
      <c r="AH97" s="202"/>
      <c r="AI97" s="213"/>
      <c r="AJ97" s="202"/>
      <c r="AK97" s="202"/>
      <c r="AL97" s="202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</row>
    <row r="98" spans="1:48" ht="15" hidden="1">
      <c r="A98" s="185">
        <f ca="1">IFERROR(__xludf.DUMMYFUNCTION("""COMPUTED_VALUE"""),95)</f>
        <v>95</v>
      </c>
      <c r="B98" s="185"/>
      <c r="C98" s="185"/>
      <c r="D98" s="185"/>
      <c r="E98" s="185"/>
      <c r="F98" s="185"/>
      <c r="G98" s="202"/>
      <c r="H98" s="202"/>
      <c r="I98" s="213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13"/>
      <c r="V98" s="202"/>
      <c r="W98" s="202"/>
      <c r="X98" s="202"/>
      <c r="Y98" s="202"/>
      <c r="Z98" s="202"/>
      <c r="AA98" s="202"/>
      <c r="AB98" s="202"/>
      <c r="AC98" s="202"/>
      <c r="AD98" s="202"/>
      <c r="AE98" s="213"/>
      <c r="AF98" s="202"/>
      <c r="AG98" s="202"/>
      <c r="AH98" s="202"/>
      <c r="AI98" s="213"/>
      <c r="AJ98" s="202"/>
      <c r="AK98" s="202"/>
      <c r="AL98" s="202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</row>
    <row r="99" spans="1:48" ht="15">
      <c r="A99" s="219" t="str">
        <f ca="1">IFERROR(__xludf.DUMMYFUNCTION("""COMPUTED_VALUE"""),"Итого:")</f>
        <v>Итого:</v>
      </c>
      <c r="B99" s="219"/>
      <c r="C99" s="219"/>
      <c r="D99" s="219"/>
      <c r="E99" s="219"/>
      <c r="F99" s="219"/>
      <c r="G99" s="219"/>
      <c r="H99" s="215">
        <f t="shared" ref="H99:AJ99" si="1">SUM(H4:H98)</f>
        <v>0</v>
      </c>
      <c r="I99" s="215">
        <f t="shared" si="1"/>
        <v>0</v>
      </c>
      <c r="J99" s="215">
        <f t="shared" si="1"/>
        <v>2</v>
      </c>
      <c r="K99" s="215">
        <f t="shared" si="1"/>
        <v>0</v>
      </c>
      <c r="L99" s="215">
        <f t="shared" si="1"/>
        <v>0</v>
      </c>
      <c r="M99" s="215">
        <f t="shared" si="1"/>
        <v>0</v>
      </c>
      <c r="N99" s="215">
        <f t="shared" si="1"/>
        <v>0</v>
      </c>
      <c r="O99" s="215">
        <f t="shared" si="1"/>
        <v>0</v>
      </c>
      <c r="P99" s="215">
        <f t="shared" si="1"/>
        <v>0</v>
      </c>
      <c r="Q99" s="215">
        <f t="shared" si="1"/>
        <v>0</v>
      </c>
      <c r="R99" s="215">
        <f t="shared" si="1"/>
        <v>0</v>
      </c>
      <c r="S99" s="215">
        <f t="shared" si="1"/>
        <v>0</v>
      </c>
      <c r="T99" s="215">
        <f t="shared" si="1"/>
        <v>5</v>
      </c>
      <c r="U99" s="215">
        <f t="shared" si="1"/>
        <v>3</v>
      </c>
      <c r="V99" s="215">
        <f t="shared" si="1"/>
        <v>7</v>
      </c>
      <c r="W99" s="215">
        <f t="shared" si="1"/>
        <v>13</v>
      </c>
      <c r="X99" s="215">
        <f t="shared" si="1"/>
        <v>0</v>
      </c>
      <c r="Y99" s="215">
        <f t="shared" si="1"/>
        <v>0</v>
      </c>
      <c r="Z99" s="215">
        <f t="shared" si="1"/>
        <v>0</v>
      </c>
      <c r="AA99" s="215">
        <f t="shared" si="1"/>
        <v>0</v>
      </c>
      <c r="AB99" s="215">
        <f t="shared" si="1"/>
        <v>0</v>
      </c>
      <c r="AC99" s="215">
        <f t="shared" si="1"/>
        <v>0</v>
      </c>
      <c r="AD99" s="215">
        <f t="shared" si="1"/>
        <v>0</v>
      </c>
      <c r="AE99" s="215">
        <f t="shared" si="1"/>
        <v>8</v>
      </c>
      <c r="AF99" s="215">
        <f t="shared" si="1"/>
        <v>0</v>
      </c>
      <c r="AG99" s="215">
        <f t="shared" si="1"/>
        <v>0</v>
      </c>
      <c r="AH99" s="215">
        <f t="shared" si="1"/>
        <v>0</v>
      </c>
      <c r="AI99" s="215">
        <f t="shared" si="1"/>
        <v>0</v>
      </c>
      <c r="AJ99" s="215">
        <f t="shared" si="1"/>
        <v>0</v>
      </c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</row>
    <row r="100" spans="1:48" ht="15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</row>
    <row r="101" spans="1:48" ht="15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</row>
    <row r="102" spans="1:48" ht="15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</row>
    <row r="103" spans="1:48" ht="15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</row>
    <row r="104" spans="1:48" ht="15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</row>
    <row r="105" spans="1:48" ht="15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</row>
    <row r="106" spans="1:48" ht="15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</row>
    <row r="107" spans="1:48" ht="15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</row>
    <row r="108" spans="1:48" ht="15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</row>
    <row r="109" spans="1:48" ht="15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</row>
    <row r="110" spans="1:48" ht="15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</row>
    <row r="111" spans="1:48" ht="15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</row>
    <row r="112" spans="1:48" ht="15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</row>
    <row r="113" spans="1:48" ht="15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</row>
    <row r="114" spans="1:48" ht="15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</row>
    <row r="115" spans="1:48" ht="15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</row>
    <row r="116" spans="1:48" ht="15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</row>
    <row r="117" spans="1:48" ht="15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</row>
    <row r="118" spans="1:48" ht="15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</row>
    <row r="119" spans="1:48" ht="15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</row>
    <row r="120" spans="1:48" ht="15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</row>
    <row r="121" spans="1:48" ht="15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</row>
    <row r="122" spans="1:48" ht="15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</row>
    <row r="123" spans="1:48" ht="15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</row>
    <row r="124" spans="1:48" ht="15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</row>
    <row r="125" spans="1:48" ht="15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</row>
    <row r="126" spans="1:48" ht="15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</row>
    <row r="127" spans="1:48" ht="15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</row>
    <row r="128" spans="1:48" ht="15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</row>
    <row r="129" spans="1:48" ht="15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</row>
    <row r="130" spans="1:48" ht="15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</row>
    <row r="131" spans="1:48" ht="15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</row>
    <row r="132" spans="1:48" ht="15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</row>
    <row r="133" spans="1:48" ht="15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</row>
    <row r="134" spans="1:48" ht="15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</row>
    <row r="135" spans="1:48" ht="15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</row>
    <row r="136" spans="1:48" ht="15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</row>
    <row r="137" spans="1:48" ht="15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</row>
    <row r="138" spans="1:48" ht="15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</row>
    <row r="139" spans="1:48" ht="15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</row>
    <row r="140" spans="1:48" ht="1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</row>
    <row r="141" spans="1:48" ht="1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</row>
    <row r="142" spans="1:48" ht="1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</row>
    <row r="143" spans="1:48" ht="1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</row>
    <row r="144" spans="1:48" ht="1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</row>
    <row r="145" spans="1:48" ht="15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</row>
    <row r="146" spans="1:48" ht="15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</row>
    <row r="147" spans="1:48" ht="1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</row>
    <row r="148" spans="1:48" ht="15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</row>
    <row r="149" spans="1:48" ht="15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</row>
    <row r="150" spans="1:48" ht="15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</row>
    <row r="151" spans="1:48" ht="15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</row>
    <row r="152" spans="1:48" ht="15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</row>
    <row r="153" spans="1:48" ht="15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</row>
    <row r="154" spans="1:48" ht="15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</row>
    <row r="155" spans="1:48" ht="15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</row>
    <row r="156" spans="1:48" ht="15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</row>
    <row r="157" spans="1:48" ht="1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</row>
    <row r="158" spans="1:48" ht="15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</row>
    <row r="159" spans="1:48" ht="15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</row>
    <row r="160" spans="1:48" ht="1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</row>
    <row r="161" spans="1:48" ht="15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</row>
    <row r="162" spans="1:48" ht="1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</row>
    <row r="163" spans="1:48" ht="1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</row>
    <row r="164" spans="1:48" ht="15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</row>
    <row r="165" spans="1:48" ht="15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</row>
    <row r="166" spans="1:48" ht="15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</row>
    <row r="167" spans="1:48" ht="15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</row>
    <row r="168" spans="1:48" ht="15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</row>
    <row r="169" spans="1:48" ht="15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</row>
    <row r="170" spans="1:48" ht="15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</row>
    <row r="171" spans="1:48" ht="15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</row>
    <row r="172" spans="1:48" ht="15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</row>
    <row r="173" spans="1:48" ht="15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</row>
    <row r="174" spans="1:48" ht="15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</row>
    <row r="175" spans="1:48" ht="15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</row>
    <row r="176" spans="1:48" ht="15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</row>
    <row r="177" spans="1:48" ht="15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</row>
    <row r="178" spans="1:48" ht="15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</row>
    <row r="179" spans="1:48" ht="15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</row>
    <row r="180" spans="1:48" ht="15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</row>
    <row r="181" spans="1:48" ht="15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</row>
    <row r="182" spans="1:48" ht="15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</row>
    <row r="183" spans="1:48" ht="15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</row>
    <row r="184" spans="1:48" ht="15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</row>
    <row r="185" spans="1:48" ht="15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</row>
    <row r="186" spans="1:48" ht="15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</row>
    <row r="187" spans="1:48" ht="15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</row>
    <row r="188" spans="1:48" ht="15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</row>
    <row r="189" spans="1:48" ht="15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</row>
    <row r="190" spans="1:48" ht="15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</row>
    <row r="191" spans="1:48" ht="1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</row>
    <row r="192" spans="1:48" ht="15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</row>
    <row r="193" spans="1:48" ht="15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</row>
    <row r="194" spans="1:48" ht="15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</row>
    <row r="195" spans="1:48" ht="15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</row>
    <row r="196" spans="1:48" ht="15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</row>
    <row r="197" spans="1:48" ht="15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</row>
    <row r="198" spans="1:48" ht="15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</row>
    <row r="199" spans="1:48" ht="15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</row>
    <row r="200" spans="1:48" ht="15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</row>
    <row r="201" spans="1:48" ht="15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</row>
    <row r="202" spans="1:48" ht="15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3"/>
      <c r="AO202" s="193"/>
      <c r="AP202" s="193"/>
      <c r="AQ202" s="193"/>
      <c r="AR202" s="193"/>
      <c r="AS202" s="193"/>
      <c r="AT202" s="193"/>
      <c r="AU202" s="193"/>
      <c r="AV202" s="193"/>
    </row>
    <row r="203" spans="1:48" ht="15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</row>
    <row r="204" spans="1:48" ht="15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</row>
    <row r="205" spans="1:48" ht="15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</row>
    <row r="206" spans="1:48" ht="15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</row>
    <row r="207" spans="1:48" ht="15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</row>
    <row r="208" spans="1:48" ht="15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  <c r="AH208" s="193"/>
      <c r="AI208" s="193"/>
      <c r="AJ208" s="193"/>
      <c r="AK208" s="193"/>
      <c r="AL208" s="193"/>
      <c r="AM208" s="193"/>
      <c r="AN208" s="193"/>
      <c r="AO208" s="193"/>
      <c r="AP208" s="193"/>
      <c r="AQ208" s="193"/>
      <c r="AR208" s="193"/>
      <c r="AS208" s="193"/>
      <c r="AT208" s="193"/>
      <c r="AU208" s="193"/>
      <c r="AV208" s="193"/>
    </row>
    <row r="209" spans="1:48" ht="15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</row>
    <row r="210" spans="1:48" ht="15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</row>
    <row r="211" spans="1:48" ht="15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</row>
    <row r="212" spans="1:48" ht="15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</row>
    <row r="213" spans="1:48" ht="15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</row>
    <row r="214" spans="1:48" ht="15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</row>
    <row r="215" spans="1:48" ht="15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</row>
    <row r="216" spans="1:48" ht="15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</row>
    <row r="217" spans="1:48" ht="15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</row>
    <row r="218" spans="1:48" ht="15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</row>
    <row r="219" spans="1:48" ht="15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</row>
    <row r="220" spans="1:48" ht="15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</row>
    <row r="221" spans="1:48" ht="15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</row>
    <row r="222" spans="1:48" ht="15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</row>
    <row r="223" spans="1:48" ht="15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</row>
    <row r="224" spans="1:48" ht="15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</row>
    <row r="225" spans="1:48" ht="15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</row>
    <row r="226" spans="1:48" ht="15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</row>
    <row r="227" spans="1:48" ht="15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</row>
    <row r="228" spans="1:48" ht="15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</row>
    <row r="229" spans="1:48" ht="15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</row>
    <row r="230" spans="1:48" ht="15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</row>
    <row r="231" spans="1:48" ht="15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  <c r="AM231" s="193"/>
      <c r="AN231" s="193"/>
      <c r="AO231" s="193"/>
      <c r="AP231" s="193"/>
      <c r="AQ231" s="193"/>
      <c r="AR231" s="193"/>
      <c r="AS231" s="193"/>
      <c r="AT231" s="193"/>
      <c r="AU231" s="193"/>
      <c r="AV231" s="193"/>
    </row>
    <row r="232" spans="1:48" ht="15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</row>
    <row r="233" spans="1:48" ht="15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</row>
    <row r="234" spans="1:48" ht="15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</row>
    <row r="235" spans="1:48" ht="15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</row>
    <row r="236" spans="1:48" ht="15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3"/>
      <c r="AT236" s="193"/>
      <c r="AU236" s="193"/>
      <c r="AV236" s="193"/>
    </row>
    <row r="237" spans="1:48" ht="15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</row>
    <row r="238" spans="1:48" ht="15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</row>
    <row r="239" spans="1:48" ht="15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</row>
    <row r="240" spans="1:48" ht="15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</row>
    <row r="241" spans="1:48" ht="15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</row>
    <row r="242" spans="1:48" ht="15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</row>
    <row r="243" spans="1:48" ht="15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</row>
    <row r="244" spans="1:48" ht="15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</row>
    <row r="245" spans="1:48" ht="15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</row>
    <row r="246" spans="1:48" ht="15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</row>
    <row r="247" spans="1:48" ht="15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</row>
    <row r="248" spans="1:48" ht="15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</row>
    <row r="249" spans="1:48" ht="15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</row>
    <row r="250" spans="1:48" ht="15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3"/>
      <c r="AF250" s="193"/>
      <c r="AG250" s="193"/>
      <c r="AH250" s="193"/>
      <c r="AI250" s="193"/>
      <c r="AJ250" s="193"/>
      <c r="AK250" s="193"/>
      <c r="AL250" s="193"/>
      <c r="AM250" s="193"/>
      <c r="AN250" s="193"/>
      <c r="AO250" s="193"/>
      <c r="AP250" s="193"/>
      <c r="AQ250" s="193"/>
      <c r="AR250" s="193"/>
      <c r="AS250" s="193"/>
      <c r="AT250" s="193"/>
      <c r="AU250" s="193"/>
      <c r="AV250" s="193"/>
    </row>
    <row r="251" spans="1:48" ht="15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</row>
    <row r="252" spans="1:48" ht="15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</row>
    <row r="253" spans="1:48" ht="15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</row>
    <row r="254" spans="1:48" ht="15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</row>
    <row r="255" spans="1:48" ht="15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</row>
    <row r="256" spans="1:48" ht="15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</row>
    <row r="257" spans="1:48" ht="15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</row>
    <row r="258" spans="1:48" ht="15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</row>
    <row r="259" spans="1:48" ht="15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</row>
    <row r="260" spans="1:48" ht="15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</row>
    <row r="261" spans="1:48" ht="15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</row>
    <row r="262" spans="1:48" ht="15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</row>
    <row r="263" spans="1:48" ht="15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</row>
    <row r="264" spans="1:48" ht="15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</row>
    <row r="265" spans="1:48" ht="15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</row>
    <row r="266" spans="1:48" ht="15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</row>
    <row r="267" spans="1:48" ht="15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</row>
    <row r="268" spans="1:48" ht="15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</row>
    <row r="269" spans="1:48" ht="15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</row>
    <row r="270" spans="1:48" ht="15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</row>
    <row r="271" spans="1:48" ht="15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</row>
    <row r="272" spans="1:48" ht="15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</row>
    <row r="273" spans="1:48" ht="15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  <c r="AE273" s="193"/>
      <c r="AF273" s="193"/>
      <c r="AG273" s="193"/>
      <c r="AH273" s="193"/>
      <c r="AI273" s="193"/>
      <c r="AJ273" s="193"/>
      <c r="AK273" s="193"/>
      <c r="AL273" s="193"/>
      <c r="AM273" s="193"/>
      <c r="AN273" s="193"/>
      <c r="AO273" s="193"/>
      <c r="AP273" s="193"/>
      <c r="AQ273" s="193"/>
      <c r="AR273" s="193"/>
      <c r="AS273" s="193"/>
      <c r="AT273" s="193"/>
      <c r="AU273" s="193"/>
      <c r="AV273" s="193"/>
    </row>
    <row r="274" spans="1:48" ht="15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</row>
    <row r="275" spans="1:48" ht="15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</row>
    <row r="276" spans="1:48" ht="15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</row>
    <row r="277" spans="1:48" ht="15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</row>
    <row r="278" spans="1:48" ht="15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193"/>
      <c r="AI278" s="193"/>
      <c r="AJ278" s="193"/>
      <c r="AK278" s="193"/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193"/>
      <c r="AV278" s="193"/>
    </row>
    <row r="279" spans="1:48" ht="15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</row>
    <row r="280" spans="1:48" ht="15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</row>
    <row r="281" spans="1:48" ht="15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</row>
    <row r="282" spans="1:48" ht="15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</row>
    <row r="283" spans="1:48" ht="15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</row>
    <row r="284" spans="1:48" ht="15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</row>
    <row r="285" spans="1:48" ht="15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</row>
    <row r="286" spans="1:48" ht="15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  <c r="AH286" s="193"/>
      <c r="AI286" s="193"/>
      <c r="AJ286" s="193"/>
      <c r="AK286" s="193"/>
      <c r="AL286" s="193"/>
      <c r="AM286" s="193"/>
      <c r="AN286" s="193"/>
      <c r="AO286" s="193"/>
      <c r="AP286" s="193"/>
      <c r="AQ286" s="193"/>
      <c r="AR286" s="193"/>
      <c r="AS286" s="193"/>
      <c r="AT286" s="193"/>
      <c r="AU286" s="193"/>
      <c r="AV286" s="193"/>
    </row>
    <row r="287" spans="1:48" ht="15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</row>
    <row r="288" spans="1:48" ht="15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</row>
    <row r="289" spans="1:48" ht="15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</row>
    <row r="290" spans="1:48" ht="15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</row>
    <row r="291" spans="1:48" ht="15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</row>
    <row r="292" spans="1:48" ht="15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  <c r="AE292" s="193"/>
      <c r="AF292" s="193"/>
      <c r="AG292" s="193"/>
      <c r="AH292" s="193"/>
      <c r="AI292" s="193"/>
      <c r="AJ292" s="193"/>
      <c r="AK292" s="193"/>
      <c r="AL292" s="193"/>
      <c r="AM292" s="193"/>
      <c r="AN292" s="193"/>
      <c r="AO292" s="193"/>
      <c r="AP292" s="193"/>
      <c r="AQ292" s="193"/>
      <c r="AR292" s="193"/>
      <c r="AS292" s="193"/>
      <c r="AT292" s="193"/>
      <c r="AU292" s="193"/>
      <c r="AV292" s="193"/>
    </row>
    <row r="293" spans="1:48" ht="15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</row>
    <row r="294" spans="1:48" ht="15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</row>
    <row r="295" spans="1:48" ht="15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</row>
    <row r="296" spans="1:48" ht="15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</row>
    <row r="297" spans="1:48" ht="15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</row>
    <row r="298" spans="1:48" ht="15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</row>
    <row r="299" spans="1:48" ht="15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</row>
    <row r="300" spans="1:48" ht="15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</row>
    <row r="301" spans="1:48" ht="15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</row>
    <row r="302" spans="1:48" ht="15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</row>
    <row r="303" spans="1:48" ht="15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</row>
    <row r="304" spans="1:48" ht="15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</row>
    <row r="305" spans="1:48" ht="15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</row>
    <row r="306" spans="1:48" ht="15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</row>
    <row r="307" spans="1:48" ht="15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</row>
    <row r="308" spans="1:48" ht="15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</row>
    <row r="309" spans="1:48" ht="15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</row>
    <row r="310" spans="1:48" ht="15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</row>
    <row r="311" spans="1:48" ht="15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</row>
    <row r="312" spans="1:48" ht="15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</row>
    <row r="313" spans="1:48" ht="15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</row>
    <row r="314" spans="1:48" ht="15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</row>
    <row r="315" spans="1:48" ht="15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  <c r="AE315" s="193"/>
      <c r="AF315" s="193"/>
      <c r="AG315" s="193"/>
      <c r="AH315" s="193"/>
      <c r="AI315" s="193"/>
      <c r="AJ315" s="193"/>
      <c r="AK315" s="193"/>
      <c r="AL315" s="193"/>
      <c r="AM315" s="193"/>
      <c r="AN315" s="193"/>
      <c r="AO315" s="193"/>
      <c r="AP315" s="193"/>
      <c r="AQ315" s="193"/>
      <c r="AR315" s="193"/>
      <c r="AS315" s="193"/>
      <c r="AT315" s="193"/>
      <c r="AU315" s="193"/>
      <c r="AV315" s="193"/>
    </row>
    <row r="316" spans="1:48" ht="15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</row>
    <row r="317" spans="1:48" ht="15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</row>
    <row r="318" spans="1:48" ht="15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</row>
    <row r="319" spans="1:48" ht="15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</row>
    <row r="320" spans="1:48" ht="15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3"/>
      <c r="AK320" s="193"/>
      <c r="AL320" s="193"/>
      <c r="AM320" s="193"/>
      <c r="AN320" s="193"/>
      <c r="AO320" s="193"/>
      <c r="AP320" s="193"/>
      <c r="AQ320" s="193"/>
      <c r="AR320" s="193"/>
      <c r="AS320" s="193"/>
      <c r="AT320" s="193"/>
      <c r="AU320" s="193"/>
      <c r="AV320" s="193"/>
    </row>
    <row r="321" spans="1:48" ht="15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</row>
    <row r="322" spans="1:48" ht="15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</row>
    <row r="323" spans="1:48" ht="15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3"/>
      <c r="AF323" s="193"/>
      <c r="AG323" s="193"/>
      <c r="AH323" s="193"/>
      <c r="AI323" s="193"/>
      <c r="AJ323" s="193"/>
      <c r="AK323" s="193"/>
      <c r="AL323" s="193"/>
      <c r="AM323" s="193"/>
      <c r="AN323" s="193"/>
      <c r="AO323" s="193"/>
      <c r="AP323" s="193"/>
      <c r="AQ323" s="193"/>
      <c r="AR323" s="193"/>
      <c r="AS323" s="193"/>
      <c r="AT323" s="193"/>
      <c r="AU323" s="193"/>
      <c r="AV323" s="193"/>
    </row>
    <row r="324" spans="1:48" ht="15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</row>
    <row r="325" spans="1:48" ht="15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</row>
    <row r="326" spans="1:48" ht="15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</row>
    <row r="327" spans="1:48" ht="15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</row>
    <row r="328" spans="1:48" ht="15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</row>
    <row r="329" spans="1:48" ht="15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</row>
    <row r="330" spans="1:48" ht="15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</row>
    <row r="331" spans="1:48" ht="15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</row>
    <row r="332" spans="1:48" ht="15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</row>
    <row r="333" spans="1:48" ht="15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</row>
    <row r="334" spans="1:48" ht="15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</row>
    <row r="335" spans="1:48" ht="15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</row>
    <row r="336" spans="1:48" ht="15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</row>
    <row r="337" spans="1:48" ht="15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</row>
    <row r="338" spans="1:48" ht="15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</row>
    <row r="339" spans="1:48" ht="15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</row>
    <row r="340" spans="1:48" ht="15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</row>
    <row r="341" spans="1:48" ht="15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</row>
    <row r="342" spans="1:48" ht="15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</row>
    <row r="343" spans="1:48" ht="15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</row>
    <row r="344" spans="1:48" ht="15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</row>
    <row r="345" spans="1:48" ht="15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</row>
    <row r="346" spans="1:48" ht="15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  <c r="AE346" s="193"/>
      <c r="AF346" s="193"/>
      <c r="AG346" s="193"/>
      <c r="AH346" s="193"/>
      <c r="AI346" s="193"/>
      <c r="AJ346" s="193"/>
      <c r="AK346" s="193"/>
      <c r="AL346" s="193"/>
      <c r="AM346" s="193"/>
      <c r="AN346" s="193"/>
      <c r="AO346" s="193"/>
      <c r="AP346" s="193"/>
      <c r="AQ346" s="193"/>
      <c r="AR346" s="193"/>
      <c r="AS346" s="193"/>
      <c r="AT346" s="193"/>
      <c r="AU346" s="193"/>
      <c r="AV346" s="193"/>
    </row>
    <row r="347" spans="1:48" ht="15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</row>
    <row r="348" spans="1:48" ht="15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</row>
    <row r="349" spans="1:48" ht="15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</row>
    <row r="350" spans="1:48" ht="15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</row>
    <row r="351" spans="1:48" ht="15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/>
      <c r="AF351" s="193"/>
      <c r="AG351" s="193"/>
      <c r="AH351" s="193"/>
      <c r="AI351" s="193"/>
      <c r="AJ351" s="193"/>
      <c r="AK351" s="193"/>
      <c r="AL351" s="193"/>
      <c r="AM351" s="193"/>
      <c r="AN351" s="193"/>
      <c r="AO351" s="193"/>
      <c r="AP351" s="193"/>
      <c r="AQ351" s="193"/>
      <c r="AR351" s="193"/>
      <c r="AS351" s="193"/>
      <c r="AT351" s="193"/>
      <c r="AU351" s="193"/>
      <c r="AV351" s="193"/>
    </row>
    <row r="352" spans="1:48" ht="15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</row>
    <row r="353" spans="1:48" ht="15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</row>
    <row r="354" spans="1:48" ht="15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</row>
    <row r="355" spans="1:48" ht="15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</row>
    <row r="356" spans="1:48" ht="15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</row>
    <row r="357" spans="1:48" ht="15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</row>
    <row r="358" spans="1:48" ht="15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</row>
    <row r="359" spans="1:48" ht="15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3"/>
      <c r="AF359" s="193"/>
      <c r="AG359" s="193"/>
      <c r="AH359" s="193"/>
      <c r="AI359" s="193"/>
      <c r="AJ359" s="193"/>
      <c r="AK359" s="193"/>
      <c r="AL359" s="193"/>
      <c r="AM359" s="193"/>
      <c r="AN359" s="193"/>
      <c r="AO359" s="193"/>
      <c r="AP359" s="193"/>
      <c r="AQ359" s="193"/>
      <c r="AR359" s="193"/>
      <c r="AS359" s="193"/>
      <c r="AT359" s="193"/>
      <c r="AU359" s="193"/>
      <c r="AV359" s="193"/>
    </row>
    <row r="360" spans="1:48" ht="15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</row>
    <row r="361" spans="1:48" ht="15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</row>
    <row r="362" spans="1:48" ht="15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</row>
    <row r="363" spans="1:48" ht="15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</row>
    <row r="364" spans="1:48" ht="15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</row>
    <row r="365" spans="1:48" ht="15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  <c r="AE365" s="193"/>
      <c r="AF365" s="193"/>
      <c r="AG365" s="193"/>
      <c r="AH365" s="193"/>
      <c r="AI365" s="193"/>
      <c r="AJ365" s="193"/>
      <c r="AK365" s="193"/>
      <c r="AL365" s="193"/>
      <c r="AM365" s="193"/>
      <c r="AN365" s="193"/>
      <c r="AO365" s="193"/>
      <c r="AP365" s="193"/>
      <c r="AQ365" s="193"/>
      <c r="AR365" s="193"/>
      <c r="AS365" s="193"/>
      <c r="AT365" s="193"/>
      <c r="AU365" s="193"/>
      <c r="AV365" s="193"/>
    </row>
    <row r="366" spans="1:48" ht="15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</row>
    <row r="367" spans="1:48" ht="15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</row>
    <row r="368" spans="1:48" ht="15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</row>
    <row r="369" spans="1:48" ht="15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</row>
    <row r="370" spans="1:48" ht="15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</row>
    <row r="371" spans="1:48" ht="15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</row>
    <row r="372" spans="1:48" ht="15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3"/>
      <c r="AK372" s="193"/>
      <c r="AL372" s="193"/>
      <c r="AM372" s="193"/>
      <c r="AN372" s="193"/>
      <c r="AO372" s="193"/>
      <c r="AP372" s="193"/>
      <c r="AQ372" s="193"/>
      <c r="AR372" s="193"/>
      <c r="AS372" s="193"/>
      <c r="AT372" s="193"/>
      <c r="AU372" s="193"/>
      <c r="AV372" s="193"/>
    </row>
    <row r="373" spans="1:48" ht="15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3"/>
      <c r="AK373" s="193"/>
      <c r="AL373" s="193"/>
      <c r="AM373" s="193"/>
      <c r="AN373" s="193"/>
      <c r="AO373" s="193"/>
      <c r="AP373" s="193"/>
      <c r="AQ373" s="193"/>
      <c r="AR373" s="193"/>
      <c r="AS373" s="193"/>
      <c r="AT373" s="193"/>
      <c r="AU373" s="193"/>
      <c r="AV373" s="193"/>
    </row>
    <row r="374" spans="1:48" ht="15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  <c r="AE374" s="193"/>
      <c r="AF374" s="193"/>
      <c r="AG374" s="193"/>
      <c r="AH374" s="193"/>
      <c r="AI374" s="193"/>
      <c r="AJ374" s="193"/>
      <c r="AK374" s="193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</row>
    <row r="375" spans="1:48" ht="15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  <c r="AH375" s="193"/>
      <c r="AI375" s="193"/>
      <c r="AJ375" s="193"/>
      <c r="AK375" s="193"/>
      <c r="AL375" s="193"/>
      <c r="AM375" s="193"/>
      <c r="AN375" s="193"/>
      <c r="AO375" s="193"/>
      <c r="AP375" s="193"/>
      <c r="AQ375" s="193"/>
      <c r="AR375" s="193"/>
      <c r="AS375" s="193"/>
      <c r="AT375" s="193"/>
      <c r="AU375" s="193"/>
      <c r="AV375" s="193"/>
    </row>
    <row r="376" spans="1:48" ht="15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  <c r="AH376" s="193"/>
      <c r="AI376" s="193"/>
      <c r="AJ376" s="193"/>
      <c r="AK376" s="193"/>
      <c r="AL376" s="193"/>
      <c r="AM376" s="193"/>
      <c r="AN376" s="193"/>
      <c r="AO376" s="193"/>
      <c r="AP376" s="193"/>
      <c r="AQ376" s="193"/>
      <c r="AR376" s="193"/>
      <c r="AS376" s="193"/>
      <c r="AT376" s="193"/>
      <c r="AU376" s="193"/>
      <c r="AV376" s="193"/>
    </row>
    <row r="377" spans="1:48" ht="15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  <c r="AH377" s="193"/>
      <c r="AI377" s="193"/>
      <c r="AJ377" s="193"/>
      <c r="AK377" s="193"/>
      <c r="AL377" s="193"/>
      <c r="AM377" s="193"/>
      <c r="AN377" s="193"/>
      <c r="AO377" s="193"/>
      <c r="AP377" s="193"/>
      <c r="AQ377" s="193"/>
      <c r="AR377" s="193"/>
      <c r="AS377" s="193"/>
      <c r="AT377" s="193"/>
      <c r="AU377" s="193"/>
      <c r="AV377" s="193"/>
    </row>
    <row r="378" spans="1:48" ht="15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  <c r="AH378" s="193"/>
      <c r="AI378" s="193"/>
      <c r="AJ378" s="193"/>
      <c r="AK378" s="193"/>
      <c r="AL378" s="193"/>
      <c r="AM378" s="193"/>
      <c r="AN378" s="193"/>
      <c r="AO378" s="193"/>
      <c r="AP378" s="193"/>
      <c r="AQ378" s="193"/>
      <c r="AR378" s="193"/>
      <c r="AS378" s="193"/>
      <c r="AT378" s="193"/>
      <c r="AU378" s="193"/>
      <c r="AV378" s="193"/>
    </row>
    <row r="379" spans="1:48" ht="15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  <c r="AH379" s="193"/>
      <c r="AI379" s="193"/>
      <c r="AJ379" s="193"/>
      <c r="AK379" s="193"/>
      <c r="AL379" s="193"/>
      <c r="AM379" s="193"/>
      <c r="AN379" s="193"/>
      <c r="AO379" s="193"/>
      <c r="AP379" s="193"/>
      <c r="AQ379" s="193"/>
      <c r="AR379" s="193"/>
      <c r="AS379" s="193"/>
      <c r="AT379" s="193"/>
      <c r="AU379" s="193"/>
      <c r="AV379" s="193"/>
    </row>
    <row r="380" spans="1:48" ht="15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  <c r="AE380" s="193"/>
      <c r="AF380" s="193"/>
      <c r="AG380" s="193"/>
      <c r="AH380" s="193"/>
      <c r="AI380" s="193"/>
      <c r="AJ380" s="193"/>
      <c r="AK380" s="193"/>
      <c r="AL380" s="193"/>
      <c r="AM380" s="193"/>
      <c r="AN380" s="193"/>
      <c r="AO380" s="193"/>
      <c r="AP380" s="193"/>
      <c r="AQ380" s="193"/>
      <c r="AR380" s="193"/>
      <c r="AS380" s="193"/>
      <c r="AT380" s="193"/>
      <c r="AU380" s="193"/>
      <c r="AV380" s="193"/>
    </row>
    <row r="381" spans="1:48" ht="15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  <c r="AE381" s="193"/>
      <c r="AF381" s="193"/>
      <c r="AG381" s="193"/>
      <c r="AH381" s="193"/>
      <c r="AI381" s="193"/>
      <c r="AJ381" s="193"/>
      <c r="AK381" s="193"/>
      <c r="AL381" s="193"/>
      <c r="AM381" s="193"/>
      <c r="AN381" s="193"/>
      <c r="AO381" s="193"/>
      <c r="AP381" s="193"/>
      <c r="AQ381" s="193"/>
      <c r="AR381" s="193"/>
      <c r="AS381" s="193"/>
      <c r="AT381" s="193"/>
      <c r="AU381" s="193"/>
      <c r="AV381" s="193"/>
    </row>
    <row r="382" spans="1:48" ht="15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  <c r="AE382" s="193"/>
      <c r="AF382" s="193"/>
      <c r="AG382" s="193"/>
      <c r="AH382" s="193"/>
      <c r="AI382" s="193"/>
      <c r="AJ382" s="193"/>
      <c r="AK382" s="193"/>
      <c r="AL382" s="193"/>
      <c r="AM382" s="193"/>
      <c r="AN382" s="193"/>
      <c r="AO382" s="193"/>
      <c r="AP382" s="193"/>
      <c r="AQ382" s="193"/>
      <c r="AR382" s="193"/>
      <c r="AS382" s="193"/>
      <c r="AT382" s="193"/>
      <c r="AU382" s="193"/>
      <c r="AV382" s="193"/>
    </row>
    <row r="383" spans="1:48" ht="15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  <c r="AE383" s="193"/>
      <c r="AF383" s="193"/>
      <c r="AG383" s="193"/>
      <c r="AH383" s="193"/>
      <c r="AI383" s="193"/>
      <c r="AJ383" s="193"/>
      <c r="AK383" s="193"/>
      <c r="AL383" s="193"/>
      <c r="AM383" s="193"/>
      <c r="AN383" s="193"/>
      <c r="AO383" s="193"/>
      <c r="AP383" s="193"/>
      <c r="AQ383" s="193"/>
      <c r="AR383" s="193"/>
      <c r="AS383" s="193"/>
      <c r="AT383" s="193"/>
      <c r="AU383" s="193"/>
      <c r="AV383" s="193"/>
    </row>
    <row r="384" spans="1:48" ht="15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  <c r="AE384" s="193"/>
      <c r="AF384" s="193"/>
      <c r="AG384" s="193"/>
      <c r="AH384" s="193"/>
      <c r="AI384" s="193"/>
      <c r="AJ384" s="193"/>
      <c r="AK384" s="193"/>
      <c r="AL384" s="193"/>
      <c r="AM384" s="193"/>
      <c r="AN384" s="193"/>
      <c r="AO384" s="193"/>
      <c r="AP384" s="193"/>
      <c r="AQ384" s="193"/>
      <c r="AR384" s="193"/>
      <c r="AS384" s="193"/>
      <c r="AT384" s="193"/>
      <c r="AU384" s="193"/>
      <c r="AV384" s="193"/>
    </row>
    <row r="385" spans="1:48" ht="15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  <c r="AE385" s="193"/>
      <c r="AF385" s="193"/>
      <c r="AG385" s="193"/>
      <c r="AH385" s="193"/>
      <c r="AI385" s="193"/>
      <c r="AJ385" s="193"/>
      <c r="AK385" s="193"/>
      <c r="AL385" s="193"/>
      <c r="AM385" s="193"/>
      <c r="AN385" s="193"/>
      <c r="AO385" s="193"/>
      <c r="AP385" s="193"/>
      <c r="AQ385" s="193"/>
      <c r="AR385" s="193"/>
      <c r="AS385" s="193"/>
      <c r="AT385" s="193"/>
      <c r="AU385" s="193"/>
      <c r="AV385" s="193"/>
    </row>
    <row r="386" spans="1:48" ht="15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  <c r="AE386" s="193"/>
      <c r="AF386" s="193"/>
      <c r="AG386" s="193"/>
      <c r="AH386" s="193"/>
      <c r="AI386" s="193"/>
      <c r="AJ386" s="193"/>
      <c r="AK386" s="193"/>
      <c r="AL386" s="193"/>
      <c r="AM386" s="193"/>
      <c r="AN386" s="193"/>
      <c r="AO386" s="193"/>
      <c r="AP386" s="193"/>
      <c r="AQ386" s="193"/>
      <c r="AR386" s="193"/>
      <c r="AS386" s="193"/>
      <c r="AT386" s="193"/>
      <c r="AU386" s="193"/>
      <c r="AV386" s="193"/>
    </row>
    <row r="387" spans="1:48" ht="15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  <c r="AE387" s="193"/>
      <c r="AF387" s="193"/>
      <c r="AG387" s="193"/>
      <c r="AH387" s="193"/>
      <c r="AI387" s="193"/>
      <c r="AJ387" s="193"/>
      <c r="AK387" s="193"/>
      <c r="AL387" s="193"/>
      <c r="AM387" s="193"/>
      <c r="AN387" s="193"/>
      <c r="AO387" s="193"/>
      <c r="AP387" s="193"/>
      <c r="AQ387" s="193"/>
      <c r="AR387" s="193"/>
      <c r="AS387" s="193"/>
      <c r="AT387" s="193"/>
      <c r="AU387" s="193"/>
      <c r="AV387" s="193"/>
    </row>
    <row r="388" spans="1:48" ht="15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/>
      <c r="AE388" s="193"/>
      <c r="AF388" s="193"/>
      <c r="AG388" s="193"/>
      <c r="AH388" s="193"/>
      <c r="AI388" s="193"/>
      <c r="AJ388" s="193"/>
      <c r="AK388" s="193"/>
      <c r="AL388" s="193"/>
      <c r="AM388" s="193"/>
      <c r="AN388" s="193"/>
      <c r="AO388" s="193"/>
      <c r="AP388" s="193"/>
      <c r="AQ388" s="193"/>
      <c r="AR388" s="193"/>
      <c r="AS388" s="193"/>
      <c r="AT388" s="193"/>
      <c r="AU388" s="193"/>
      <c r="AV388" s="193"/>
    </row>
    <row r="389" spans="1:48" ht="15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  <c r="AE389" s="193"/>
      <c r="AF389" s="193"/>
      <c r="AG389" s="193"/>
      <c r="AH389" s="193"/>
      <c r="AI389" s="193"/>
      <c r="AJ389" s="193"/>
      <c r="AK389" s="193"/>
      <c r="AL389" s="193"/>
      <c r="AM389" s="193"/>
      <c r="AN389" s="193"/>
      <c r="AO389" s="193"/>
      <c r="AP389" s="193"/>
      <c r="AQ389" s="193"/>
      <c r="AR389" s="193"/>
      <c r="AS389" s="193"/>
      <c r="AT389" s="193"/>
      <c r="AU389" s="193"/>
      <c r="AV389" s="193"/>
    </row>
    <row r="390" spans="1:48" ht="15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3"/>
      <c r="AF390" s="193"/>
      <c r="AG390" s="193"/>
      <c r="AH390" s="193"/>
      <c r="AI390" s="193"/>
      <c r="AJ390" s="193"/>
      <c r="AK390" s="193"/>
      <c r="AL390" s="193"/>
      <c r="AM390" s="193"/>
      <c r="AN390" s="193"/>
      <c r="AO390" s="193"/>
      <c r="AP390" s="193"/>
      <c r="AQ390" s="193"/>
      <c r="AR390" s="193"/>
      <c r="AS390" s="193"/>
      <c r="AT390" s="193"/>
      <c r="AU390" s="193"/>
      <c r="AV390" s="193"/>
    </row>
    <row r="391" spans="1:48" ht="15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  <c r="AE391" s="193"/>
      <c r="AF391" s="193"/>
      <c r="AG391" s="193"/>
      <c r="AH391" s="193"/>
      <c r="AI391" s="193"/>
      <c r="AJ391" s="193"/>
      <c r="AK391" s="193"/>
      <c r="AL391" s="193"/>
      <c r="AM391" s="193"/>
      <c r="AN391" s="193"/>
      <c r="AO391" s="193"/>
      <c r="AP391" s="193"/>
      <c r="AQ391" s="193"/>
      <c r="AR391" s="193"/>
      <c r="AS391" s="193"/>
      <c r="AT391" s="193"/>
      <c r="AU391" s="193"/>
      <c r="AV391" s="193"/>
    </row>
    <row r="392" spans="1:48" ht="15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  <c r="AE392" s="193"/>
      <c r="AF392" s="193"/>
      <c r="AG392" s="193"/>
      <c r="AH392" s="193"/>
      <c r="AI392" s="193"/>
      <c r="AJ392" s="193"/>
      <c r="AK392" s="193"/>
      <c r="AL392" s="193"/>
      <c r="AM392" s="193"/>
      <c r="AN392" s="193"/>
      <c r="AO392" s="193"/>
      <c r="AP392" s="193"/>
      <c r="AQ392" s="193"/>
      <c r="AR392" s="193"/>
      <c r="AS392" s="193"/>
      <c r="AT392" s="193"/>
      <c r="AU392" s="193"/>
      <c r="AV392" s="193"/>
    </row>
    <row r="393" spans="1:48" ht="15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  <c r="AA393" s="193"/>
      <c r="AB393" s="193"/>
      <c r="AC393" s="193"/>
      <c r="AD393" s="193"/>
      <c r="AE393" s="193"/>
      <c r="AF393" s="193"/>
      <c r="AG393" s="193"/>
      <c r="AH393" s="193"/>
      <c r="AI393" s="193"/>
      <c r="AJ393" s="193"/>
      <c r="AK393" s="193"/>
      <c r="AL393" s="193"/>
      <c r="AM393" s="193"/>
      <c r="AN393" s="193"/>
      <c r="AO393" s="193"/>
      <c r="AP393" s="193"/>
      <c r="AQ393" s="193"/>
      <c r="AR393" s="193"/>
      <c r="AS393" s="193"/>
      <c r="AT393" s="193"/>
      <c r="AU393" s="193"/>
      <c r="AV393" s="193"/>
    </row>
    <row r="394" spans="1:48" ht="15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  <c r="AE394" s="193"/>
      <c r="AF394" s="193"/>
      <c r="AG394" s="193"/>
      <c r="AH394" s="193"/>
      <c r="AI394" s="193"/>
      <c r="AJ394" s="193"/>
      <c r="AK394" s="193"/>
      <c r="AL394" s="193"/>
      <c r="AM394" s="193"/>
      <c r="AN394" s="193"/>
      <c r="AO394" s="193"/>
      <c r="AP394" s="193"/>
      <c r="AQ394" s="193"/>
      <c r="AR394" s="193"/>
      <c r="AS394" s="193"/>
      <c r="AT394" s="193"/>
      <c r="AU394" s="193"/>
      <c r="AV394" s="193"/>
    </row>
    <row r="395" spans="1:48" ht="15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  <c r="AE395" s="193"/>
      <c r="AF395" s="193"/>
      <c r="AG395" s="193"/>
      <c r="AH395" s="193"/>
      <c r="AI395" s="193"/>
      <c r="AJ395" s="193"/>
      <c r="AK395" s="193"/>
      <c r="AL395" s="193"/>
      <c r="AM395" s="193"/>
      <c r="AN395" s="193"/>
      <c r="AO395" s="193"/>
      <c r="AP395" s="193"/>
      <c r="AQ395" s="193"/>
      <c r="AR395" s="193"/>
      <c r="AS395" s="193"/>
      <c r="AT395" s="193"/>
      <c r="AU395" s="193"/>
      <c r="AV395" s="193"/>
    </row>
    <row r="396" spans="1:48" ht="15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3"/>
      <c r="AF396" s="193"/>
      <c r="AG396" s="193"/>
      <c r="AH396" s="193"/>
      <c r="AI396" s="193"/>
      <c r="AJ396" s="193"/>
      <c r="AK396" s="193"/>
      <c r="AL396" s="193"/>
      <c r="AM396" s="193"/>
      <c r="AN396" s="193"/>
      <c r="AO396" s="193"/>
      <c r="AP396" s="193"/>
      <c r="AQ396" s="193"/>
      <c r="AR396" s="193"/>
      <c r="AS396" s="193"/>
      <c r="AT396" s="193"/>
      <c r="AU396" s="193"/>
      <c r="AV396" s="193"/>
    </row>
    <row r="397" spans="1:48" ht="15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  <c r="AE397" s="193"/>
      <c r="AF397" s="193"/>
      <c r="AG397" s="193"/>
      <c r="AH397" s="193"/>
      <c r="AI397" s="193"/>
      <c r="AJ397" s="193"/>
      <c r="AK397" s="193"/>
      <c r="AL397" s="193"/>
      <c r="AM397" s="193"/>
      <c r="AN397" s="193"/>
      <c r="AO397" s="193"/>
      <c r="AP397" s="193"/>
      <c r="AQ397" s="193"/>
      <c r="AR397" s="193"/>
      <c r="AS397" s="193"/>
      <c r="AT397" s="193"/>
      <c r="AU397" s="193"/>
      <c r="AV397" s="193"/>
    </row>
    <row r="398" spans="1:48" ht="15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  <c r="AE398" s="193"/>
      <c r="AF398" s="193"/>
      <c r="AG398" s="193"/>
      <c r="AH398" s="193"/>
      <c r="AI398" s="193"/>
      <c r="AJ398" s="193"/>
      <c r="AK398" s="193"/>
      <c r="AL398" s="193"/>
      <c r="AM398" s="193"/>
      <c r="AN398" s="193"/>
      <c r="AO398" s="193"/>
      <c r="AP398" s="193"/>
      <c r="AQ398" s="193"/>
      <c r="AR398" s="193"/>
      <c r="AS398" s="193"/>
      <c r="AT398" s="193"/>
      <c r="AU398" s="193"/>
      <c r="AV398" s="193"/>
    </row>
    <row r="399" spans="1:48" ht="15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  <c r="AE399" s="193"/>
      <c r="AF399" s="193"/>
      <c r="AG399" s="193"/>
      <c r="AH399" s="193"/>
      <c r="AI399" s="193"/>
      <c r="AJ399" s="193"/>
      <c r="AK399" s="193"/>
      <c r="AL399" s="193"/>
      <c r="AM399" s="193"/>
      <c r="AN399" s="193"/>
      <c r="AO399" s="193"/>
      <c r="AP399" s="193"/>
      <c r="AQ399" s="193"/>
      <c r="AR399" s="193"/>
      <c r="AS399" s="193"/>
      <c r="AT399" s="193"/>
      <c r="AU399" s="193"/>
      <c r="AV399" s="193"/>
    </row>
    <row r="400" spans="1:48" ht="15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  <c r="AE400" s="193"/>
      <c r="AF400" s="193"/>
      <c r="AG400" s="193"/>
      <c r="AH400" s="193"/>
      <c r="AI400" s="193"/>
      <c r="AJ400" s="193"/>
      <c r="AK400" s="193"/>
      <c r="AL400" s="193"/>
      <c r="AM400" s="193"/>
      <c r="AN400" s="193"/>
      <c r="AO400" s="193"/>
      <c r="AP400" s="193"/>
      <c r="AQ400" s="193"/>
      <c r="AR400" s="193"/>
      <c r="AS400" s="193"/>
      <c r="AT400" s="193"/>
      <c r="AU400" s="193"/>
      <c r="AV400" s="193"/>
    </row>
    <row r="401" spans="1:48" ht="15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  <c r="AE401" s="193"/>
      <c r="AF401" s="193"/>
      <c r="AG401" s="193"/>
      <c r="AH401" s="193"/>
      <c r="AI401" s="193"/>
      <c r="AJ401" s="193"/>
      <c r="AK401" s="193"/>
      <c r="AL401" s="193"/>
      <c r="AM401" s="193"/>
      <c r="AN401" s="193"/>
      <c r="AO401" s="193"/>
      <c r="AP401" s="193"/>
      <c r="AQ401" s="193"/>
      <c r="AR401" s="193"/>
      <c r="AS401" s="193"/>
      <c r="AT401" s="193"/>
      <c r="AU401" s="193"/>
      <c r="AV401" s="193"/>
    </row>
    <row r="402" spans="1:48" ht="15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  <c r="AH402" s="193"/>
      <c r="AI402" s="193"/>
      <c r="AJ402" s="193"/>
      <c r="AK402" s="193"/>
      <c r="AL402" s="193"/>
      <c r="AM402" s="193"/>
      <c r="AN402" s="193"/>
      <c r="AO402" s="193"/>
      <c r="AP402" s="193"/>
      <c r="AQ402" s="193"/>
      <c r="AR402" s="193"/>
      <c r="AS402" s="193"/>
      <c r="AT402" s="193"/>
      <c r="AU402" s="193"/>
      <c r="AV402" s="193"/>
    </row>
    <row r="403" spans="1:48" ht="15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  <c r="AE403" s="193"/>
      <c r="AF403" s="193"/>
      <c r="AG403" s="193"/>
      <c r="AH403" s="193"/>
      <c r="AI403" s="193"/>
      <c r="AJ403" s="193"/>
      <c r="AK403" s="193"/>
      <c r="AL403" s="193"/>
      <c r="AM403" s="193"/>
      <c r="AN403" s="193"/>
      <c r="AO403" s="193"/>
      <c r="AP403" s="193"/>
      <c r="AQ403" s="193"/>
      <c r="AR403" s="193"/>
      <c r="AS403" s="193"/>
      <c r="AT403" s="193"/>
      <c r="AU403" s="193"/>
      <c r="AV403" s="193"/>
    </row>
    <row r="404" spans="1:48" ht="15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  <c r="AE404" s="193"/>
      <c r="AF404" s="193"/>
      <c r="AG404" s="193"/>
      <c r="AH404" s="193"/>
      <c r="AI404" s="193"/>
      <c r="AJ404" s="193"/>
      <c r="AK404" s="193"/>
      <c r="AL404" s="193"/>
      <c r="AM404" s="193"/>
      <c r="AN404" s="193"/>
      <c r="AO404" s="193"/>
      <c r="AP404" s="193"/>
      <c r="AQ404" s="193"/>
      <c r="AR404" s="193"/>
      <c r="AS404" s="193"/>
      <c r="AT404" s="193"/>
      <c r="AU404" s="193"/>
      <c r="AV404" s="193"/>
    </row>
    <row r="405" spans="1:48" ht="15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  <c r="AE405" s="193"/>
      <c r="AF405" s="193"/>
      <c r="AG405" s="193"/>
      <c r="AH405" s="193"/>
      <c r="AI405" s="193"/>
      <c r="AJ405" s="193"/>
      <c r="AK405" s="193"/>
      <c r="AL405" s="193"/>
      <c r="AM405" s="193"/>
      <c r="AN405" s="193"/>
      <c r="AO405" s="193"/>
      <c r="AP405" s="193"/>
      <c r="AQ405" s="193"/>
      <c r="AR405" s="193"/>
      <c r="AS405" s="193"/>
      <c r="AT405" s="193"/>
      <c r="AU405" s="193"/>
      <c r="AV405" s="193"/>
    </row>
    <row r="406" spans="1:48" ht="15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3"/>
      <c r="AF406" s="193"/>
      <c r="AG406" s="193"/>
      <c r="AH406" s="193"/>
      <c r="AI406" s="193"/>
      <c r="AJ406" s="193"/>
      <c r="AK406" s="193"/>
      <c r="AL406" s="193"/>
      <c r="AM406" s="193"/>
      <c r="AN406" s="193"/>
      <c r="AO406" s="193"/>
      <c r="AP406" s="193"/>
      <c r="AQ406" s="193"/>
      <c r="AR406" s="193"/>
      <c r="AS406" s="193"/>
      <c r="AT406" s="193"/>
      <c r="AU406" s="193"/>
      <c r="AV406" s="193"/>
    </row>
    <row r="407" spans="1:48" ht="15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  <c r="AA407" s="193"/>
      <c r="AB407" s="193"/>
      <c r="AC407" s="193"/>
      <c r="AD407" s="193"/>
      <c r="AE407" s="193"/>
      <c r="AF407" s="193"/>
      <c r="AG407" s="193"/>
      <c r="AH407" s="193"/>
      <c r="AI407" s="193"/>
      <c r="AJ407" s="193"/>
      <c r="AK407" s="193"/>
      <c r="AL407" s="193"/>
      <c r="AM407" s="193"/>
      <c r="AN407" s="193"/>
      <c r="AO407" s="193"/>
      <c r="AP407" s="193"/>
      <c r="AQ407" s="193"/>
      <c r="AR407" s="193"/>
      <c r="AS407" s="193"/>
      <c r="AT407" s="193"/>
      <c r="AU407" s="193"/>
      <c r="AV407" s="193"/>
    </row>
    <row r="408" spans="1:48" ht="15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  <c r="AE408" s="193"/>
      <c r="AF408" s="193"/>
      <c r="AG408" s="193"/>
      <c r="AH408" s="193"/>
      <c r="AI408" s="193"/>
      <c r="AJ408" s="193"/>
      <c r="AK408" s="193"/>
      <c r="AL408" s="193"/>
      <c r="AM408" s="193"/>
      <c r="AN408" s="193"/>
      <c r="AO408" s="193"/>
      <c r="AP408" s="193"/>
      <c r="AQ408" s="193"/>
      <c r="AR408" s="193"/>
      <c r="AS408" s="193"/>
      <c r="AT408" s="193"/>
      <c r="AU408" s="193"/>
      <c r="AV408" s="193"/>
    </row>
    <row r="409" spans="1:48" ht="15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  <c r="AE409" s="193"/>
      <c r="AF409" s="193"/>
      <c r="AG409" s="193"/>
      <c r="AH409" s="193"/>
      <c r="AI409" s="193"/>
      <c r="AJ409" s="193"/>
      <c r="AK409" s="193"/>
      <c r="AL409" s="193"/>
      <c r="AM409" s="193"/>
      <c r="AN409" s="193"/>
      <c r="AO409" s="193"/>
      <c r="AP409" s="193"/>
      <c r="AQ409" s="193"/>
      <c r="AR409" s="193"/>
      <c r="AS409" s="193"/>
      <c r="AT409" s="193"/>
      <c r="AU409" s="193"/>
      <c r="AV409" s="193"/>
    </row>
    <row r="410" spans="1:48" ht="15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  <c r="AE410" s="193"/>
      <c r="AF410" s="193"/>
      <c r="AG410" s="193"/>
      <c r="AH410" s="193"/>
      <c r="AI410" s="193"/>
      <c r="AJ410" s="193"/>
      <c r="AK410" s="193"/>
      <c r="AL410" s="193"/>
      <c r="AM410" s="193"/>
      <c r="AN410" s="193"/>
      <c r="AO410" s="193"/>
      <c r="AP410" s="193"/>
      <c r="AQ410" s="193"/>
      <c r="AR410" s="193"/>
      <c r="AS410" s="193"/>
      <c r="AT410" s="193"/>
      <c r="AU410" s="193"/>
      <c r="AV410" s="193"/>
    </row>
    <row r="411" spans="1:48" ht="15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  <c r="AE411" s="193"/>
      <c r="AF411" s="193"/>
      <c r="AG411" s="193"/>
      <c r="AH411" s="193"/>
      <c r="AI411" s="193"/>
      <c r="AJ411" s="193"/>
      <c r="AK411" s="193"/>
      <c r="AL411" s="193"/>
      <c r="AM411" s="193"/>
      <c r="AN411" s="193"/>
      <c r="AO411" s="193"/>
      <c r="AP411" s="193"/>
      <c r="AQ411" s="193"/>
      <c r="AR411" s="193"/>
      <c r="AS411" s="193"/>
      <c r="AT411" s="193"/>
      <c r="AU411" s="193"/>
      <c r="AV411" s="193"/>
    </row>
    <row r="412" spans="1:48" ht="15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3"/>
      <c r="AG412" s="193"/>
      <c r="AH412" s="193"/>
      <c r="AI412" s="193"/>
      <c r="AJ412" s="193"/>
      <c r="AK412" s="193"/>
      <c r="AL412" s="193"/>
      <c r="AM412" s="193"/>
      <c r="AN412" s="193"/>
      <c r="AO412" s="193"/>
      <c r="AP412" s="193"/>
      <c r="AQ412" s="193"/>
      <c r="AR412" s="193"/>
      <c r="AS412" s="193"/>
      <c r="AT412" s="193"/>
      <c r="AU412" s="193"/>
      <c r="AV412" s="193"/>
    </row>
    <row r="413" spans="1:48" ht="15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  <c r="AE413" s="193"/>
      <c r="AF413" s="193"/>
      <c r="AG413" s="193"/>
      <c r="AH413" s="193"/>
      <c r="AI413" s="193"/>
      <c r="AJ413" s="193"/>
      <c r="AK413" s="193"/>
      <c r="AL413" s="193"/>
      <c r="AM413" s="193"/>
      <c r="AN413" s="193"/>
      <c r="AO413" s="193"/>
      <c r="AP413" s="193"/>
      <c r="AQ413" s="193"/>
      <c r="AR413" s="193"/>
      <c r="AS413" s="193"/>
      <c r="AT413" s="193"/>
      <c r="AU413" s="193"/>
      <c r="AV413" s="193"/>
    </row>
    <row r="414" spans="1:48" ht="15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193"/>
      <c r="AI414" s="193"/>
      <c r="AJ414" s="193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193"/>
      <c r="AV414" s="193"/>
    </row>
    <row r="415" spans="1:48" ht="15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  <c r="AH415" s="193"/>
      <c r="AI415" s="193"/>
      <c r="AJ415" s="193"/>
      <c r="AK415" s="193"/>
      <c r="AL415" s="193"/>
      <c r="AM415" s="193"/>
      <c r="AN415" s="193"/>
      <c r="AO415" s="193"/>
      <c r="AP415" s="193"/>
      <c r="AQ415" s="193"/>
      <c r="AR415" s="193"/>
      <c r="AS415" s="193"/>
      <c r="AT415" s="193"/>
      <c r="AU415" s="193"/>
      <c r="AV415" s="193"/>
    </row>
    <row r="416" spans="1:48" ht="15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  <c r="AH416" s="193"/>
      <c r="AI416" s="193"/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193"/>
    </row>
    <row r="417" spans="1:48" ht="15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  <c r="AH417" s="193"/>
      <c r="AI417" s="193"/>
      <c r="AJ417" s="193"/>
      <c r="AK417" s="193"/>
      <c r="AL417" s="193"/>
      <c r="AM417" s="193"/>
      <c r="AN417" s="193"/>
      <c r="AO417" s="193"/>
      <c r="AP417" s="193"/>
      <c r="AQ417" s="193"/>
      <c r="AR417" s="193"/>
      <c r="AS417" s="193"/>
      <c r="AT417" s="193"/>
      <c r="AU417" s="193"/>
      <c r="AV417" s="193"/>
    </row>
    <row r="418" spans="1:48" ht="15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  <c r="AH418" s="193"/>
      <c r="AI418" s="193"/>
      <c r="AJ418" s="193"/>
      <c r="AK418" s="193"/>
      <c r="AL418" s="193"/>
      <c r="AM418" s="193"/>
      <c r="AN418" s="193"/>
      <c r="AO418" s="193"/>
      <c r="AP418" s="193"/>
      <c r="AQ418" s="193"/>
      <c r="AR418" s="193"/>
      <c r="AS418" s="193"/>
      <c r="AT418" s="193"/>
      <c r="AU418" s="193"/>
      <c r="AV418" s="193"/>
    </row>
    <row r="419" spans="1:48" ht="15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  <c r="AH419" s="193"/>
      <c r="AI419" s="193"/>
      <c r="AJ419" s="193"/>
      <c r="AK419" s="193"/>
      <c r="AL419" s="193"/>
      <c r="AM419" s="193"/>
      <c r="AN419" s="193"/>
      <c r="AO419" s="193"/>
      <c r="AP419" s="193"/>
      <c r="AQ419" s="193"/>
      <c r="AR419" s="193"/>
      <c r="AS419" s="193"/>
      <c r="AT419" s="193"/>
      <c r="AU419" s="193"/>
      <c r="AV419" s="193"/>
    </row>
    <row r="420" spans="1:48" ht="15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  <c r="AH420" s="193"/>
      <c r="AI420" s="193"/>
      <c r="AJ420" s="193"/>
      <c r="AK420" s="193"/>
      <c r="AL420" s="193"/>
      <c r="AM420" s="193"/>
      <c r="AN420" s="193"/>
      <c r="AO420" s="193"/>
      <c r="AP420" s="193"/>
      <c r="AQ420" s="193"/>
      <c r="AR420" s="193"/>
      <c r="AS420" s="193"/>
      <c r="AT420" s="193"/>
      <c r="AU420" s="193"/>
      <c r="AV420" s="193"/>
    </row>
    <row r="421" spans="1:48" ht="15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  <c r="AH421" s="193"/>
      <c r="AI421" s="193"/>
      <c r="AJ421" s="193"/>
      <c r="AK421" s="193"/>
      <c r="AL421" s="193"/>
      <c r="AM421" s="193"/>
      <c r="AN421" s="193"/>
      <c r="AO421" s="193"/>
      <c r="AP421" s="193"/>
      <c r="AQ421" s="193"/>
      <c r="AR421" s="193"/>
      <c r="AS421" s="193"/>
      <c r="AT421" s="193"/>
      <c r="AU421" s="193"/>
      <c r="AV421" s="193"/>
    </row>
    <row r="422" spans="1:48" ht="15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  <c r="AH422" s="193"/>
      <c r="AI422" s="193"/>
      <c r="AJ422" s="193"/>
      <c r="AK422" s="193"/>
      <c r="AL422" s="193"/>
      <c r="AM422" s="193"/>
      <c r="AN422" s="193"/>
      <c r="AO422" s="193"/>
      <c r="AP422" s="193"/>
      <c r="AQ422" s="193"/>
      <c r="AR422" s="193"/>
      <c r="AS422" s="193"/>
      <c r="AT422" s="193"/>
      <c r="AU422" s="193"/>
      <c r="AV422" s="193"/>
    </row>
    <row r="423" spans="1:48" ht="15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  <c r="AE423" s="193"/>
      <c r="AF423" s="193"/>
      <c r="AG423" s="193"/>
      <c r="AH423" s="193"/>
      <c r="AI423" s="193"/>
      <c r="AJ423" s="193"/>
      <c r="AK423" s="193"/>
      <c r="AL423" s="193"/>
      <c r="AM423" s="193"/>
      <c r="AN423" s="193"/>
      <c r="AO423" s="193"/>
      <c r="AP423" s="193"/>
      <c r="AQ423" s="193"/>
      <c r="AR423" s="193"/>
      <c r="AS423" s="193"/>
      <c r="AT423" s="193"/>
      <c r="AU423" s="193"/>
      <c r="AV423" s="193"/>
    </row>
    <row r="424" spans="1:48" ht="15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  <c r="AE424" s="193"/>
      <c r="AF424" s="193"/>
      <c r="AG424" s="193"/>
      <c r="AH424" s="193"/>
      <c r="AI424" s="193"/>
      <c r="AJ424" s="193"/>
      <c r="AK424" s="193"/>
      <c r="AL424" s="193"/>
      <c r="AM424" s="193"/>
      <c r="AN424" s="193"/>
      <c r="AO424" s="193"/>
      <c r="AP424" s="193"/>
      <c r="AQ424" s="193"/>
      <c r="AR424" s="193"/>
      <c r="AS424" s="193"/>
      <c r="AT424" s="193"/>
      <c r="AU424" s="193"/>
      <c r="AV424" s="193"/>
    </row>
    <row r="425" spans="1:48" ht="15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3"/>
      <c r="AF425" s="193"/>
      <c r="AG425" s="193"/>
      <c r="AH425" s="193"/>
      <c r="AI425" s="193"/>
      <c r="AJ425" s="193"/>
      <c r="AK425" s="193"/>
      <c r="AL425" s="193"/>
      <c r="AM425" s="193"/>
      <c r="AN425" s="193"/>
      <c r="AO425" s="193"/>
      <c r="AP425" s="193"/>
      <c r="AQ425" s="193"/>
      <c r="AR425" s="193"/>
      <c r="AS425" s="193"/>
      <c r="AT425" s="193"/>
      <c r="AU425" s="193"/>
      <c r="AV425" s="193"/>
    </row>
    <row r="426" spans="1:48" ht="15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  <c r="AE426" s="193"/>
      <c r="AF426" s="193"/>
      <c r="AG426" s="193"/>
      <c r="AH426" s="193"/>
      <c r="AI426" s="193"/>
      <c r="AJ426" s="193"/>
      <c r="AK426" s="193"/>
      <c r="AL426" s="193"/>
      <c r="AM426" s="193"/>
      <c r="AN426" s="193"/>
      <c r="AO426" s="193"/>
      <c r="AP426" s="193"/>
      <c r="AQ426" s="193"/>
      <c r="AR426" s="193"/>
      <c r="AS426" s="193"/>
      <c r="AT426" s="193"/>
      <c r="AU426" s="193"/>
      <c r="AV426" s="193"/>
    </row>
    <row r="427" spans="1:48" ht="15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  <c r="AH427" s="193"/>
      <c r="AI427" s="193"/>
      <c r="AJ427" s="193"/>
      <c r="AK427" s="193"/>
      <c r="AL427" s="193"/>
      <c r="AM427" s="193"/>
      <c r="AN427" s="193"/>
      <c r="AO427" s="193"/>
      <c r="AP427" s="193"/>
      <c r="AQ427" s="193"/>
      <c r="AR427" s="193"/>
      <c r="AS427" s="193"/>
      <c r="AT427" s="193"/>
      <c r="AU427" s="193"/>
      <c r="AV427" s="193"/>
    </row>
    <row r="428" spans="1:48" ht="15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  <c r="AH428" s="193"/>
      <c r="AI428" s="193"/>
      <c r="AJ428" s="193"/>
      <c r="AK428" s="193"/>
      <c r="AL428" s="193"/>
      <c r="AM428" s="193"/>
      <c r="AN428" s="193"/>
      <c r="AO428" s="193"/>
      <c r="AP428" s="193"/>
      <c r="AQ428" s="193"/>
      <c r="AR428" s="193"/>
      <c r="AS428" s="193"/>
      <c r="AT428" s="193"/>
      <c r="AU428" s="193"/>
      <c r="AV428" s="193"/>
    </row>
    <row r="429" spans="1:48" ht="15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  <c r="AE429" s="193"/>
      <c r="AF429" s="193"/>
      <c r="AG429" s="193"/>
      <c r="AH429" s="193"/>
      <c r="AI429" s="193"/>
      <c r="AJ429" s="193"/>
      <c r="AK429" s="193"/>
      <c r="AL429" s="193"/>
      <c r="AM429" s="193"/>
      <c r="AN429" s="193"/>
      <c r="AO429" s="193"/>
      <c r="AP429" s="193"/>
      <c r="AQ429" s="193"/>
      <c r="AR429" s="193"/>
      <c r="AS429" s="193"/>
      <c r="AT429" s="193"/>
      <c r="AU429" s="193"/>
      <c r="AV429" s="193"/>
    </row>
    <row r="430" spans="1:48" ht="15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  <c r="AE430" s="193"/>
      <c r="AF430" s="193"/>
      <c r="AG430" s="193"/>
      <c r="AH430" s="193"/>
      <c r="AI430" s="193"/>
      <c r="AJ430" s="193"/>
      <c r="AK430" s="193"/>
      <c r="AL430" s="193"/>
      <c r="AM430" s="193"/>
      <c r="AN430" s="193"/>
      <c r="AO430" s="193"/>
      <c r="AP430" s="193"/>
      <c r="AQ430" s="193"/>
      <c r="AR430" s="193"/>
      <c r="AS430" s="193"/>
      <c r="AT430" s="193"/>
      <c r="AU430" s="193"/>
      <c r="AV430" s="193"/>
    </row>
    <row r="431" spans="1:48" ht="15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  <c r="AH431" s="193"/>
      <c r="AI431" s="193"/>
      <c r="AJ431" s="193"/>
      <c r="AK431" s="193"/>
      <c r="AL431" s="193"/>
      <c r="AM431" s="193"/>
      <c r="AN431" s="193"/>
      <c r="AO431" s="193"/>
      <c r="AP431" s="193"/>
      <c r="AQ431" s="193"/>
      <c r="AR431" s="193"/>
      <c r="AS431" s="193"/>
      <c r="AT431" s="193"/>
      <c r="AU431" s="193"/>
      <c r="AV431" s="193"/>
    </row>
    <row r="432" spans="1:48" ht="15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  <c r="AH432" s="193"/>
      <c r="AI432" s="193"/>
      <c r="AJ432" s="193"/>
      <c r="AK432" s="193"/>
      <c r="AL432" s="193"/>
      <c r="AM432" s="193"/>
      <c r="AN432" s="193"/>
      <c r="AO432" s="193"/>
      <c r="AP432" s="193"/>
      <c r="AQ432" s="193"/>
      <c r="AR432" s="193"/>
      <c r="AS432" s="193"/>
      <c r="AT432" s="193"/>
      <c r="AU432" s="193"/>
      <c r="AV432" s="193"/>
    </row>
    <row r="433" spans="1:48" ht="15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  <c r="AE433" s="193"/>
      <c r="AF433" s="193"/>
      <c r="AG433" s="193"/>
      <c r="AH433" s="193"/>
      <c r="AI433" s="193"/>
      <c r="AJ433" s="193"/>
      <c r="AK433" s="193"/>
      <c r="AL433" s="193"/>
      <c r="AM433" s="193"/>
      <c r="AN433" s="193"/>
      <c r="AO433" s="193"/>
      <c r="AP433" s="193"/>
      <c r="AQ433" s="193"/>
      <c r="AR433" s="193"/>
      <c r="AS433" s="193"/>
      <c r="AT433" s="193"/>
      <c r="AU433" s="193"/>
      <c r="AV433" s="193"/>
    </row>
    <row r="434" spans="1:48" ht="15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  <c r="AE434" s="193"/>
      <c r="AF434" s="193"/>
      <c r="AG434" s="193"/>
      <c r="AH434" s="193"/>
      <c r="AI434" s="193"/>
      <c r="AJ434" s="193"/>
      <c r="AK434" s="193"/>
      <c r="AL434" s="193"/>
      <c r="AM434" s="193"/>
      <c r="AN434" s="193"/>
      <c r="AO434" s="193"/>
      <c r="AP434" s="193"/>
      <c r="AQ434" s="193"/>
      <c r="AR434" s="193"/>
      <c r="AS434" s="193"/>
      <c r="AT434" s="193"/>
      <c r="AU434" s="193"/>
      <c r="AV434" s="193"/>
    </row>
    <row r="435" spans="1:48" ht="15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  <c r="AE435" s="193"/>
      <c r="AF435" s="193"/>
      <c r="AG435" s="193"/>
      <c r="AH435" s="193"/>
      <c r="AI435" s="193"/>
      <c r="AJ435" s="193"/>
      <c r="AK435" s="193"/>
      <c r="AL435" s="193"/>
      <c r="AM435" s="193"/>
      <c r="AN435" s="193"/>
      <c r="AO435" s="193"/>
      <c r="AP435" s="193"/>
      <c r="AQ435" s="193"/>
      <c r="AR435" s="193"/>
      <c r="AS435" s="193"/>
      <c r="AT435" s="193"/>
      <c r="AU435" s="193"/>
      <c r="AV435" s="193"/>
    </row>
    <row r="436" spans="1:48" ht="15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  <c r="AH436" s="193"/>
      <c r="AI436" s="193"/>
      <c r="AJ436" s="193"/>
      <c r="AK436" s="193"/>
      <c r="AL436" s="193"/>
      <c r="AM436" s="193"/>
      <c r="AN436" s="193"/>
      <c r="AO436" s="193"/>
      <c r="AP436" s="193"/>
      <c r="AQ436" s="193"/>
      <c r="AR436" s="193"/>
      <c r="AS436" s="193"/>
      <c r="AT436" s="193"/>
      <c r="AU436" s="193"/>
      <c r="AV436" s="193"/>
    </row>
    <row r="437" spans="1:48" ht="15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193"/>
      <c r="AI437" s="193"/>
      <c r="AJ437" s="193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193"/>
      <c r="AV437" s="193"/>
    </row>
    <row r="438" spans="1:48" ht="15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  <c r="AH438" s="193"/>
      <c r="AI438" s="193"/>
      <c r="AJ438" s="193"/>
      <c r="AK438" s="193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</row>
    <row r="439" spans="1:48" ht="15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  <c r="AE439" s="193"/>
      <c r="AF439" s="193"/>
      <c r="AG439" s="193"/>
      <c r="AH439" s="193"/>
      <c r="AI439" s="193"/>
      <c r="AJ439" s="193"/>
      <c r="AK439" s="193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</row>
    <row r="440" spans="1:48" ht="15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  <c r="AE440" s="193"/>
      <c r="AF440" s="193"/>
      <c r="AG440" s="193"/>
      <c r="AH440" s="193"/>
      <c r="AI440" s="193"/>
      <c r="AJ440" s="193"/>
      <c r="AK440" s="193"/>
      <c r="AL440" s="193"/>
      <c r="AM440" s="193"/>
      <c r="AN440" s="193"/>
      <c r="AO440" s="193"/>
      <c r="AP440" s="193"/>
      <c r="AQ440" s="193"/>
      <c r="AR440" s="193"/>
      <c r="AS440" s="193"/>
      <c r="AT440" s="193"/>
      <c r="AU440" s="193"/>
      <c r="AV440" s="193"/>
    </row>
    <row r="441" spans="1:48" ht="15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  <c r="AH441" s="193"/>
      <c r="AI441" s="193"/>
      <c r="AJ441" s="193"/>
      <c r="AK441" s="193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</row>
    <row r="442" spans="1:48" ht="15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  <c r="AH442" s="193"/>
      <c r="AI442" s="193"/>
      <c r="AJ442" s="193"/>
      <c r="AK442" s="193"/>
      <c r="AL442" s="193"/>
      <c r="AM442" s="193"/>
      <c r="AN442" s="193"/>
      <c r="AO442" s="193"/>
      <c r="AP442" s="193"/>
      <c r="AQ442" s="193"/>
      <c r="AR442" s="193"/>
      <c r="AS442" s="193"/>
      <c r="AT442" s="193"/>
      <c r="AU442" s="193"/>
      <c r="AV442" s="193"/>
    </row>
    <row r="443" spans="1:48" ht="15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  <c r="AE443" s="193"/>
      <c r="AF443" s="193"/>
      <c r="AG443" s="193"/>
      <c r="AH443" s="193"/>
      <c r="AI443" s="193"/>
      <c r="AJ443" s="193"/>
      <c r="AK443" s="193"/>
      <c r="AL443" s="193"/>
      <c r="AM443" s="193"/>
      <c r="AN443" s="193"/>
      <c r="AO443" s="193"/>
      <c r="AP443" s="193"/>
      <c r="AQ443" s="193"/>
      <c r="AR443" s="193"/>
      <c r="AS443" s="193"/>
      <c r="AT443" s="193"/>
      <c r="AU443" s="193"/>
      <c r="AV443" s="193"/>
    </row>
    <row r="444" spans="1:48" ht="15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  <c r="AH444" s="193"/>
      <c r="AI444" s="193"/>
      <c r="AJ444" s="193"/>
      <c r="AK444" s="193"/>
      <c r="AL444" s="193"/>
      <c r="AM444" s="193"/>
      <c r="AN444" s="193"/>
      <c r="AO444" s="193"/>
      <c r="AP444" s="193"/>
      <c r="AQ444" s="193"/>
      <c r="AR444" s="193"/>
      <c r="AS444" s="193"/>
      <c r="AT444" s="193"/>
      <c r="AU444" s="193"/>
      <c r="AV444" s="193"/>
    </row>
    <row r="445" spans="1:48" ht="15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  <c r="AH445" s="193"/>
      <c r="AI445" s="193"/>
      <c r="AJ445" s="193"/>
      <c r="AK445" s="193"/>
      <c r="AL445" s="193"/>
      <c r="AM445" s="193"/>
      <c r="AN445" s="193"/>
      <c r="AO445" s="193"/>
      <c r="AP445" s="193"/>
      <c r="AQ445" s="193"/>
      <c r="AR445" s="193"/>
      <c r="AS445" s="193"/>
      <c r="AT445" s="193"/>
      <c r="AU445" s="193"/>
      <c r="AV445" s="193"/>
    </row>
    <row r="446" spans="1:48" ht="15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  <c r="AH446" s="193"/>
      <c r="AI446" s="193"/>
      <c r="AJ446" s="193"/>
      <c r="AK446" s="193"/>
      <c r="AL446" s="193"/>
      <c r="AM446" s="193"/>
      <c r="AN446" s="193"/>
      <c r="AO446" s="193"/>
      <c r="AP446" s="193"/>
      <c r="AQ446" s="193"/>
      <c r="AR446" s="193"/>
      <c r="AS446" s="193"/>
      <c r="AT446" s="193"/>
      <c r="AU446" s="193"/>
      <c r="AV446" s="193"/>
    </row>
    <row r="447" spans="1:48" ht="15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  <c r="AH447" s="193"/>
      <c r="AI447" s="193"/>
      <c r="AJ447" s="193"/>
      <c r="AK447" s="193"/>
      <c r="AL447" s="193"/>
      <c r="AM447" s="193"/>
      <c r="AN447" s="193"/>
      <c r="AO447" s="193"/>
      <c r="AP447" s="193"/>
      <c r="AQ447" s="193"/>
      <c r="AR447" s="193"/>
      <c r="AS447" s="193"/>
      <c r="AT447" s="193"/>
      <c r="AU447" s="193"/>
      <c r="AV447" s="193"/>
    </row>
    <row r="448" spans="1:48" ht="15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  <c r="AH448" s="193"/>
      <c r="AI448" s="193"/>
      <c r="AJ448" s="193"/>
      <c r="AK448" s="193"/>
      <c r="AL448" s="193"/>
      <c r="AM448" s="193"/>
      <c r="AN448" s="193"/>
      <c r="AO448" s="193"/>
      <c r="AP448" s="193"/>
      <c r="AQ448" s="193"/>
      <c r="AR448" s="193"/>
      <c r="AS448" s="193"/>
      <c r="AT448" s="193"/>
      <c r="AU448" s="193"/>
      <c r="AV448" s="193"/>
    </row>
    <row r="449" spans="1:48" ht="15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  <c r="AE449" s="193"/>
      <c r="AF449" s="193"/>
      <c r="AG449" s="193"/>
      <c r="AH449" s="193"/>
      <c r="AI449" s="193"/>
      <c r="AJ449" s="193"/>
      <c r="AK449" s="193"/>
      <c r="AL449" s="193"/>
      <c r="AM449" s="193"/>
      <c r="AN449" s="193"/>
      <c r="AO449" s="193"/>
      <c r="AP449" s="193"/>
      <c r="AQ449" s="193"/>
      <c r="AR449" s="193"/>
      <c r="AS449" s="193"/>
      <c r="AT449" s="193"/>
      <c r="AU449" s="193"/>
      <c r="AV449" s="193"/>
    </row>
    <row r="450" spans="1:48" ht="15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  <c r="AH450" s="193"/>
      <c r="AI450" s="193"/>
      <c r="AJ450" s="193"/>
      <c r="AK450" s="193"/>
      <c r="AL450" s="193"/>
      <c r="AM450" s="193"/>
      <c r="AN450" s="193"/>
      <c r="AO450" s="193"/>
      <c r="AP450" s="193"/>
      <c r="AQ450" s="193"/>
      <c r="AR450" s="193"/>
      <c r="AS450" s="193"/>
      <c r="AT450" s="193"/>
      <c r="AU450" s="193"/>
      <c r="AV450" s="193"/>
    </row>
    <row r="451" spans="1:48" ht="15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3"/>
      <c r="AK451" s="193"/>
      <c r="AL451" s="193"/>
      <c r="AM451" s="193"/>
      <c r="AN451" s="193"/>
      <c r="AO451" s="193"/>
      <c r="AP451" s="193"/>
      <c r="AQ451" s="193"/>
      <c r="AR451" s="193"/>
      <c r="AS451" s="193"/>
      <c r="AT451" s="193"/>
      <c r="AU451" s="193"/>
      <c r="AV451" s="193"/>
    </row>
    <row r="452" spans="1:48" ht="15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  <c r="AH452" s="193"/>
      <c r="AI452" s="193"/>
      <c r="AJ452" s="193"/>
      <c r="AK452" s="193"/>
      <c r="AL452" s="193"/>
      <c r="AM452" s="193"/>
      <c r="AN452" s="193"/>
      <c r="AO452" s="193"/>
      <c r="AP452" s="193"/>
      <c r="AQ452" s="193"/>
      <c r="AR452" s="193"/>
      <c r="AS452" s="193"/>
      <c r="AT452" s="193"/>
      <c r="AU452" s="193"/>
      <c r="AV452" s="193"/>
    </row>
    <row r="453" spans="1:48" ht="15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  <c r="AE453" s="193"/>
      <c r="AF453" s="193"/>
      <c r="AG453" s="193"/>
      <c r="AH453" s="193"/>
      <c r="AI453" s="193"/>
      <c r="AJ453" s="193"/>
      <c r="AK453" s="193"/>
      <c r="AL453" s="193"/>
      <c r="AM453" s="193"/>
      <c r="AN453" s="193"/>
      <c r="AO453" s="193"/>
      <c r="AP453" s="193"/>
      <c r="AQ453" s="193"/>
      <c r="AR453" s="193"/>
      <c r="AS453" s="193"/>
      <c r="AT453" s="193"/>
      <c r="AU453" s="193"/>
      <c r="AV453" s="193"/>
    </row>
    <row r="454" spans="1:48" ht="15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  <c r="AE454" s="193"/>
      <c r="AF454" s="193"/>
      <c r="AG454" s="193"/>
      <c r="AH454" s="193"/>
      <c r="AI454" s="193"/>
      <c r="AJ454" s="193"/>
      <c r="AK454" s="193"/>
      <c r="AL454" s="193"/>
      <c r="AM454" s="193"/>
      <c r="AN454" s="193"/>
      <c r="AO454" s="193"/>
      <c r="AP454" s="193"/>
      <c r="AQ454" s="193"/>
      <c r="AR454" s="193"/>
      <c r="AS454" s="193"/>
      <c r="AT454" s="193"/>
      <c r="AU454" s="193"/>
      <c r="AV454" s="193"/>
    </row>
    <row r="455" spans="1:48" ht="15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3"/>
      <c r="AF455" s="193"/>
      <c r="AG455" s="193"/>
      <c r="AH455" s="193"/>
      <c r="AI455" s="193"/>
      <c r="AJ455" s="193"/>
      <c r="AK455" s="193"/>
      <c r="AL455" s="193"/>
      <c r="AM455" s="193"/>
      <c r="AN455" s="193"/>
      <c r="AO455" s="193"/>
      <c r="AP455" s="193"/>
      <c r="AQ455" s="193"/>
      <c r="AR455" s="193"/>
      <c r="AS455" s="193"/>
      <c r="AT455" s="193"/>
      <c r="AU455" s="193"/>
      <c r="AV455" s="193"/>
    </row>
    <row r="456" spans="1:48" ht="15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  <c r="AE456" s="193"/>
      <c r="AF456" s="193"/>
      <c r="AG456" s="193"/>
      <c r="AH456" s="193"/>
      <c r="AI456" s="193"/>
      <c r="AJ456" s="193"/>
      <c r="AK456" s="193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</row>
    <row r="457" spans="1:48" ht="15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  <c r="AE457" s="193"/>
      <c r="AF457" s="193"/>
      <c r="AG457" s="193"/>
      <c r="AH457" s="193"/>
      <c r="AI457" s="193"/>
      <c r="AJ457" s="193"/>
      <c r="AK457" s="193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</row>
    <row r="458" spans="1:48" ht="15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  <c r="AE458" s="193"/>
      <c r="AF458" s="193"/>
      <c r="AG458" s="193"/>
      <c r="AH458" s="193"/>
      <c r="AI458" s="193"/>
      <c r="AJ458" s="193"/>
      <c r="AK458" s="193"/>
      <c r="AL458" s="193"/>
      <c r="AM458" s="193"/>
      <c r="AN458" s="193"/>
      <c r="AO458" s="193"/>
      <c r="AP458" s="193"/>
      <c r="AQ458" s="193"/>
      <c r="AR458" s="193"/>
      <c r="AS458" s="193"/>
      <c r="AT458" s="193"/>
      <c r="AU458" s="193"/>
      <c r="AV458" s="193"/>
    </row>
    <row r="459" spans="1:48" ht="15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  <c r="AE459" s="193"/>
      <c r="AF459" s="193"/>
      <c r="AG459" s="193"/>
      <c r="AH459" s="193"/>
      <c r="AI459" s="193"/>
      <c r="AJ459" s="193"/>
      <c r="AK459" s="193"/>
      <c r="AL459" s="193"/>
      <c r="AM459" s="193"/>
      <c r="AN459" s="193"/>
      <c r="AO459" s="193"/>
      <c r="AP459" s="193"/>
      <c r="AQ459" s="193"/>
      <c r="AR459" s="193"/>
      <c r="AS459" s="193"/>
      <c r="AT459" s="193"/>
      <c r="AU459" s="193"/>
      <c r="AV459" s="193"/>
    </row>
    <row r="460" spans="1:48" ht="15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3"/>
      <c r="AF460" s="193"/>
      <c r="AG460" s="193"/>
      <c r="AH460" s="193"/>
      <c r="AI460" s="193"/>
      <c r="AJ460" s="193"/>
      <c r="AK460" s="193"/>
      <c r="AL460" s="193"/>
      <c r="AM460" s="193"/>
      <c r="AN460" s="193"/>
      <c r="AO460" s="193"/>
      <c r="AP460" s="193"/>
      <c r="AQ460" s="193"/>
      <c r="AR460" s="193"/>
      <c r="AS460" s="193"/>
      <c r="AT460" s="193"/>
      <c r="AU460" s="193"/>
      <c r="AV460" s="193"/>
    </row>
    <row r="461" spans="1:48" ht="15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  <c r="AH461" s="193"/>
      <c r="AI461" s="193"/>
      <c r="AJ461" s="193"/>
      <c r="AK461" s="193"/>
      <c r="AL461" s="193"/>
      <c r="AM461" s="193"/>
      <c r="AN461" s="193"/>
      <c r="AO461" s="193"/>
      <c r="AP461" s="193"/>
      <c r="AQ461" s="193"/>
      <c r="AR461" s="193"/>
      <c r="AS461" s="193"/>
      <c r="AT461" s="193"/>
      <c r="AU461" s="193"/>
      <c r="AV461" s="193"/>
    </row>
    <row r="462" spans="1:48" ht="15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  <c r="AH462" s="193"/>
      <c r="AI462" s="193"/>
      <c r="AJ462" s="193"/>
      <c r="AK462" s="193"/>
      <c r="AL462" s="193"/>
      <c r="AM462" s="193"/>
      <c r="AN462" s="193"/>
      <c r="AO462" s="193"/>
      <c r="AP462" s="193"/>
      <c r="AQ462" s="193"/>
      <c r="AR462" s="193"/>
      <c r="AS462" s="193"/>
      <c r="AT462" s="193"/>
      <c r="AU462" s="193"/>
      <c r="AV462" s="193"/>
    </row>
    <row r="463" spans="1:48" ht="15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  <c r="AH463" s="193"/>
      <c r="AI463" s="193"/>
      <c r="AJ463" s="193"/>
      <c r="AK463" s="193"/>
      <c r="AL463" s="193"/>
      <c r="AM463" s="193"/>
      <c r="AN463" s="193"/>
      <c r="AO463" s="193"/>
      <c r="AP463" s="193"/>
      <c r="AQ463" s="193"/>
      <c r="AR463" s="193"/>
      <c r="AS463" s="193"/>
      <c r="AT463" s="193"/>
      <c r="AU463" s="193"/>
      <c r="AV463" s="193"/>
    </row>
    <row r="464" spans="1:48" ht="15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  <c r="AE464" s="193"/>
      <c r="AF464" s="193"/>
      <c r="AG464" s="193"/>
      <c r="AH464" s="193"/>
      <c r="AI464" s="193"/>
      <c r="AJ464" s="193"/>
      <c r="AK464" s="193"/>
      <c r="AL464" s="193"/>
      <c r="AM464" s="193"/>
      <c r="AN464" s="193"/>
      <c r="AO464" s="193"/>
      <c r="AP464" s="193"/>
      <c r="AQ464" s="193"/>
      <c r="AR464" s="193"/>
      <c r="AS464" s="193"/>
      <c r="AT464" s="193"/>
      <c r="AU464" s="193"/>
      <c r="AV464" s="193"/>
    </row>
    <row r="465" spans="1:48" ht="15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193"/>
      <c r="AJ465" s="193"/>
      <c r="AK465" s="193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</row>
    <row r="466" spans="1:48" ht="15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3"/>
      <c r="AF466" s="193"/>
      <c r="AG466" s="193"/>
      <c r="AH466" s="193"/>
      <c r="AI466" s="193"/>
      <c r="AJ466" s="193"/>
      <c r="AK466" s="193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</row>
    <row r="467" spans="1:48" ht="15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  <c r="AE467" s="193"/>
      <c r="AF467" s="193"/>
      <c r="AG467" s="193"/>
      <c r="AH467" s="193"/>
      <c r="AI467" s="193"/>
      <c r="AJ467" s="193"/>
      <c r="AK467" s="193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</row>
    <row r="468" spans="1:48" ht="15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  <c r="AE468" s="193"/>
      <c r="AF468" s="193"/>
      <c r="AG468" s="193"/>
      <c r="AH468" s="193"/>
      <c r="AI468" s="193"/>
      <c r="AJ468" s="193"/>
      <c r="AK468" s="193"/>
      <c r="AL468" s="193"/>
      <c r="AM468" s="193"/>
      <c r="AN468" s="193"/>
      <c r="AO468" s="193"/>
      <c r="AP468" s="193"/>
      <c r="AQ468" s="193"/>
      <c r="AR468" s="193"/>
      <c r="AS468" s="193"/>
      <c r="AT468" s="193"/>
      <c r="AU468" s="193"/>
      <c r="AV468" s="193"/>
    </row>
    <row r="469" spans="1:48" ht="15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  <c r="AH469" s="193"/>
      <c r="AI469" s="193"/>
      <c r="AJ469" s="193"/>
      <c r="AK469" s="193"/>
      <c r="AL469" s="193"/>
      <c r="AM469" s="193"/>
      <c r="AN469" s="193"/>
      <c r="AO469" s="193"/>
      <c r="AP469" s="193"/>
      <c r="AQ469" s="193"/>
      <c r="AR469" s="193"/>
      <c r="AS469" s="193"/>
      <c r="AT469" s="193"/>
      <c r="AU469" s="193"/>
      <c r="AV469" s="193"/>
    </row>
    <row r="470" spans="1:48" ht="15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  <c r="AH470" s="193"/>
      <c r="AI470" s="193"/>
      <c r="AJ470" s="193"/>
      <c r="AK470" s="193"/>
      <c r="AL470" s="193"/>
      <c r="AM470" s="193"/>
      <c r="AN470" s="193"/>
      <c r="AO470" s="193"/>
      <c r="AP470" s="193"/>
      <c r="AQ470" s="193"/>
      <c r="AR470" s="193"/>
      <c r="AS470" s="193"/>
      <c r="AT470" s="193"/>
      <c r="AU470" s="193"/>
      <c r="AV470" s="193"/>
    </row>
    <row r="471" spans="1:48" ht="15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  <c r="AH471" s="193"/>
      <c r="AI471" s="193"/>
      <c r="AJ471" s="193"/>
      <c r="AK471" s="193"/>
      <c r="AL471" s="193"/>
      <c r="AM471" s="193"/>
      <c r="AN471" s="193"/>
      <c r="AO471" s="193"/>
      <c r="AP471" s="193"/>
      <c r="AQ471" s="193"/>
      <c r="AR471" s="193"/>
      <c r="AS471" s="193"/>
      <c r="AT471" s="193"/>
      <c r="AU471" s="193"/>
      <c r="AV471" s="193"/>
    </row>
    <row r="472" spans="1:48" ht="15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  <c r="AE472" s="193"/>
      <c r="AF472" s="193"/>
      <c r="AG472" s="193"/>
      <c r="AH472" s="193"/>
      <c r="AI472" s="193"/>
      <c r="AJ472" s="193"/>
      <c r="AK472" s="193"/>
      <c r="AL472" s="193"/>
      <c r="AM472" s="193"/>
      <c r="AN472" s="193"/>
      <c r="AO472" s="193"/>
      <c r="AP472" s="193"/>
      <c r="AQ472" s="193"/>
      <c r="AR472" s="193"/>
      <c r="AS472" s="193"/>
      <c r="AT472" s="193"/>
      <c r="AU472" s="193"/>
      <c r="AV472" s="193"/>
    </row>
    <row r="473" spans="1:48" ht="15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  <c r="AH473" s="193"/>
      <c r="AI473" s="193"/>
      <c r="AJ473" s="193"/>
      <c r="AK473" s="193"/>
      <c r="AL473" s="193"/>
      <c r="AM473" s="193"/>
      <c r="AN473" s="193"/>
      <c r="AO473" s="193"/>
      <c r="AP473" s="193"/>
      <c r="AQ473" s="193"/>
      <c r="AR473" s="193"/>
      <c r="AS473" s="193"/>
      <c r="AT473" s="193"/>
      <c r="AU473" s="193"/>
      <c r="AV473" s="193"/>
    </row>
    <row r="474" spans="1:48" ht="15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  <c r="AH474" s="193"/>
      <c r="AI474" s="193"/>
      <c r="AJ474" s="193"/>
      <c r="AK474" s="193"/>
      <c r="AL474" s="193"/>
      <c r="AM474" s="193"/>
      <c r="AN474" s="193"/>
      <c r="AO474" s="193"/>
      <c r="AP474" s="193"/>
      <c r="AQ474" s="193"/>
      <c r="AR474" s="193"/>
      <c r="AS474" s="193"/>
      <c r="AT474" s="193"/>
      <c r="AU474" s="193"/>
      <c r="AV474" s="193"/>
    </row>
    <row r="475" spans="1:48" ht="15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3"/>
      <c r="AG475" s="193"/>
      <c r="AH475" s="193"/>
      <c r="AI475" s="193"/>
      <c r="AJ475" s="193"/>
      <c r="AK475" s="193"/>
      <c r="AL475" s="193"/>
      <c r="AM475" s="193"/>
      <c r="AN475" s="193"/>
      <c r="AO475" s="193"/>
      <c r="AP475" s="193"/>
      <c r="AQ475" s="193"/>
      <c r="AR475" s="193"/>
      <c r="AS475" s="193"/>
      <c r="AT475" s="193"/>
      <c r="AU475" s="193"/>
      <c r="AV475" s="193"/>
    </row>
    <row r="476" spans="1:48" ht="15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3"/>
      <c r="AF476" s="193"/>
      <c r="AG476" s="193"/>
      <c r="AH476" s="193"/>
      <c r="AI476" s="193"/>
      <c r="AJ476" s="193"/>
      <c r="AK476" s="193"/>
      <c r="AL476" s="193"/>
      <c r="AM476" s="193"/>
      <c r="AN476" s="193"/>
      <c r="AO476" s="193"/>
      <c r="AP476" s="193"/>
      <c r="AQ476" s="193"/>
      <c r="AR476" s="193"/>
      <c r="AS476" s="193"/>
      <c r="AT476" s="193"/>
      <c r="AU476" s="193"/>
      <c r="AV476" s="193"/>
    </row>
    <row r="477" spans="1:48" ht="15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  <c r="AA477" s="193"/>
      <c r="AB477" s="193"/>
      <c r="AC477" s="193"/>
      <c r="AD477" s="193"/>
      <c r="AE477" s="193"/>
      <c r="AF477" s="193"/>
      <c r="AG477" s="193"/>
      <c r="AH477" s="193"/>
      <c r="AI477" s="193"/>
      <c r="AJ477" s="193"/>
      <c r="AK477" s="193"/>
      <c r="AL477" s="193"/>
      <c r="AM477" s="193"/>
      <c r="AN477" s="193"/>
      <c r="AO477" s="193"/>
      <c r="AP477" s="193"/>
      <c r="AQ477" s="193"/>
      <c r="AR477" s="193"/>
      <c r="AS477" s="193"/>
      <c r="AT477" s="193"/>
      <c r="AU477" s="193"/>
      <c r="AV477" s="193"/>
    </row>
    <row r="478" spans="1:48" ht="15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  <c r="AE478" s="193"/>
      <c r="AF478" s="193"/>
      <c r="AG478" s="193"/>
      <c r="AH478" s="193"/>
      <c r="AI478" s="193"/>
      <c r="AJ478" s="193"/>
      <c r="AK478" s="193"/>
      <c r="AL478" s="193"/>
      <c r="AM478" s="193"/>
      <c r="AN478" s="193"/>
      <c r="AO478" s="193"/>
      <c r="AP478" s="193"/>
      <c r="AQ478" s="193"/>
      <c r="AR478" s="193"/>
      <c r="AS478" s="193"/>
      <c r="AT478" s="193"/>
      <c r="AU478" s="193"/>
      <c r="AV478" s="193"/>
    </row>
    <row r="479" spans="1:48" ht="15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3"/>
      <c r="AG479" s="193"/>
      <c r="AH479" s="193"/>
      <c r="AI479" s="193"/>
      <c r="AJ479" s="193"/>
      <c r="AK479" s="193"/>
      <c r="AL479" s="193"/>
      <c r="AM479" s="193"/>
      <c r="AN479" s="193"/>
      <c r="AO479" s="193"/>
      <c r="AP479" s="193"/>
      <c r="AQ479" s="193"/>
      <c r="AR479" s="193"/>
      <c r="AS479" s="193"/>
      <c r="AT479" s="193"/>
      <c r="AU479" s="193"/>
      <c r="AV479" s="193"/>
    </row>
    <row r="480" spans="1:48" ht="15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  <c r="AE480" s="193"/>
      <c r="AF480" s="193"/>
      <c r="AG480" s="193"/>
      <c r="AH480" s="193"/>
      <c r="AI480" s="193"/>
      <c r="AJ480" s="193"/>
      <c r="AK480" s="193"/>
      <c r="AL480" s="193"/>
      <c r="AM480" s="193"/>
      <c r="AN480" s="193"/>
      <c r="AO480" s="193"/>
      <c r="AP480" s="193"/>
      <c r="AQ480" s="193"/>
      <c r="AR480" s="193"/>
      <c r="AS480" s="193"/>
      <c r="AT480" s="193"/>
      <c r="AU480" s="193"/>
      <c r="AV480" s="193"/>
    </row>
    <row r="481" spans="1:48" ht="15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  <c r="AE481" s="193"/>
      <c r="AF481" s="193"/>
      <c r="AG481" s="193"/>
      <c r="AH481" s="193"/>
      <c r="AI481" s="193"/>
      <c r="AJ481" s="193"/>
      <c r="AK481" s="193"/>
      <c r="AL481" s="193"/>
      <c r="AM481" s="193"/>
      <c r="AN481" s="193"/>
      <c r="AO481" s="193"/>
      <c r="AP481" s="193"/>
      <c r="AQ481" s="193"/>
      <c r="AR481" s="193"/>
      <c r="AS481" s="193"/>
      <c r="AT481" s="193"/>
      <c r="AU481" s="193"/>
      <c r="AV481" s="193"/>
    </row>
    <row r="482" spans="1:48" ht="15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  <c r="AE482" s="193"/>
      <c r="AF482" s="193"/>
      <c r="AG482" s="193"/>
      <c r="AH482" s="193"/>
      <c r="AI482" s="193"/>
      <c r="AJ482" s="193"/>
      <c r="AK482" s="193"/>
      <c r="AL482" s="193"/>
      <c r="AM482" s="193"/>
      <c r="AN482" s="193"/>
      <c r="AO482" s="193"/>
      <c r="AP482" s="193"/>
      <c r="AQ482" s="193"/>
      <c r="AR482" s="193"/>
      <c r="AS482" s="193"/>
      <c r="AT482" s="193"/>
      <c r="AU482" s="193"/>
      <c r="AV482" s="193"/>
    </row>
    <row r="483" spans="1:48" ht="15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3"/>
      <c r="AK483" s="193"/>
      <c r="AL483" s="193"/>
      <c r="AM483" s="193"/>
      <c r="AN483" s="193"/>
      <c r="AO483" s="193"/>
      <c r="AP483" s="193"/>
      <c r="AQ483" s="193"/>
      <c r="AR483" s="193"/>
      <c r="AS483" s="193"/>
      <c r="AT483" s="193"/>
      <c r="AU483" s="193"/>
      <c r="AV483" s="193"/>
    </row>
    <row r="484" spans="1:48" ht="15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3"/>
      <c r="AK484" s="193"/>
      <c r="AL484" s="193"/>
      <c r="AM484" s="193"/>
      <c r="AN484" s="193"/>
      <c r="AO484" s="193"/>
      <c r="AP484" s="193"/>
      <c r="AQ484" s="193"/>
      <c r="AR484" s="193"/>
      <c r="AS484" s="193"/>
      <c r="AT484" s="193"/>
      <c r="AU484" s="193"/>
      <c r="AV484" s="193"/>
    </row>
    <row r="485" spans="1:48" ht="15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3"/>
      <c r="AK485" s="193"/>
      <c r="AL485" s="193"/>
      <c r="AM485" s="193"/>
      <c r="AN485" s="193"/>
      <c r="AO485" s="193"/>
      <c r="AP485" s="193"/>
      <c r="AQ485" s="193"/>
      <c r="AR485" s="193"/>
      <c r="AS485" s="193"/>
      <c r="AT485" s="193"/>
      <c r="AU485" s="193"/>
      <c r="AV485" s="193"/>
    </row>
    <row r="486" spans="1:48" ht="15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3"/>
      <c r="AS486" s="193"/>
      <c r="AT486" s="193"/>
      <c r="AU486" s="193"/>
      <c r="AV486" s="193"/>
    </row>
    <row r="487" spans="1:48" ht="15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3"/>
      <c r="AK487" s="193"/>
      <c r="AL487" s="193"/>
      <c r="AM487" s="193"/>
      <c r="AN487" s="193"/>
      <c r="AO487" s="193"/>
      <c r="AP487" s="193"/>
      <c r="AQ487" s="193"/>
      <c r="AR487" s="193"/>
      <c r="AS487" s="193"/>
      <c r="AT487" s="193"/>
      <c r="AU487" s="193"/>
      <c r="AV487" s="193"/>
    </row>
    <row r="488" spans="1:48" ht="15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3"/>
      <c r="AK488" s="193"/>
      <c r="AL488" s="193"/>
      <c r="AM488" s="193"/>
      <c r="AN488" s="193"/>
      <c r="AO488" s="193"/>
      <c r="AP488" s="193"/>
      <c r="AQ488" s="193"/>
      <c r="AR488" s="193"/>
      <c r="AS488" s="193"/>
      <c r="AT488" s="193"/>
      <c r="AU488" s="193"/>
      <c r="AV488" s="193"/>
    </row>
    <row r="489" spans="1:48" ht="15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3"/>
      <c r="AQ489" s="193"/>
      <c r="AR489" s="193"/>
      <c r="AS489" s="193"/>
      <c r="AT489" s="193"/>
      <c r="AU489" s="193"/>
      <c r="AV489" s="193"/>
    </row>
    <row r="490" spans="1:48" ht="15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3"/>
      <c r="AK490" s="193"/>
      <c r="AL490" s="193"/>
      <c r="AM490" s="193"/>
      <c r="AN490" s="193"/>
      <c r="AO490" s="193"/>
      <c r="AP490" s="193"/>
      <c r="AQ490" s="193"/>
      <c r="AR490" s="193"/>
      <c r="AS490" s="193"/>
      <c r="AT490" s="193"/>
      <c r="AU490" s="193"/>
      <c r="AV490" s="193"/>
    </row>
    <row r="491" spans="1:48" ht="15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/>
      <c r="AG491" s="193"/>
      <c r="AH491" s="193"/>
      <c r="AI491" s="193"/>
      <c r="AJ491" s="193"/>
      <c r="AK491" s="193"/>
      <c r="AL491" s="193"/>
      <c r="AM491" s="193"/>
      <c r="AN491" s="193"/>
      <c r="AO491" s="193"/>
      <c r="AP491" s="193"/>
      <c r="AQ491" s="193"/>
      <c r="AR491" s="193"/>
      <c r="AS491" s="193"/>
      <c r="AT491" s="193"/>
      <c r="AU491" s="193"/>
      <c r="AV491" s="193"/>
    </row>
    <row r="492" spans="1:48" ht="15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/>
      <c r="AG492" s="193"/>
      <c r="AH492" s="193"/>
      <c r="AI492" s="193"/>
      <c r="AJ492" s="193"/>
      <c r="AK492" s="193"/>
      <c r="AL492" s="193"/>
      <c r="AM492" s="193"/>
      <c r="AN492" s="193"/>
      <c r="AO492" s="193"/>
      <c r="AP492" s="193"/>
      <c r="AQ492" s="193"/>
      <c r="AR492" s="193"/>
      <c r="AS492" s="193"/>
      <c r="AT492" s="193"/>
      <c r="AU492" s="193"/>
      <c r="AV492" s="193"/>
    </row>
    <row r="493" spans="1:48" ht="15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  <c r="AE493" s="193"/>
      <c r="AF493" s="193"/>
      <c r="AG493" s="193"/>
      <c r="AH493" s="193"/>
      <c r="AI493" s="193"/>
      <c r="AJ493" s="193"/>
      <c r="AK493" s="193"/>
      <c r="AL493" s="193"/>
      <c r="AM493" s="193"/>
      <c r="AN493" s="193"/>
      <c r="AO493" s="193"/>
      <c r="AP493" s="193"/>
      <c r="AQ493" s="193"/>
      <c r="AR493" s="193"/>
      <c r="AS493" s="193"/>
      <c r="AT493" s="193"/>
      <c r="AU493" s="193"/>
      <c r="AV493" s="193"/>
    </row>
    <row r="494" spans="1:48" ht="15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  <c r="AE494" s="193"/>
      <c r="AF494" s="193"/>
      <c r="AG494" s="193"/>
      <c r="AH494" s="193"/>
      <c r="AI494" s="193"/>
      <c r="AJ494" s="193"/>
      <c r="AK494" s="193"/>
      <c r="AL494" s="193"/>
      <c r="AM494" s="193"/>
      <c r="AN494" s="193"/>
      <c r="AO494" s="193"/>
      <c r="AP494" s="193"/>
      <c r="AQ494" s="193"/>
      <c r="AR494" s="193"/>
      <c r="AS494" s="193"/>
      <c r="AT494" s="193"/>
      <c r="AU494" s="193"/>
      <c r="AV494" s="193"/>
    </row>
    <row r="495" spans="1:48" ht="15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  <c r="AH495" s="193"/>
      <c r="AI495" s="193"/>
      <c r="AJ495" s="193"/>
      <c r="AK495" s="193"/>
      <c r="AL495" s="193"/>
      <c r="AM495" s="193"/>
      <c r="AN495" s="193"/>
      <c r="AO495" s="193"/>
      <c r="AP495" s="193"/>
      <c r="AQ495" s="193"/>
      <c r="AR495" s="193"/>
      <c r="AS495" s="193"/>
      <c r="AT495" s="193"/>
      <c r="AU495" s="193"/>
      <c r="AV495" s="193"/>
    </row>
    <row r="496" spans="1:48" ht="15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  <c r="AH496" s="193"/>
      <c r="AI496" s="193"/>
      <c r="AJ496" s="193"/>
      <c r="AK496" s="193"/>
      <c r="AL496" s="193"/>
      <c r="AM496" s="193"/>
      <c r="AN496" s="193"/>
      <c r="AO496" s="193"/>
      <c r="AP496" s="193"/>
      <c r="AQ496" s="193"/>
      <c r="AR496" s="193"/>
      <c r="AS496" s="193"/>
      <c r="AT496" s="193"/>
      <c r="AU496" s="193"/>
      <c r="AV496" s="193"/>
    </row>
    <row r="497" spans="1:48" ht="15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  <c r="AH497" s="193"/>
      <c r="AI497" s="193"/>
      <c r="AJ497" s="193"/>
      <c r="AK497" s="193"/>
      <c r="AL497" s="193"/>
      <c r="AM497" s="193"/>
      <c r="AN497" s="193"/>
      <c r="AO497" s="193"/>
      <c r="AP497" s="193"/>
      <c r="AQ497" s="193"/>
      <c r="AR497" s="193"/>
      <c r="AS497" s="193"/>
      <c r="AT497" s="193"/>
      <c r="AU497" s="193"/>
      <c r="AV497" s="193"/>
    </row>
    <row r="498" spans="1:48" ht="15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  <c r="AH498" s="193"/>
      <c r="AI498" s="193"/>
      <c r="AJ498" s="193"/>
      <c r="AK498" s="193"/>
      <c r="AL498" s="193"/>
      <c r="AM498" s="193"/>
      <c r="AN498" s="193"/>
      <c r="AO498" s="193"/>
      <c r="AP498" s="193"/>
      <c r="AQ498" s="193"/>
      <c r="AR498" s="193"/>
      <c r="AS498" s="193"/>
      <c r="AT498" s="193"/>
      <c r="AU498" s="193"/>
      <c r="AV498" s="193"/>
    </row>
    <row r="499" spans="1:48" ht="15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  <c r="AH499" s="193"/>
      <c r="AI499" s="193"/>
      <c r="AJ499" s="193"/>
      <c r="AK499" s="193"/>
      <c r="AL499" s="193"/>
      <c r="AM499" s="193"/>
      <c r="AN499" s="193"/>
      <c r="AO499" s="193"/>
      <c r="AP499" s="193"/>
      <c r="AQ499" s="193"/>
      <c r="AR499" s="193"/>
      <c r="AS499" s="193"/>
      <c r="AT499" s="193"/>
      <c r="AU499" s="193"/>
      <c r="AV499" s="193"/>
    </row>
    <row r="500" spans="1:48" ht="15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  <c r="AH500" s="193"/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193"/>
      <c r="AS500" s="193"/>
      <c r="AT500" s="193"/>
      <c r="AU500" s="193"/>
      <c r="AV500" s="193"/>
    </row>
    <row r="501" spans="1:48" ht="15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3"/>
      <c r="AF501" s="193"/>
      <c r="AG501" s="193"/>
      <c r="AH501" s="193"/>
      <c r="AI501" s="193"/>
      <c r="AJ501" s="193"/>
      <c r="AK501" s="193"/>
      <c r="AL501" s="193"/>
      <c r="AM501" s="193"/>
      <c r="AN501" s="193"/>
      <c r="AO501" s="193"/>
      <c r="AP501" s="193"/>
      <c r="AQ501" s="193"/>
      <c r="AR501" s="193"/>
      <c r="AS501" s="193"/>
      <c r="AT501" s="193"/>
      <c r="AU501" s="193"/>
      <c r="AV501" s="193"/>
    </row>
    <row r="502" spans="1:48" ht="15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  <c r="AE502" s="193"/>
      <c r="AF502" s="193"/>
      <c r="AG502" s="193"/>
      <c r="AH502" s="193"/>
      <c r="AI502" s="193"/>
      <c r="AJ502" s="193"/>
      <c r="AK502" s="193"/>
      <c r="AL502" s="193"/>
      <c r="AM502" s="193"/>
      <c r="AN502" s="193"/>
      <c r="AO502" s="193"/>
      <c r="AP502" s="193"/>
      <c r="AQ502" s="193"/>
      <c r="AR502" s="193"/>
      <c r="AS502" s="193"/>
      <c r="AT502" s="193"/>
      <c r="AU502" s="193"/>
      <c r="AV502" s="193"/>
    </row>
    <row r="503" spans="1:48" ht="15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  <c r="AE503" s="193"/>
      <c r="AF503" s="193"/>
      <c r="AG503" s="193"/>
      <c r="AH503" s="193"/>
      <c r="AI503" s="193"/>
      <c r="AJ503" s="193"/>
      <c r="AK503" s="193"/>
      <c r="AL503" s="193"/>
      <c r="AM503" s="193"/>
      <c r="AN503" s="193"/>
      <c r="AO503" s="193"/>
      <c r="AP503" s="193"/>
      <c r="AQ503" s="193"/>
      <c r="AR503" s="193"/>
      <c r="AS503" s="193"/>
      <c r="AT503" s="193"/>
      <c r="AU503" s="193"/>
      <c r="AV503" s="193"/>
    </row>
    <row r="504" spans="1:48" ht="15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</row>
    <row r="505" spans="1:48" ht="15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</row>
    <row r="506" spans="1:48" ht="15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</row>
    <row r="507" spans="1:48" ht="15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</row>
    <row r="508" spans="1:48" ht="15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  <c r="AE508" s="193"/>
      <c r="AF508" s="193"/>
      <c r="AG508" s="193"/>
      <c r="AH508" s="193"/>
      <c r="AI508" s="193"/>
      <c r="AJ508" s="193"/>
      <c r="AK508" s="193"/>
      <c r="AL508" s="193"/>
      <c r="AM508" s="193"/>
      <c r="AN508" s="193"/>
      <c r="AO508" s="193"/>
      <c r="AP508" s="193"/>
      <c r="AQ508" s="193"/>
      <c r="AR508" s="193"/>
      <c r="AS508" s="193"/>
      <c r="AT508" s="193"/>
      <c r="AU508" s="193"/>
      <c r="AV508" s="193"/>
    </row>
    <row r="509" spans="1:48" ht="15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</row>
    <row r="510" spans="1:48" ht="15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  <c r="AE510" s="193"/>
      <c r="AF510" s="193"/>
      <c r="AG510" s="193"/>
      <c r="AH510" s="193"/>
      <c r="AI510" s="193"/>
      <c r="AJ510" s="193"/>
      <c r="AK510" s="193"/>
      <c r="AL510" s="193"/>
      <c r="AM510" s="193"/>
      <c r="AN510" s="193"/>
      <c r="AO510" s="193"/>
      <c r="AP510" s="193"/>
      <c r="AQ510" s="193"/>
      <c r="AR510" s="193"/>
      <c r="AS510" s="193"/>
      <c r="AT510" s="193"/>
      <c r="AU510" s="193"/>
      <c r="AV510" s="193"/>
    </row>
    <row r="511" spans="1:48" ht="15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  <c r="AE511" s="193"/>
      <c r="AF511" s="193"/>
      <c r="AG511" s="193"/>
      <c r="AH511" s="193"/>
      <c r="AI511" s="193"/>
      <c r="AJ511" s="193"/>
      <c r="AK511" s="193"/>
      <c r="AL511" s="193"/>
      <c r="AM511" s="193"/>
      <c r="AN511" s="193"/>
      <c r="AO511" s="193"/>
      <c r="AP511" s="193"/>
      <c r="AQ511" s="193"/>
      <c r="AR511" s="193"/>
      <c r="AS511" s="193"/>
      <c r="AT511" s="193"/>
      <c r="AU511" s="193"/>
      <c r="AV511" s="193"/>
    </row>
    <row r="512" spans="1:48" ht="15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  <c r="AE512" s="193"/>
      <c r="AF512" s="193"/>
      <c r="AG512" s="193"/>
      <c r="AH512" s="193"/>
      <c r="AI512" s="193"/>
      <c r="AJ512" s="193"/>
      <c r="AK512" s="193"/>
      <c r="AL512" s="193"/>
      <c r="AM512" s="193"/>
      <c r="AN512" s="193"/>
      <c r="AO512" s="193"/>
      <c r="AP512" s="193"/>
      <c r="AQ512" s="193"/>
      <c r="AR512" s="193"/>
      <c r="AS512" s="193"/>
      <c r="AT512" s="193"/>
      <c r="AU512" s="193"/>
      <c r="AV512" s="193"/>
    </row>
    <row r="513" spans="1:48" ht="15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  <c r="AE513" s="193"/>
      <c r="AF513" s="193"/>
      <c r="AG513" s="193"/>
      <c r="AH513" s="193"/>
      <c r="AI513" s="193"/>
      <c r="AJ513" s="193"/>
      <c r="AK513" s="193"/>
      <c r="AL513" s="193"/>
      <c r="AM513" s="193"/>
      <c r="AN513" s="193"/>
      <c r="AO513" s="193"/>
      <c r="AP513" s="193"/>
      <c r="AQ513" s="193"/>
      <c r="AR513" s="193"/>
      <c r="AS513" s="193"/>
      <c r="AT513" s="193"/>
      <c r="AU513" s="193"/>
      <c r="AV513" s="193"/>
    </row>
    <row r="514" spans="1:48" ht="15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3"/>
      <c r="AG514" s="193"/>
      <c r="AH514" s="193"/>
      <c r="AI514" s="193"/>
      <c r="AJ514" s="193"/>
      <c r="AK514" s="193"/>
      <c r="AL514" s="193"/>
      <c r="AM514" s="193"/>
      <c r="AN514" s="193"/>
      <c r="AO514" s="193"/>
      <c r="AP514" s="193"/>
      <c r="AQ514" s="193"/>
      <c r="AR514" s="193"/>
      <c r="AS514" s="193"/>
      <c r="AT514" s="193"/>
      <c r="AU514" s="193"/>
      <c r="AV514" s="193"/>
    </row>
    <row r="515" spans="1:48" ht="15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  <c r="AE515" s="193"/>
      <c r="AF515" s="193"/>
      <c r="AG515" s="193"/>
      <c r="AH515" s="193"/>
      <c r="AI515" s="193"/>
      <c r="AJ515" s="193"/>
      <c r="AK515" s="193"/>
      <c r="AL515" s="193"/>
      <c r="AM515" s="193"/>
      <c r="AN515" s="193"/>
      <c r="AO515" s="193"/>
      <c r="AP515" s="193"/>
      <c r="AQ515" s="193"/>
      <c r="AR515" s="193"/>
      <c r="AS515" s="193"/>
      <c r="AT515" s="193"/>
      <c r="AU515" s="193"/>
      <c r="AV515" s="193"/>
    </row>
    <row r="516" spans="1:48" ht="15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  <c r="AA516" s="193"/>
      <c r="AB516" s="193"/>
      <c r="AC516" s="193"/>
      <c r="AD516" s="193"/>
      <c r="AE516" s="193"/>
      <c r="AF516" s="193"/>
      <c r="AG516" s="193"/>
      <c r="AH516" s="193"/>
      <c r="AI516" s="193"/>
      <c r="AJ516" s="193"/>
      <c r="AK516" s="193"/>
      <c r="AL516" s="193"/>
      <c r="AM516" s="193"/>
      <c r="AN516" s="193"/>
      <c r="AO516" s="193"/>
      <c r="AP516" s="193"/>
      <c r="AQ516" s="193"/>
      <c r="AR516" s="193"/>
      <c r="AS516" s="193"/>
      <c r="AT516" s="193"/>
      <c r="AU516" s="193"/>
      <c r="AV516" s="193"/>
    </row>
    <row r="517" spans="1:48" ht="15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  <c r="AE517" s="193"/>
      <c r="AF517" s="193"/>
      <c r="AG517" s="193"/>
      <c r="AH517" s="193"/>
      <c r="AI517" s="193"/>
      <c r="AJ517" s="193"/>
      <c r="AK517" s="193"/>
      <c r="AL517" s="193"/>
      <c r="AM517" s="193"/>
      <c r="AN517" s="193"/>
      <c r="AO517" s="193"/>
      <c r="AP517" s="193"/>
      <c r="AQ517" s="193"/>
      <c r="AR517" s="193"/>
      <c r="AS517" s="193"/>
      <c r="AT517" s="193"/>
      <c r="AU517" s="193"/>
      <c r="AV517" s="193"/>
    </row>
    <row r="518" spans="1:48" ht="15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  <c r="AE518" s="193"/>
      <c r="AF518" s="193"/>
      <c r="AG518" s="193"/>
      <c r="AH518" s="193"/>
      <c r="AI518" s="193"/>
      <c r="AJ518" s="193"/>
      <c r="AK518" s="193"/>
      <c r="AL518" s="193"/>
      <c r="AM518" s="193"/>
      <c r="AN518" s="193"/>
      <c r="AO518" s="193"/>
      <c r="AP518" s="193"/>
      <c r="AQ518" s="193"/>
      <c r="AR518" s="193"/>
      <c r="AS518" s="193"/>
      <c r="AT518" s="193"/>
      <c r="AU518" s="193"/>
      <c r="AV518" s="193"/>
    </row>
    <row r="519" spans="1:48" ht="15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  <c r="AE519" s="193"/>
      <c r="AF519" s="193"/>
      <c r="AG519" s="193"/>
      <c r="AH519" s="193"/>
      <c r="AI519" s="193"/>
      <c r="AJ519" s="193"/>
      <c r="AK519" s="193"/>
      <c r="AL519" s="193"/>
      <c r="AM519" s="193"/>
      <c r="AN519" s="193"/>
      <c r="AO519" s="193"/>
      <c r="AP519" s="193"/>
      <c r="AQ519" s="193"/>
      <c r="AR519" s="193"/>
      <c r="AS519" s="193"/>
      <c r="AT519" s="193"/>
      <c r="AU519" s="193"/>
      <c r="AV519" s="193"/>
    </row>
    <row r="520" spans="1:48" ht="15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  <c r="AE520" s="193"/>
      <c r="AF520" s="193"/>
      <c r="AG520" s="193"/>
      <c r="AH520" s="193"/>
      <c r="AI520" s="193"/>
      <c r="AJ520" s="193"/>
      <c r="AK520" s="193"/>
      <c r="AL520" s="193"/>
      <c r="AM520" s="193"/>
      <c r="AN520" s="193"/>
      <c r="AO520" s="193"/>
      <c r="AP520" s="193"/>
      <c r="AQ520" s="193"/>
      <c r="AR520" s="193"/>
      <c r="AS520" s="193"/>
      <c r="AT520" s="193"/>
      <c r="AU520" s="193"/>
      <c r="AV520" s="193"/>
    </row>
    <row r="521" spans="1:48" ht="15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  <c r="AE521" s="193"/>
      <c r="AF521" s="193"/>
      <c r="AG521" s="193"/>
      <c r="AH521" s="193"/>
      <c r="AI521" s="193"/>
      <c r="AJ521" s="193"/>
      <c r="AK521" s="193"/>
      <c r="AL521" s="193"/>
      <c r="AM521" s="193"/>
      <c r="AN521" s="193"/>
      <c r="AO521" s="193"/>
      <c r="AP521" s="193"/>
      <c r="AQ521" s="193"/>
      <c r="AR521" s="193"/>
      <c r="AS521" s="193"/>
      <c r="AT521" s="193"/>
      <c r="AU521" s="193"/>
      <c r="AV521" s="193"/>
    </row>
    <row r="522" spans="1:48" ht="15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  <c r="AE522" s="193"/>
      <c r="AF522" s="193"/>
      <c r="AG522" s="193"/>
      <c r="AH522" s="193"/>
      <c r="AI522" s="193"/>
      <c r="AJ522" s="193"/>
      <c r="AK522" s="193"/>
      <c r="AL522" s="193"/>
      <c r="AM522" s="193"/>
      <c r="AN522" s="193"/>
      <c r="AO522" s="193"/>
      <c r="AP522" s="193"/>
      <c r="AQ522" s="193"/>
      <c r="AR522" s="193"/>
      <c r="AS522" s="193"/>
      <c r="AT522" s="193"/>
      <c r="AU522" s="193"/>
      <c r="AV522" s="193"/>
    </row>
    <row r="523" spans="1:48" ht="15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  <c r="AE523" s="193"/>
      <c r="AF523" s="193"/>
      <c r="AG523" s="193"/>
      <c r="AH523" s="193"/>
      <c r="AI523" s="193"/>
      <c r="AJ523" s="193"/>
      <c r="AK523" s="193"/>
      <c r="AL523" s="193"/>
      <c r="AM523" s="193"/>
      <c r="AN523" s="193"/>
      <c r="AO523" s="193"/>
      <c r="AP523" s="193"/>
      <c r="AQ523" s="193"/>
      <c r="AR523" s="193"/>
      <c r="AS523" s="193"/>
      <c r="AT523" s="193"/>
      <c r="AU523" s="193"/>
      <c r="AV523" s="193"/>
    </row>
    <row r="524" spans="1:48" ht="15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  <c r="AE524" s="193"/>
      <c r="AF524" s="193"/>
      <c r="AG524" s="193"/>
      <c r="AH524" s="193"/>
      <c r="AI524" s="193"/>
      <c r="AJ524" s="193"/>
      <c r="AK524" s="193"/>
      <c r="AL524" s="193"/>
      <c r="AM524" s="193"/>
      <c r="AN524" s="193"/>
      <c r="AO524" s="193"/>
      <c r="AP524" s="193"/>
      <c r="AQ524" s="193"/>
      <c r="AR524" s="193"/>
      <c r="AS524" s="193"/>
      <c r="AT524" s="193"/>
      <c r="AU524" s="193"/>
      <c r="AV524" s="193"/>
    </row>
    <row r="525" spans="1:48" ht="15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  <c r="AE525" s="193"/>
      <c r="AF525" s="193"/>
      <c r="AG525" s="193"/>
      <c r="AH525" s="193"/>
      <c r="AI525" s="193"/>
      <c r="AJ525" s="193"/>
      <c r="AK525" s="193"/>
      <c r="AL525" s="193"/>
      <c r="AM525" s="193"/>
      <c r="AN525" s="193"/>
      <c r="AO525" s="193"/>
      <c r="AP525" s="193"/>
      <c r="AQ525" s="193"/>
      <c r="AR525" s="193"/>
      <c r="AS525" s="193"/>
      <c r="AT525" s="193"/>
      <c r="AU525" s="193"/>
      <c r="AV525" s="193"/>
    </row>
    <row r="526" spans="1:48" ht="15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  <c r="AE526" s="193"/>
      <c r="AF526" s="193"/>
      <c r="AG526" s="193"/>
      <c r="AH526" s="193"/>
      <c r="AI526" s="193"/>
      <c r="AJ526" s="193"/>
      <c r="AK526" s="193"/>
      <c r="AL526" s="193"/>
      <c r="AM526" s="193"/>
      <c r="AN526" s="193"/>
      <c r="AO526" s="193"/>
      <c r="AP526" s="193"/>
      <c r="AQ526" s="193"/>
      <c r="AR526" s="193"/>
      <c r="AS526" s="193"/>
      <c r="AT526" s="193"/>
      <c r="AU526" s="193"/>
      <c r="AV526" s="193"/>
    </row>
    <row r="527" spans="1:48" ht="15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  <c r="AE527" s="193"/>
      <c r="AF527" s="193"/>
      <c r="AG527" s="193"/>
      <c r="AH527" s="193"/>
      <c r="AI527" s="193"/>
      <c r="AJ527" s="193"/>
      <c r="AK527" s="193"/>
      <c r="AL527" s="193"/>
      <c r="AM527" s="193"/>
      <c r="AN527" s="193"/>
      <c r="AO527" s="193"/>
      <c r="AP527" s="193"/>
      <c r="AQ527" s="193"/>
      <c r="AR527" s="193"/>
      <c r="AS527" s="193"/>
      <c r="AT527" s="193"/>
      <c r="AU527" s="193"/>
      <c r="AV527" s="193"/>
    </row>
    <row r="528" spans="1:48" ht="15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  <c r="AE528" s="193"/>
      <c r="AF528" s="193"/>
      <c r="AG528" s="193"/>
      <c r="AH528" s="193"/>
      <c r="AI528" s="193"/>
      <c r="AJ528" s="193"/>
      <c r="AK528" s="193"/>
      <c r="AL528" s="193"/>
      <c r="AM528" s="193"/>
      <c r="AN528" s="193"/>
      <c r="AO528" s="193"/>
      <c r="AP528" s="193"/>
      <c r="AQ528" s="193"/>
      <c r="AR528" s="193"/>
      <c r="AS528" s="193"/>
      <c r="AT528" s="193"/>
      <c r="AU528" s="193"/>
      <c r="AV528" s="193"/>
    </row>
    <row r="529" spans="1:48" ht="15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  <c r="AE529" s="193"/>
      <c r="AF529" s="193"/>
      <c r="AG529" s="193"/>
      <c r="AH529" s="193"/>
      <c r="AI529" s="193"/>
      <c r="AJ529" s="193"/>
      <c r="AK529" s="193"/>
      <c r="AL529" s="193"/>
      <c r="AM529" s="193"/>
      <c r="AN529" s="193"/>
      <c r="AO529" s="193"/>
      <c r="AP529" s="193"/>
      <c r="AQ529" s="193"/>
      <c r="AR529" s="193"/>
      <c r="AS529" s="193"/>
      <c r="AT529" s="193"/>
      <c r="AU529" s="193"/>
      <c r="AV529" s="193"/>
    </row>
    <row r="530" spans="1:48" ht="15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3"/>
      <c r="AF530" s="193"/>
      <c r="AG530" s="193"/>
      <c r="AH530" s="193"/>
      <c r="AI530" s="193"/>
      <c r="AJ530" s="193"/>
      <c r="AK530" s="193"/>
      <c r="AL530" s="193"/>
      <c r="AM530" s="193"/>
      <c r="AN530" s="193"/>
      <c r="AO530" s="193"/>
      <c r="AP530" s="193"/>
      <c r="AQ530" s="193"/>
      <c r="AR530" s="193"/>
      <c r="AS530" s="193"/>
      <c r="AT530" s="193"/>
      <c r="AU530" s="193"/>
      <c r="AV530" s="193"/>
    </row>
    <row r="531" spans="1:48" ht="15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  <c r="AE531" s="193"/>
      <c r="AF531" s="193"/>
      <c r="AG531" s="193"/>
      <c r="AH531" s="193"/>
      <c r="AI531" s="193"/>
      <c r="AJ531" s="193"/>
      <c r="AK531" s="193"/>
      <c r="AL531" s="193"/>
      <c r="AM531" s="193"/>
      <c r="AN531" s="193"/>
      <c r="AO531" s="193"/>
      <c r="AP531" s="193"/>
      <c r="AQ531" s="193"/>
      <c r="AR531" s="193"/>
      <c r="AS531" s="193"/>
      <c r="AT531" s="193"/>
      <c r="AU531" s="193"/>
      <c r="AV531" s="193"/>
    </row>
    <row r="532" spans="1:48" ht="15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  <c r="AE532" s="193"/>
      <c r="AF532" s="193"/>
      <c r="AG532" s="193"/>
      <c r="AH532" s="193"/>
      <c r="AI532" s="193"/>
      <c r="AJ532" s="193"/>
      <c r="AK532" s="193"/>
      <c r="AL532" s="193"/>
      <c r="AM532" s="193"/>
      <c r="AN532" s="193"/>
      <c r="AO532" s="193"/>
      <c r="AP532" s="193"/>
      <c r="AQ532" s="193"/>
      <c r="AR532" s="193"/>
      <c r="AS532" s="193"/>
      <c r="AT532" s="193"/>
      <c r="AU532" s="193"/>
      <c r="AV532" s="193"/>
    </row>
    <row r="533" spans="1:48" ht="15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  <c r="AE533" s="193"/>
      <c r="AF533" s="193"/>
      <c r="AG533" s="193"/>
      <c r="AH533" s="193"/>
      <c r="AI533" s="193"/>
      <c r="AJ533" s="193"/>
      <c r="AK533" s="193"/>
      <c r="AL533" s="193"/>
      <c r="AM533" s="193"/>
      <c r="AN533" s="193"/>
      <c r="AO533" s="193"/>
      <c r="AP533" s="193"/>
      <c r="AQ533" s="193"/>
      <c r="AR533" s="193"/>
      <c r="AS533" s="193"/>
      <c r="AT533" s="193"/>
      <c r="AU533" s="193"/>
      <c r="AV533" s="193"/>
    </row>
    <row r="534" spans="1:48" ht="15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  <c r="AE534" s="193"/>
      <c r="AF534" s="193"/>
      <c r="AG534" s="193"/>
      <c r="AH534" s="193"/>
      <c r="AI534" s="193"/>
      <c r="AJ534" s="193"/>
      <c r="AK534" s="193"/>
      <c r="AL534" s="193"/>
      <c r="AM534" s="193"/>
      <c r="AN534" s="193"/>
      <c r="AO534" s="193"/>
      <c r="AP534" s="193"/>
      <c r="AQ534" s="193"/>
      <c r="AR534" s="193"/>
      <c r="AS534" s="193"/>
      <c r="AT534" s="193"/>
      <c r="AU534" s="193"/>
      <c r="AV534" s="193"/>
    </row>
    <row r="535" spans="1:48" ht="15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  <c r="AE535" s="193"/>
      <c r="AF535" s="193"/>
      <c r="AG535" s="193"/>
      <c r="AH535" s="193"/>
      <c r="AI535" s="193"/>
      <c r="AJ535" s="193"/>
      <c r="AK535" s="193"/>
      <c r="AL535" s="193"/>
      <c r="AM535" s="193"/>
      <c r="AN535" s="193"/>
      <c r="AO535" s="193"/>
      <c r="AP535" s="193"/>
      <c r="AQ535" s="193"/>
      <c r="AR535" s="193"/>
      <c r="AS535" s="193"/>
      <c r="AT535" s="193"/>
      <c r="AU535" s="193"/>
      <c r="AV535" s="193"/>
    </row>
    <row r="536" spans="1:48" ht="15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3"/>
      <c r="AF536" s="193"/>
      <c r="AG536" s="193"/>
      <c r="AH536" s="193"/>
      <c r="AI536" s="193"/>
      <c r="AJ536" s="193"/>
      <c r="AK536" s="193"/>
      <c r="AL536" s="193"/>
      <c r="AM536" s="193"/>
      <c r="AN536" s="193"/>
      <c r="AO536" s="193"/>
      <c r="AP536" s="193"/>
      <c r="AQ536" s="193"/>
      <c r="AR536" s="193"/>
      <c r="AS536" s="193"/>
      <c r="AT536" s="193"/>
      <c r="AU536" s="193"/>
      <c r="AV536" s="193"/>
    </row>
    <row r="537" spans="1:48" ht="15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  <c r="AE537" s="193"/>
      <c r="AF537" s="193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3"/>
      <c r="AQ537" s="193"/>
      <c r="AR537" s="193"/>
      <c r="AS537" s="193"/>
      <c r="AT537" s="193"/>
      <c r="AU537" s="193"/>
      <c r="AV537" s="193"/>
    </row>
    <row r="538" spans="1:48" ht="15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  <c r="AE538" s="193"/>
      <c r="AF538" s="193"/>
      <c r="AG538" s="193"/>
      <c r="AH538" s="193"/>
      <c r="AI538" s="193"/>
      <c r="AJ538" s="193"/>
      <c r="AK538" s="193"/>
      <c r="AL538" s="193"/>
      <c r="AM538" s="193"/>
      <c r="AN538" s="193"/>
      <c r="AO538" s="193"/>
      <c r="AP538" s="193"/>
      <c r="AQ538" s="193"/>
      <c r="AR538" s="193"/>
      <c r="AS538" s="193"/>
      <c r="AT538" s="193"/>
      <c r="AU538" s="193"/>
      <c r="AV538" s="193"/>
    </row>
    <row r="539" spans="1:48" ht="15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  <c r="AE539" s="193"/>
      <c r="AF539" s="193"/>
      <c r="AG539" s="193"/>
      <c r="AH539" s="193"/>
      <c r="AI539" s="193"/>
      <c r="AJ539" s="193"/>
      <c r="AK539" s="193"/>
      <c r="AL539" s="193"/>
      <c r="AM539" s="193"/>
      <c r="AN539" s="193"/>
      <c r="AO539" s="193"/>
      <c r="AP539" s="193"/>
      <c r="AQ539" s="193"/>
      <c r="AR539" s="193"/>
      <c r="AS539" s="193"/>
      <c r="AT539" s="193"/>
      <c r="AU539" s="193"/>
      <c r="AV539" s="193"/>
    </row>
    <row r="540" spans="1:48" ht="15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  <c r="AE540" s="193"/>
      <c r="AF540" s="193"/>
      <c r="AG540" s="193"/>
      <c r="AH540" s="193"/>
      <c r="AI540" s="193"/>
      <c r="AJ540" s="193"/>
      <c r="AK540" s="193"/>
      <c r="AL540" s="193"/>
      <c r="AM540" s="193"/>
      <c r="AN540" s="193"/>
      <c r="AO540" s="193"/>
      <c r="AP540" s="193"/>
      <c r="AQ540" s="193"/>
      <c r="AR540" s="193"/>
      <c r="AS540" s="193"/>
      <c r="AT540" s="193"/>
      <c r="AU540" s="193"/>
      <c r="AV540" s="193"/>
    </row>
    <row r="541" spans="1:48" ht="15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  <c r="AE541" s="193"/>
      <c r="AF541" s="193"/>
      <c r="AG541" s="193"/>
      <c r="AH541" s="193"/>
      <c r="AI541" s="193"/>
      <c r="AJ541" s="193"/>
      <c r="AK541" s="193"/>
      <c r="AL541" s="193"/>
      <c r="AM541" s="193"/>
      <c r="AN541" s="193"/>
      <c r="AO541" s="193"/>
      <c r="AP541" s="193"/>
      <c r="AQ541" s="193"/>
      <c r="AR541" s="193"/>
      <c r="AS541" s="193"/>
      <c r="AT541" s="193"/>
      <c r="AU541" s="193"/>
      <c r="AV541" s="193"/>
    </row>
    <row r="542" spans="1:48" ht="15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  <c r="AU542" s="193"/>
      <c r="AV542" s="193"/>
    </row>
    <row r="543" spans="1:48" ht="15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  <c r="AE543" s="193"/>
      <c r="AF543" s="193"/>
      <c r="AG543" s="193"/>
      <c r="AH543" s="193"/>
      <c r="AI543" s="193"/>
      <c r="AJ543" s="193"/>
      <c r="AK543" s="193"/>
      <c r="AL543" s="193"/>
      <c r="AM543" s="193"/>
      <c r="AN543" s="193"/>
      <c r="AO543" s="193"/>
      <c r="AP543" s="193"/>
      <c r="AQ543" s="193"/>
      <c r="AR543" s="193"/>
      <c r="AS543" s="193"/>
      <c r="AT543" s="193"/>
      <c r="AU543" s="193"/>
      <c r="AV543" s="193"/>
    </row>
    <row r="544" spans="1:48" ht="15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  <c r="AE544" s="193"/>
      <c r="AF544" s="193"/>
      <c r="AG544" s="193"/>
      <c r="AH544" s="193"/>
      <c r="AI544" s="193"/>
      <c r="AJ544" s="193"/>
      <c r="AK544" s="193"/>
      <c r="AL544" s="193"/>
      <c r="AM544" s="193"/>
      <c r="AN544" s="193"/>
      <c r="AO544" s="193"/>
      <c r="AP544" s="193"/>
      <c r="AQ544" s="193"/>
      <c r="AR544" s="193"/>
      <c r="AS544" s="193"/>
      <c r="AT544" s="193"/>
      <c r="AU544" s="193"/>
      <c r="AV544" s="193"/>
    </row>
    <row r="545" spans="1:48" ht="15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  <c r="AE545" s="193"/>
      <c r="AF545" s="193"/>
      <c r="AG545" s="193"/>
      <c r="AH545" s="193"/>
      <c r="AI545" s="193"/>
      <c r="AJ545" s="193"/>
      <c r="AK545" s="193"/>
      <c r="AL545" s="193"/>
      <c r="AM545" s="193"/>
      <c r="AN545" s="193"/>
      <c r="AO545" s="193"/>
      <c r="AP545" s="193"/>
      <c r="AQ545" s="193"/>
      <c r="AR545" s="193"/>
      <c r="AS545" s="193"/>
      <c r="AT545" s="193"/>
      <c r="AU545" s="193"/>
      <c r="AV545" s="193"/>
    </row>
    <row r="546" spans="1:48" ht="15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3"/>
      <c r="AF546" s="193"/>
      <c r="AG546" s="193"/>
      <c r="AH546" s="193"/>
      <c r="AI546" s="193"/>
      <c r="AJ546" s="193"/>
      <c r="AK546" s="193"/>
      <c r="AL546" s="193"/>
      <c r="AM546" s="193"/>
      <c r="AN546" s="193"/>
      <c r="AO546" s="193"/>
      <c r="AP546" s="193"/>
      <c r="AQ546" s="193"/>
      <c r="AR546" s="193"/>
      <c r="AS546" s="193"/>
      <c r="AT546" s="193"/>
      <c r="AU546" s="193"/>
      <c r="AV546" s="193"/>
    </row>
    <row r="547" spans="1:48" ht="15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  <c r="AE547" s="193"/>
      <c r="AF547" s="193"/>
      <c r="AG547" s="193"/>
      <c r="AH547" s="193"/>
      <c r="AI547" s="193"/>
      <c r="AJ547" s="193"/>
      <c r="AK547" s="193"/>
      <c r="AL547" s="193"/>
      <c r="AM547" s="193"/>
      <c r="AN547" s="193"/>
      <c r="AO547" s="193"/>
      <c r="AP547" s="193"/>
      <c r="AQ547" s="193"/>
      <c r="AR547" s="193"/>
      <c r="AS547" s="193"/>
      <c r="AT547" s="193"/>
      <c r="AU547" s="193"/>
      <c r="AV547" s="193"/>
    </row>
    <row r="548" spans="1:48" ht="15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3"/>
      <c r="AG548" s="193"/>
      <c r="AH548" s="193"/>
      <c r="AI548" s="193"/>
      <c r="AJ548" s="193"/>
      <c r="AK548" s="193"/>
      <c r="AL548" s="193"/>
      <c r="AM548" s="193"/>
      <c r="AN548" s="193"/>
      <c r="AO548" s="193"/>
      <c r="AP548" s="193"/>
      <c r="AQ548" s="193"/>
      <c r="AR548" s="193"/>
      <c r="AS548" s="193"/>
      <c r="AT548" s="193"/>
      <c r="AU548" s="193"/>
      <c r="AV548" s="193"/>
    </row>
    <row r="549" spans="1:48" ht="15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  <c r="AE549" s="193"/>
      <c r="AF549" s="193"/>
      <c r="AG549" s="193"/>
      <c r="AH549" s="193"/>
      <c r="AI549" s="193"/>
      <c r="AJ549" s="193"/>
      <c r="AK549" s="193"/>
      <c r="AL549" s="193"/>
      <c r="AM549" s="193"/>
      <c r="AN549" s="193"/>
      <c r="AO549" s="193"/>
      <c r="AP549" s="193"/>
      <c r="AQ549" s="193"/>
      <c r="AR549" s="193"/>
      <c r="AS549" s="193"/>
      <c r="AT549" s="193"/>
      <c r="AU549" s="193"/>
      <c r="AV549" s="193"/>
    </row>
    <row r="550" spans="1:48" ht="15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  <c r="AE550" s="193"/>
      <c r="AF550" s="193"/>
      <c r="AG550" s="193"/>
      <c r="AH550" s="193"/>
      <c r="AI550" s="193"/>
      <c r="AJ550" s="193"/>
      <c r="AK550" s="193"/>
      <c r="AL550" s="193"/>
      <c r="AM550" s="193"/>
      <c r="AN550" s="193"/>
      <c r="AO550" s="193"/>
      <c r="AP550" s="193"/>
      <c r="AQ550" s="193"/>
      <c r="AR550" s="193"/>
      <c r="AS550" s="193"/>
      <c r="AT550" s="193"/>
      <c r="AU550" s="193"/>
      <c r="AV550" s="193"/>
    </row>
    <row r="551" spans="1:48" ht="15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  <c r="AE551" s="193"/>
      <c r="AF551" s="193"/>
      <c r="AG551" s="193"/>
      <c r="AH551" s="193"/>
      <c r="AI551" s="193"/>
      <c r="AJ551" s="193"/>
      <c r="AK551" s="193"/>
      <c r="AL551" s="193"/>
      <c r="AM551" s="193"/>
      <c r="AN551" s="193"/>
      <c r="AO551" s="193"/>
      <c r="AP551" s="193"/>
      <c r="AQ551" s="193"/>
      <c r="AR551" s="193"/>
      <c r="AS551" s="193"/>
      <c r="AT551" s="193"/>
      <c r="AU551" s="193"/>
      <c r="AV551" s="193"/>
    </row>
    <row r="552" spans="1:48" ht="15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  <c r="AE552" s="193"/>
      <c r="AF552" s="193"/>
      <c r="AG552" s="193"/>
      <c r="AH552" s="193"/>
      <c r="AI552" s="193"/>
      <c r="AJ552" s="193"/>
      <c r="AK552" s="193"/>
      <c r="AL552" s="193"/>
      <c r="AM552" s="193"/>
      <c r="AN552" s="193"/>
      <c r="AO552" s="193"/>
      <c r="AP552" s="193"/>
      <c r="AQ552" s="193"/>
      <c r="AR552" s="193"/>
      <c r="AS552" s="193"/>
      <c r="AT552" s="193"/>
      <c r="AU552" s="193"/>
      <c r="AV552" s="193"/>
    </row>
    <row r="553" spans="1:48" ht="15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  <c r="AE553" s="193"/>
      <c r="AF553" s="193"/>
      <c r="AG553" s="193"/>
      <c r="AH553" s="193"/>
      <c r="AI553" s="193"/>
      <c r="AJ553" s="193"/>
      <c r="AK553" s="193"/>
      <c r="AL553" s="193"/>
      <c r="AM553" s="193"/>
      <c r="AN553" s="193"/>
      <c r="AO553" s="193"/>
      <c r="AP553" s="193"/>
      <c r="AQ553" s="193"/>
      <c r="AR553" s="193"/>
      <c r="AS553" s="193"/>
      <c r="AT553" s="193"/>
      <c r="AU553" s="193"/>
      <c r="AV553" s="193"/>
    </row>
    <row r="554" spans="1:48" ht="15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  <c r="AE554" s="193"/>
      <c r="AF554" s="193"/>
      <c r="AG554" s="193"/>
      <c r="AH554" s="193"/>
      <c r="AI554" s="193"/>
      <c r="AJ554" s="193"/>
      <c r="AK554" s="193"/>
      <c r="AL554" s="193"/>
      <c r="AM554" s="193"/>
      <c r="AN554" s="193"/>
      <c r="AO554" s="193"/>
      <c r="AP554" s="193"/>
      <c r="AQ554" s="193"/>
      <c r="AR554" s="193"/>
      <c r="AS554" s="193"/>
      <c r="AT554" s="193"/>
      <c r="AU554" s="193"/>
      <c r="AV554" s="193"/>
    </row>
    <row r="555" spans="1:48" ht="15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  <c r="AE555" s="193"/>
      <c r="AF555" s="193"/>
      <c r="AG555" s="193"/>
      <c r="AH555" s="193"/>
      <c r="AI555" s="193"/>
      <c r="AJ555" s="193"/>
      <c r="AK555" s="193"/>
      <c r="AL555" s="193"/>
      <c r="AM555" s="193"/>
      <c r="AN555" s="193"/>
      <c r="AO555" s="193"/>
      <c r="AP555" s="193"/>
      <c r="AQ555" s="193"/>
      <c r="AR555" s="193"/>
      <c r="AS555" s="193"/>
      <c r="AT555" s="193"/>
      <c r="AU555" s="193"/>
      <c r="AV555" s="193"/>
    </row>
    <row r="556" spans="1:48" ht="15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  <c r="AE556" s="193"/>
      <c r="AF556" s="193"/>
      <c r="AG556" s="193"/>
      <c r="AH556" s="193"/>
      <c r="AI556" s="193"/>
      <c r="AJ556" s="193"/>
      <c r="AK556" s="193"/>
      <c r="AL556" s="193"/>
      <c r="AM556" s="193"/>
      <c r="AN556" s="193"/>
      <c r="AO556" s="193"/>
      <c r="AP556" s="193"/>
      <c r="AQ556" s="193"/>
      <c r="AR556" s="193"/>
      <c r="AS556" s="193"/>
      <c r="AT556" s="193"/>
      <c r="AU556" s="193"/>
      <c r="AV556" s="193"/>
    </row>
    <row r="557" spans="1:48" ht="15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  <c r="AE557" s="193"/>
      <c r="AF557" s="193"/>
      <c r="AG557" s="193"/>
      <c r="AH557" s="193"/>
      <c r="AI557" s="193"/>
      <c r="AJ557" s="193"/>
      <c r="AK557" s="193"/>
      <c r="AL557" s="193"/>
      <c r="AM557" s="193"/>
      <c r="AN557" s="193"/>
      <c r="AO557" s="193"/>
      <c r="AP557" s="193"/>
      <c r="AQ557" s="193"/>
      <c r="AR557" s="193"/>
      <c r="AS557" s="193"/>
      <c r="AT557" s="193"/>
      <c r="AU557" s="193"/>
      <c r="AV557" s="193"/>
    </row>
    <row r="558" spans="1:48" ht="15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  <c r="AA558" s="193"/>
      <c r="AB558" s="193"/>
      <c r="AC558" s="193"/>
      <c r="AD558" s="193"/>
      <c r="AE558" s="193"/>
      <c r="AF558" s="193"/>
      <c r="AG558" s="193"/>
      <c r="AH558" s="193"/>
      <c r="AI558" s="193"/>
      <c r="AJ558" s="193"/>
      <c r="AK558" s="193"/>
      <c r="AL558" s="193"/>
      <c r="AM558" s="193"/>
      <c r="AN558" s="193"/>
      <c r="AO558" s="193"/>
      <c r="AP558" s="193"/>
      <c r="AQ558" s="193"/>
      <c r="AR558" s="193"/>
      <c r="AS558" s="193"/>
      <c r="AT558" s="193"/>
      <c r="AU558" s="193"/>
      <c r="AV558" s="193"/>
    </row>
    <row r="559" spans="1:48" ht="15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  <c r="AE559" s="193"/>
      <c r="AF559" s="193"/>
      <c r="AG559" s="193"/>
      <c r="AH559" s="193"/>
      <c r="AI559" s="193"/>
      <c r="AJ559" s="193"/>
      <c r="AK559" s="193"/>
      <c r="AL559" s="193"/>
      <c r="AM559" s="193"/>
      <c r="AN559" s="193"/>
      <c r="AO559" s="193"/>
      <c r="AP559" s="193"/>
      <c r="AQ559" s="193"/>
      <c r="AR559" s="193"/>
      <c r="AS559" s="193"/>
      <c r="AT559" s="193"/>
      <c r="AU559" s="193"/>
      <c r="AV559" s="193"/>
    </row>
    <row r="560" spans="1:48" ht="15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  <c r="AE560" s="193"/>
      <c r="AF560" s="193"/>
      <c r="AG560" s="193"/>
      <c r="AH560" s="193"/>
      <c r="AI560" s="193"/>
      <c r="AJ560" s="193"/>
      <c r="AK560" s="193"/>
      <c r="AL560" s="193"/>
      <c r="AM560" s="193"/>
      <c r="AN560" s="193"/>
      <c r="AO560" s="193"/>
      <c r="AP560" s="193"/>
      <c r="AQ560" s="193"/>
      <c r="AR560" s="193"/>
      <c r="AS560" s="193"/>
      <c r="AT560" s="193"/>
      <c r="AU560" s="193"/>
      <c r="AV560" s="193"/>
    </row>
    <row r="561" spans="1:48" ht="15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  <c r="AE561" s="193"/>
      <c r="AF561" s="193"/>
      <c r="AG561" s="193"/>
      <c r="AH561" s="193"/>
      <c r="AI561" s="193"/>
      <c r="AJ561" s="193"/>
      <c r="AK561" s="193"/>
      <c r="AL561" s="193"/>
      <c r="AM561" s="193"/>
      <c r="AN561" s="193"/>
      <c r="AO561" s="193"/>
      <c r="AP561" s="193"/>
      <c r="AQ561" s="193"/>
      <c r="AR561" s="193"/>
      <c r="AS561" s="193"/>
      <c r="AT561" s="193"/>
      <c r="AU561" s="193"/>
      <c r="AV561" s="193"/>
    </row>
    <row r="562" spans="1:48" ht="15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  <c r="AE562" s="193"/>
      <c r="AF562" s="193"/>
      <c r="AG562" s="193"/>
      <c r="AH562" s="193"/>
      <c r="AI562" s="193"/>
      <c r="AJ562" s="193"/>
      <c r="AK562" s="193"/>
      <c r="AL562" s="193"/>
      <c r="AM562" s="193"/>
      <c r="AN562" s="193"/>
      <c r="AO562" s="193"/>
      <c r="AP562" s="193"/>
      <c r="AQ562" s="193"/>
      <c r="AR562" s="193"/>
      <c r="AS562" s="193"/>
      <c r="AT562" s="193"/>
      <c r="AU562" s="193"/>
      <c r="AV562" s="193"/>
    </row>
    <row r="563" spans="1:48" ht="15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  <c r="AE563" s="193"/>
      <c r="AF563" s="193"/>
      <c r="AG563" s="193"/>
      <c r="AH563" s="193"/>
      <c r="AI563" s="193"/>
      <c r="AJ563" s="193"/>
      <c r="AK563" s="193"/>
      <c r="AL563" s="193"/>
      <c r="AM563" s="193"/>
      <c r="AN563" s="193"/>
      <c r="AO563" s="193"/>
      <c r="AP563" s="193"/>
      <c r="AQ563" s="193"/>
      <c r="AR563" s="193"/>
      <c r="AS563" s="193"/>
      <c r="AT563" s="193"/>
      <c r="AU563" s="193"/>
      <c r="AV563" s="193"/>
    </row>
    <row r="564" spans="1:48" ht="15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  <c r="AA564" s="193"/>
      <c r="AB564" s="193"/>
      <c r="AC564" s="193"/>
      <c r="AD564" s="193"/>
      <c r="AE564" s="193"/>
      <c r="AF564" s="193"/>
      <c r="AG564" s="193"/>
      <c r="AH564" s="193"/>
      <c r="AI564" s="193"/>
      <c r="AJ564" s="193"/>
      <c r="AK564" s="193"/>
      <c r="AL564" s="193"/>
      <c r="AM564" s="193"/>
      <c r="AN564" s="193"/>
      <c r="AO564" s="193"/>
      <c r="AP564" s="193"/>
      <c r="AQ564" s="193"/>
      <c r="AR564" s="193"/>
      <c r="AS564" s="193"/>
      <c r="AT564" s="193"/>
      <c r="AU564" s="193"/>
      <c r="AV564" s="193"/>
    </row>
    <row r="565" spans="1:48" ht="15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3"/>
      <c r="AF565" s="193"/>
      <c r="AG565" s="193"/>
      <c r="AH565" s="193"/>
      <c r="AI565" s="193"/>
      <c r="AJ565" s="193"/>
      <c r="AK565" s="193"/>
      <c r="AL565" s="193"/>
      <c r="AM565" s="193"/>
      <c r="AN565" s="193"/>
      <c r="AO565" s="193"/>
      <c r="AP565" s="193"/>
      <c r="AQ565" s="193"/>
      <c r="AR565" s="193"/>
      <c r="AS565" s="193"/>
      <c r="AT565" s="193"/>
      <c r="AU565" s="193"/>
      <c r="AV565" s="193"/>
    </row>
    <row r="566" spans="1:48" ht="15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  <c r="AE566" s="193"/>
      <c r="AF566" s="193"/>
      <c r="AG566" s="193"/>
      <c r="AH566" s="193"/>
      <c r="AI566" s="193"/>
      <c r="AJ566" s="193"/>
      <c r="AK566" s="193"/>
      <c r="AL566" s="193"/>
      <c r="AM566" s="193"/>
      <c r="AN566" s="193"/>
      <c r="AO566" s="193"/>
      <c r="AP566" s="193"/>
      <c r="AQ566" s="193"/>
      <c r="AR566" s="193"/>
      <c r="AS566" s="193"/>
      <c r="AT566" s="193"/>
      <c r="AU566" s="193"/>
      <c r="AV566" s="193"/>
    </row>
    <row r="567" spans="1:48" ht="15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  <c r="AE567" s="193"/>
      <c r="AF567" s="193"/>
      <c r="AG567" s="193"/>
      <c r="AH567" s="193"/>
      <c r="AI567" s="193"/>
      <c r="AJ567" s="193"/>
      <c r="AK567" s="193"/>
      <c r="AL567" s="193"/>
      <c r="AM567" s="193"/>
      <c r="AN567" s="193"/>
      <c r="AO567" s="193"/>
      <c r="AP567" s="193"/>
      <c r="AQ567" s="193"/>
      <c r="AR567" s="193"/>
      <c r="AS567" s="193"/>
      <c r="AT567" s="193"/>
      <c r="AU567" s="193"/>
      <c r="AV567" s="193"/>
    </row>
    <row r="568" spans="1:48" ht="15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  <c r="AE568" s="193"/>
      <c r="AF568" s="193"/>
      <c r="AG568" s="193"/>
      <c r="AH568" s="193"/>
      <c r="AI568" s="193"/>
      <c r="AJ568" s="193"/>
      <c r="AK568" s="193"/>
      <c r="AL568" s="193"/>
      <c r="AM568" s="193"/>
      <c r="AN568" s="193"/>
      <c r="AO568" s="193"/>
      <c r="AP568" s="193"/>
      <c r="AQ568" s="193"/>
      <c r="AR568" s="193"/>
      <c r="AS568" s="193"/>
      <c r="AT568" s="193"/>
      <c r="AU568" s="193"/>
      <c r="AV568" s="193"/>
    </row>
    <row r="569" spans="1:48" ht="15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  <c r="AE569" s="193"/>
      <c r="AF569" s="193"/>
      <c r="AG569" s="193"/>
      <c r="AH569" s="193"/>
      <c r="AI569" s="193"/>
      <c r="AJ569" s="193"/>
      <c r="AK569" s="193"/>
      <c r="AL569" s="193"/>
      <c r="AM569" s="193"/>
      <c r="AN569" s="193"/>
      <c r="AO569" s="193"/>
      <c r="AP569" s="193"/>
      <c r="AQ569" s="193"/>
      <c r="AR569" s="193"/>
      <c r="AS569" s="193"/>
      <c r="AT569" s="193"/>
      <c r="AU569" s="193"/>
      <c r="AV569" s="193"/>
    </row>
    <row r="570" spans="1:48" ht="15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  <c r="AE570" s="193"/>
      <c r="AF570" s="193"/>
      <c r="AG570" s="193"/>
      <c r="AH570" s="193"/>
      <c r="AI570" s="193"/>
      <c r="AJ570" s="193"/>
      <c r="AK570" s="193"/>
      <c r="AL570" s="193"/>
      <c r="AM570" s="193"/>
      <c r="AN570" s="193"/>
      <c r="AO570" s="193"/>
      <c r="AP570" s="193"/>
      <c r="AQ570" s="193"/>
      <c r="AR570" s="193"/>
      <c r="AS570" s="193"/>
      <c r="AT570" s="193"/>
      <c r="AU570" s="193"/>
      <c r="AV570" s="193"/>
    </row>
    <row r="571" spans="1:48" ht="15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3"/>
      <c r="AF571" s="193"/>
      <c r="AG571" s="193"/>
      <c r="AH571" s="193"/>
      <c r="AI571" s="193"/>
      <c r="AJ571" s="193"/>
      <c r="AK571" s="193"/>
      <c r="AL571" s="193"/>
      <c r="AM571" s="193"/>
      <c r="AN571" s="193"/>
      <c r="AO571" s="193"/>
      <c r="AP571" s="193"/>
      <c r="AQ571" s="193"/>
      <c r="AR571" s="193"/>
      <c r="AS571" s="193"/>
      <c r="AT571" s="193"/>
      <c r="AU571" s="193"/>
      <c r="AV571" s="193"/>
    </row>
    <row r="572" spans="1:48" ht="15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  <c r="AE572" s="193"/>
      <c r="AF572" s="193"/>
      <c r="AG572" s="193"/>
      <c r="AH572" s="193"/>
      <c r="AI572" s="193"/>
      <c r="AJ572" s="193"/>
      <c r="AK572" s="193"/>
      <c r="AL572" s="193"/>
      <c r="AM572" s="193"/>
      <c r="AN572" s="193"/>
      <c r="AO572" s="193"/>
      <c r="AP572" s="193"/>
      <c r="AQ572" s="193"/>
      <c r="AR572" s="193"/>
      <c r="AS572" s="193"/>
      <c r="AT572" s="193"/>
      <c r="AU572" s="193"/>
      <c r="AV572" s="193"/>
    </row>
    <row r="573" spans="1:48" ht="15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  <c r="AE573" s="193"/>
      <c r="AF573" s="193"/>
      <c r="AG573" s="193"/>
      <c r="AH573" s="193"/>
      <c r="AI573" s="193"/>
      <c r="AJ573" s="193"/>
      <c r="AK573" s="193"/>
      <c r="AL573" s="193"/>
      <c r="AM573" s="193"/>
      <c r="AN573" s="193"/>
      <c r="AO573" s="193"/>
      <c r="AP573" s="193"/>
      <c r="AQ573" s="193"/>
      <c r="AR573" s="193"/>
      <c r="AS573" s="193"/>
      <c r="AT573" s="193"/>
      <c r="AU573" s="193"/>
      <c r="AV573" s="193"/>
    </row>
    <row r="574" spans="1:48" ht="15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  <c r="AE574" s="193"/>
      <c r="AF574" s="193"/>
      <c r="AG574" s="193"/>
      <c r="AH574" s="193"/>
      <c r="AI574" s="193"/>
      <c r="AJ574" s="193"/>
      <c r="AK574" s="193"/>
      <c r="AL574" s="193"/>
      <c r="AM574" s="193"/>
      <c r="AN574" s="193"/>
      <c r="AO574" s="193"/>
      <c r="AP574" s="193"/>
      <c r="AQ574" s="193"/>
      <c r="AR574" s="193"/>
      <c r="AS574" s="193"/>
      <c r="AT574" s="193"/>
      <c r="AU574" s="193"/>
      <c r="AV574" s="193"/>
    </row>
    <row r="575" spans="1:48" ht="15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  <c r="AE575" s="193"/>
      <c r="AF575" s="193"/>
      <c r="AG575" s="193"/>
      <c r="AH575" s="193"/>
      <c r="AI575" s="193"/>
      <c r="AJ575" s="193"/>
      <c r="AK575" s="193"/>
      <c r="AL575" s="193"/>
      <c r="AM575" s="193"/>
      <c r="AN575" s="193"/>
      <c r="AO575" s="193"/>
      <c r="AP575" s="193"/>
      <c r="AQ575" s="193"/>
      <c r="AR575" s="193"/>
      <c r="AS575" s="193"/>
      <c r="AT575" s="193"/>
      <c r="AU575" s="193"/>
      <c r="AV575" s="193"/>
    </row>
    <row r="576" spans="1:48" ht="15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  <c r="AE576" s="193"/>
      <c r="AF576" s="193"/>
      <c r="AG576" s="193"/>
      <c r="AH576" s="193"/>
      <c r="AI576" s="193"/>
      <c r="AJ576" s="193"/>
      <c r="AK576" s="193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</row>
    <row r="577" spans="1:48" ht="15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  <c r="AE577" s="193"/>
      <c r="AF577" s="193"/>
      <c r="AG577" s="193"/>
      <c r="AH577" s="193"/>
      <c r="AI577" s="193"/>
      <c r="AJ577" s="193"/>
      <c r="AK577" s="193"/>
      <c r="AL577" s="193"/>
      <c r="AM577" s="193"/>
      <c r="AN577" s="193"/>
      <c r="AO577" s="193"/>
      <c r="AP577" s="193"/>
      <c r="AQ577" s="193"/>
      <c r="AR577" s="193"/>
      <c r="AS577" s="193"/>
      <c r="AT577" s="193"/>
      <c r="AU577" s="193"/>
      <c r="AV577" s="193"/>
    </row>
    <row r="578" spans="1:48" ht="15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  <c r="AE578" s="193"/>
      <c r="AF578" s="193"/>
      <c r="AG578" s="193"/>
      <c r="AH578" s="193"/>
      <c r="AI578" s="193"/>
      <c r="AJ578" s="193"/>
      <c r="AK578" s="193"/>
      <c r="AL578" s="193"/>
      <c r="AM578" s="193"/>
      <c r="AN578" s="193"/>
      <c r="AO578" s="193"/>
      <c r="AP578" s="193"/>
      <c r="AQ578" s="193"/>
      <c r="AR578" s="193"/>
      <c r="AS578" s="193"/>
      <c r="AT578" s="193"/>
      <c r="AU578" s="193"/>
      <c r="AV578" s="193"/>
    </row>
    <row r="579" spans="1:48" ht="15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  <c r="AE579" s="193"/>
      <c r="AF579" s="193"/>
      <c r="AG579" s="193"/>
      <c r="AH579" s="193"/>
      <c r="AI579" s="193"/>
      <c r="AJ579" s="193"/>
      <c r="AK579" s="193"/>
      <c r="AL579" s="193"/>
      <c r="AM579" s="193"/>
      <c r="AN579" s="193"/>
      <c r="AO579" s="193"/>
      <c r="AP579" s="193"/>
      <c r="AQ579" s="193"/>
      <c r="AR579" s="193"/>
      <c r="AS579" s="193"/>
      <c r="AT579" s="193"/>
      <c r="AU579" s="193"/>
      <c r="AV579" s="193"/>
    </row>
    <row r="580" spans="1:48" ht="15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  <c r="AE580" s="193"/>
      <c r="AF580" s="193"/>
      <c r="AG580" s="193"/>
      <c r="AH580" s="193"/>
      <c r="AI580" s="193"/>
      <c r="AJ580" s="193"/>
      <c r="AK580" s="193"/>
      <c r="AL580" s="193"/>
      <c r="AM580" s="193"/>
      <c r="AN580" s="193"/>
      <c r="AO580" s="193"/>
      <c r="AP580" s="193"/>
      <c r="AQ580" s="193"/>
      <c r="AR580" s="193"/>
      <c r="AS580" s="193"/>
      <c r="AT580" s="193"/>
      <c r="AU580" s="193"/>
      <c r="AV580" s="193"/>
    </row>
    <row r="581" spans="1:48" ht="15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  <c r="AE581" s="193"/>
      <c r="AF581" s="193"/>
      <c r="AG581" s="193"/>
      <c r="AH581" s="193"/>
      <c r="AI581" s="193"/>
      <c r="AJ581" s="193"/>
      <c r="AK581" s="193"/>
      <c r="AL581" s="193"/>
      <c r="AM581" s="193"/>
      <c r="AN581" s="193"/>
      <c r="AO581" s="193"/>
      <c r="AP581" s="193"/>
      <c r="AQ581" s="193"/>
      <c r="AR581" s="193"/>
      <c r="AS581" s="193"/>
      <c r="AT581" s="193"/>
      <c r="AU581" s="193"/>
      <c r="AV581" s="193"/>
    </row>
    <row r="582" spans="1:48" ht="15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3"/>
      <c r="AG582" s="193"/>
      <c r="AH582" s="193"/>
      <c r="AI582" s="193"/>
      <c r="AJ582" s="193"/>
      <c r="AK582" s="193"/>
      <c r="AL582" s="193"/>
      <c r="AM582" s="193"/>
      <c r="AN582" s="193"/>
      <c r="AO582" s="193"/>
      <c r="AP582" s="193"/>
      <c r="AQ582" s="193"/>
      <c r="AR582" s="193"/>
      <c r="AS582" s="193"/>
      <c r="AT582" s="193"/>
      <c r="AU582" s="193"/>
      <c r="AV582" s="193"/>
    </row>
    <row r="583" spans="1:48" ht="15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  <c r="AE583" s="193"/>
      <c r="AF583" s="193"/>
      <c r="AG583" s="193"/>
      <c r="AH583" s="193"/>
      <c r="AI583" s="193"/>
      <c r="AJ583" s="193"/>
      <c r="AK583" s="193"/>
      <c r="AL583" s="193"/>
      <c r="AM583" s="193"/>
      <c r="AN583" s="193"/>
      <c r="AO583" s="193"/>
      <c r="AP583" s="193"/>
      <c r="AQ583" s="193"/>
      <c r="AR583" s="193"/>
      <c r="AS583" s="193"/>
      <c r="AT583" s="193"/>
      <c r="AU583" s="193"/>
      <c r="AV583" s="193"/>
    </row>
    <row r="584" spans="1:48" ht="15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  <c r="AE584" s="193"/>
      <c r="AF584" s="193"/>
      <c r="AG584" s="193"/>
      <c r="AH584" s="193"/>
      <c r="AI584" s="193"/>
      <c r="AJ584" s="193"/>
      <c r="AK584" s="193"/>
      <c r="AL584" s="193"/>
      <c r="AM584" s="193"/>
      <c r="AN584" s="193"/>
      <c r="AO584" s="193"/>
      <c r="AP584" s="193"/>
      <c r="AQ584" s="193"/>
      <c r="AR584" s="193"/>
      <c r="AS584" s="193"/>
      <c r="AT584" s="193"/>
      <c r="AU584" s="193"/>
      <c r="AV584" s="193"/>
    </row>
    <row r="585" spans="1:48" ht="15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  <c r="AE585" s="193"/>
      <c r="AF585" s="193"/>
      <c r="AG585" s="193"/>
      <c r="AH585" s="193"/>
      <c r="AI585" s="193"/>
      <c r="AJ585" s="193"/>
      <c r="AK585" s="193"/>
      <c r="AL585" s="193"/>
      <c r="AM585" s="193"/>
      <c r="AN585" s="193"/>
      <c r="AO585" s="193"/>
      <c r="AP585" s="193"/>
      <c r="AQ585" s="193"/>
      <c r="AR585" s="193"/>
      <c r="AS585" s="193"/>
      <c r="AT585" s="193"/>
      <c r="AU585" s="193"/>
      <c r="AV585" s="193"/>
    </row>
    <row r="586" spans="1:48" ht="15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  <c r="AE586" s="193"/>
      <c r="AF586" s="193"/>
      <c r="AG586" s="193"/>
      <c r="AH586" s="193"/>
      <c r="AI586" s="193"/>
      <c r="AJ586" s="193"/>
      <c r="AK586" s="193"/>
      <c r="AL586" s="193"/>
      <c r="AM586" s="193"/>
      <c r="AN586" s="193"/>
      <c r="AO586" s="193"/>
      <c r="AP586" s="193"/>
      <c r="AQ586" s="193"/>
      <c r="AR586" s="193"/>
      <c r="AS586" s="193"/>
      <c r="AT586" s="193"/>
      <c r="AU586" s="193"/>
      <c r="AV586" s="193"/>
    </row>
    <row r="587" spans="1:48" ht="15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  <c r="AA587" s="193"/>
      <c r="AB587" s="193"/>
      <c r="AC587" s="193"/>
      <c r="AD587" s="193"/>
      <c r="AE587" s="193"/>
      <c r="AF587" s="193"/>
      <c r="AG587" s="193"/>
      <c r="AH587" s="193"/>
      <c r="AI587" s="193"/>
      <c r="AJ587" s="193"/>
      <c r="AK587" s="193"/>
      <c r="AL587" s="193"/>
      <c r="AM587" s="193"/>
      <c r="AN587" s="193"/>
      <c r="AO587" s="193"/>
      <c r="AP587" s="193"/>
      <c r="AQ587" s="193"/>
      <c r="AR587" s="193"/>
      <c r="AS587" s="193"/>
      <c r="AT587" s="193"/>
      <c r="AU587" s="193"/>
      <c r="AV587" s="193"/>
    </row>
    <row r="588" spans="1:48" ht="15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  <c r="AE588" s="193"/>
      <c r="AF588" s="193"/>
      <c r="AG588" s="193"/>
      <c r="AH588" s="193"/>
      <c r="AI588" s="193"/>
      <c r="AJ588" s="193"/>
      <c r="AK588" s="193"/>
      <c r="AL588" s="193"/>
      <c r="AM588" s="193"/>
      <c r="AN588" s="193"/>
      <c r="AO588" s="193"/>
      <c r="AP588" s="193"/>
      <c r="AQ588" s="193"/>
      <c r="AR588" s="193"/>
      <c r="AS588" s="193"/>
      <c r="AT588" s="193"/>
      <c r="AU588" s="193"/>
      <c r="AV588" s="193"/>
    </row>
    <row r="589" spans="1:48" ht="15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  <c r="AE589" s="193"/>
      <c r="AF589" s="193"/>
      <c r="AG589" s="193"/>
      <c r="AH589" s="193"/>
      <c r="AI589" s="193"/>
      <c r="AJ589" s="193"/>
      <c r="AK589" s="193"/>
      <c r="AL589" s="193"/>
      <c r="AM589" s="193"/>
      <c r="AN589" s="193"/>
      <c r="AO589" s="193"/>
      <c r="AP589" s="193"/>
      <c r="AQ589" s="193"/>
      <c r="AR589" s="193"/>
      <c r="AS589" s="193"/>
      <c r="AT589" s="193"/>
      <c r="AU589" s="193"/>
      <c r="AV589" s="193"/>
    </row>
    <row r="590" spans="1:48" ht="15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  <c r="AE590" s="193"/>
      <c r="AF590" s="193"/>
      <c r="AG590" s="193"/>
      <c r="AH590" s="193"/>
      <c r="AI590" s="193"/>
      <c r="AJ590" s="193"/>
      <c r="AK590" s="193"/>
      <c r="AL590" s="193"/>
      <c r="AM590" s="193"/>
      <c r="AN590" s="193"/>
      <c r="AO590" s="193"/>
      <c r="AP590" s="193"/>
      <c r="AQ590" s="193"/>
      <c r="AR590" s="193"/>
      <c r="AS590" s="193"/>
      <c r="AT590" s="193"/>
      <c r="AU590" s="193"/>
      <c r="AV590" s="193"/>
    </row>
    <row r="591" spans="1:48" ht="15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  <c r="AE591" s="193"/>
      <c r="AF591" s="193"/>
      <c r="AG591" s="193"/>
      <c r="AH591" s="193"/>
      <c r="AI591" s="193"/>
      <c r="AJ591" s="193"/>
      <c r="AK591" s="193"/>
      <c r="AL591" s="193"/>
      <c r="AM591" s="193"/>
      <c r="AN591" s="193"/>
      <c r="AO591" s="193"/>
      <c r="AP591" s="193"/>
      <c r="AQ591" s="193"/>
      <c r="AR591" s="193"/>
      <c r="AS591" s="193"/>
      <c r="AT591" s="193"/>
      <c r="AU591" s="193"/>
      <c r="AV591" s="193"/>
    </row>
    <row r="592" spans="1:48" ht="15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  <c r="AA592" s="193"/>
      <c r="AB592" s="193"/>
      <c r="AC592" s="193"/>
      <c r="AD592" s="193"/>
      <c r="AE592" s="193"/>
      <c r="AF592" s="193"/>
      <c r="AG592" s="193"/>
      <c r="AH592" s="193"/>
      <c r="AI592" s="193"/>
      <c r="AJ592" s="193"/>
      <c r="AK592" s="193"/>
      <c r="AL592" s="193"/>
      <c r="AM592" s="193"/>
      <c r="AN592" s="193"/>
      <c r="AO592" s="193"/>
      <c r="AP592" s="193"/>
      <c r="AQ592" s="193"/>
      <c r="AR592" s="193"/>
      <c r="AS592" s="193"/>
      <c r="AT592" s="193"/>
      <c r="AU592" s="193"/>
      <c r="AV592" s="193"/>
    </row>
    <row r="593" spans="1:48" ht="15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  <c r="AE593" s="193"/>
      <c r="AF593" s="193"/>
      <c r="AG593" s="193"/>
      <c r="AH593" s="193"/>
      <c r="AI593" s="193"/>
      <c r="AJ593" s="193"/>
      <c r="AK593" s="193"/>
      <c r="AL593" s="193"/>
      <c r="AM593" s="193"/>
      <c r="AN593" s="193"/>
      <c r="AO593" s="193"/>
      <c r="AP593" s="193"/>
      <c r="AQ593" s="193"/>
      <c r="AR593" s="193"/>
      <c r="AS593" s="193"/>
      <c r="AT593" s="193"/>
      <c r="AU593" s="193"/>
      <c r="AV593" s="193"/>
    </row>
    <row r="594" spans="1:48" ht="15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  <c r="AE594" s="193"/>
      <c r="AF594" s="193"/>
      <c r="AG594" s="193"/>
      <c r="AH594" s="193"/>
      <c r="AI594" s="193"/>
      <c r="AJ594" s="193"/>
      <c r="AK594" s="193"/>
      <c r="AL594" s="193"/>
      <c r="AM594" s="193"/>
      <c r="AN594" s="193"/>
      <c r="AO594" s="193"/>
      <c r="AP594" s="193"/>
      <c r="AQ594" s="193"/>
      <c r="AR594" s="193"/>
      <c r="AS594" s="193"/>
      <c r="AT594" s="193"/>
      <c r="AU594" s="193"/>
      <c r="AV594" s="193"/>
    </row>
    <row r="595" spans="1:48" ht="15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  <c r="AE595" s="193"/>
      <c r="AF595" s="193"/>
      <c r="AG595" s="193"/>
      <c r="AH595" s="193"/>
      <c r="AI595" s="193"/>
      <c r="AJ595" s="193"/>
      <c r="AK595" s="193"/>
      <c r="AL595" s="193"/>
      <c r="AM595" s="193"/>
      <c r="AN595" s="193"/>
      <c r="AO595" s="193"/>
      <c r="AP595" s="193"/>
      <c r="AQ595" s="193"/>
      <c r="AR595" s="193"/>
      <c r="AS595" s="193"/>
      <c r="AT595" s="193"/>
      <c r="AU595" s="193"/>
      <c r="AV595" s="193"/>
    </row>
    <row r="596" spans="1:48" ht="15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  <c r="AE596" s="193"/>
      <c r="AF596" s="193"/>
      <c r="AG596" s="193"/>
      <c r="AH596" s="193"/>
      <c r="AI596" s="193"/>
      <c r="AJ596" s="193"/>
      <c r="AK596" s="193"/>
      <c r="AL596" s="193"/>
      <c r="AM596" s="193"/>
      <c r="AN596" s="193"/>
      <c r="AO596" s="193"/>
      <c r="AP596" s="193"/>
      <c r="AQ596" s="193"/>
      <c r="AR596" s="193"/>
      <c r="AS596" s="193"/>
      <c r="AT596" s="193"/>
      <c r="AU596" s="193"/>
      <c r="AV596" s="193"/>
    </row>
    <row r="597" spans="1:48" ht="15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3"/>
      <c r="AF597" s="193"/>
      <c r="AG597" s="193"/>
      <c r="AH597" s="193"/>
      <c r="AI597" s="193"/>
      <c r="AJ597" s="193"/>
      <c r="AK597" s="193"/>
      <c r="AL597" s="193"/>
      <c r="AM597" s="193"/>
      <c r="AN597" s="193"/>
      <c r="AO597" s="193"/>
      <c r="AP597" s="193"/>
      <c r="AQ597" s="193"/>
      <c r="AR597" s="193"/>
      <c r="AS597" s="193"/>
      <c r="AT597" s="193"/>
      <c r="AU597" s="193"/>
      <c r="AV597" s="193"/>
    </row>
    <row r="598" spans="1:48" ht="15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  <c r="AE598" s="193"/>
      <c r="AF598" s="193"/>
      <c r="AG598" s="193"/>
      <c r="AH598" s="193"/>
      <c r="AI598" s="193"/>
      <c r="AJ598" s="193"/>
      <c r="AK598" s="193"/>
      <c r="AL598" s="193"/>
      <c r="AM598" s="193"/>
      <c r="AN598" s="193"/>
      <c r="AO598" s="193"/>
      <c r="AP598" s="193"/>
      <c r="AQ598" s="193"/>
      <c r="AR598" s="193"/>
      <c r="AS598" s="193"/>
      <c r="AT598" s="193"/>
      <c r="AU598" s="193"/>
      <c r="AV598" s="193"/>
    </row>
    <row r="599" spans="1:48" ht="15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  <c r="AE599" s="193"/>
      <c r="AF599" s="193"/>
      <c r="AG599" s="193"/>
      <c r="AH599" s="193"/>
      <c r="AI599" s="193"/>
      <c r="AJ599" s="193"/>
      <c r="AK599" s="193"/>
      <c r="AL599" s="193"/>
      <c r="AM599" s="193"/>
      <c r="AN599" s="193"/>
      <c r="AO599" s="193"/>
      <c r="AP599" s="193"/>
      <c r="AQ599" s="193"/>
      <c r="AR599" s="193"/>
      <c r="AS599" s="193"/>
      <c r="AT599" s="193"/>
      <c r="AU599" s="193"/>
      <c r="AV599" s="193"/>
    </row>
    <row r="600" spans="1:48" ht="15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  <c r="AA600" s="193"/>
      <c r="AB600" s="193"/>
      <c r="AC600" s="193"/>
      <c r="AD600" s="193"/>
      <c r="AE600" s="193"/>
      <c r="AF600" s="193"/>
      <c r="AG600" s="193"/>
      <c r="AH600" s="193"/>
      <c r="AI600" s="193"/>
      <c r="AJ600" s="193"/>
      <c r="AK600" s="193"/>
      <c r="AL600" s="193"/>
      <c r="AM600" s="193"/>
      <c r="AN600" s="193"/>
      <c r="AO600" s="193"/>
      <c r="AP600" s="193"/>
      <c r="AQ600" s="193"/>
      <c r="AR600" s="193"/>
      <c r="AS600" s="193"/>
      <c r="AT600" s="193"/>
      <c r="AU600" s="193"/>
      <c r="AV600" s="193"/>
    </row>
    <row r="601" spans="1:48" ht="15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  <c r="AE601" s="193"/>
      <c r="AF601" s="193"/>
      <c r="AG601" s="193"/>
      <c r="AH601" s="193"/>
      <c r="AI601" s="193"/>
      <c r="AJ601" s="193"/>
      <c r="AK601" s="193"/>
      <c r="AL601" s="193"/>
      <c r="AM601" s="193"/>
      <c r="AN601" s="193"/>
      <c r="AO601" s="193"/>
      <c r="AP601" s="193"/>
      <c r="AQ601" s="193"/>
      <c r="AR601" s="193"/>
      <c r="AS601" s="193"/>
      <c r="AT601" s="193"/>
      <c r="AU601" s="193"/>
      <c r="AV601" s="193"/>
    </row>
    <row r="602" spans="1:48" ht="15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  <c r="AE602" s="193"/>
      <c r="AF602" s="193"/>
      <c r="AG602" s="193"/>
      <c r="AH602" s="193"/>
      <c r="AI602" s="193"/>
      <c r="AJ602" s="193"/>
      <c r="AK602" s="193"/>
      <c r="AL602" s="193"/>
      <c r="AM602" s="193"/>
      <c r="AN602" s="193"/>
      <c r="AO602" s="193"/>
      <c r="AP602" s="193"/>
      <c r="AQ602" s="193"/>
      <c r="AR602" s="193"/>
      <c r="AS602" s="193"/>
      <c r="AT602" s="193"/>
      <c r="AU602" s="193"/>
      <c r="AV602" s="193"/>
    </row>
    <row r="603" spans="1:48" ht="15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  <c r="AE603" s="193"/>
      <c r="AF603" s="193"/>
      <c r="AG603" s="193"/>
      <c r="AH603" s="193"/>
      <c r="AI603" s="193"/>
      <c r="AJ603" s="193"/>
      <c r="AK603" s="193"/>
      <c r="AL603" s="193"/>
      <c r="AM603" s="193"/>
      <c r="AN603" s="193"/>
      <c r="AO603" s="193"/>
      <c r="AP603" s="193"/>
      <c r="AQ603" s="193"/>
      <c r="AR603" s="193"/>
      <c r="AS603" s="193"/>
      <c r="AT603" s="193"/>
      <c r="AU603" s="193"/>
      <c r="AV603" s="193"/>
    </row>
    <row r="604" spans="1:48" ht="15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  <c r="AE604" s="193"/>
      <c r="AF604" s="193"/>
      <c r="AG604" s="193"/>
      <c r="AH604" s="193"/>
      <c r="AI604" s="193"/>
      <c r="AJ604" s="193"/>
      <c r="AK604" s="193"/>
      <c r="AL604" s="193"/>
      <c r="AM604" s="193"/>
      <c r="AN604" s="193"/>
      <c r="AO604" s="193"/>
      <c r="AP604" s="193"/>
      <c r="AQ604" s="193"/>
      <c r="AR604" s="193"/>
      <c r="AS604" s="193"/>
      <c r="AT604" s="193"/>
      <c r="AU604" s="193"/>
      <c r="AV604" s="193"/>
    </row>
    <row r="605" spans="1:48" ht="15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  <c r="AE605" s="193"/>
      <c r="AF605" s="193"/>
      <c r="AG605" s="193"/>
      <c r="AH605" s="193"/>
      <c r="AI605" s="193"/>
      <c r="AJ605" s="193"/>
      <c r="AK605" s="193"/>
      <c r="AL605" s="193"/>
      <c r="AM605" s="193"/>
      <c r="AN605" s="193"/>
      <c r="AO605" s="193"/>
      <c r="AP605" s="193"/>
      <c r="AQ605" s="193"/>
      <c r="AR605" s="193"/>
      <c r="AS605" s="193"/>
      <c r="AT605" s="193"/>
      <c r="AU605" s="193"/>
      <c r="AV605" s="193"/>
    </row>
    <row r="606" spans="1:48" ht="15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  <c r="AA606" s="193"/>
      <c r="AB606" s="193"/>
      <c r="AC606" s="193"/>
      <c r="AD606" s="193"/>
      <c r="AE606" s="193"/>
      <c r="AF606" s="193"/>
      <c r="AG606" s="193"/>
      <c r="AH606" s="193"/>
      <c r="AI606" s="193"/>
      <c r="AJ606" s="193"/>
      <c r="AK606" s="193"/>
      <c r="AL606" s="193"/>
      <c r="AM606" s="193"/>
      <c r="AN606" s="193"/>
      <c r="AO606" s="193"/>
      <c r="AP606" s="193"/>
      <c r="AQ606" s="193"/>
      <c r="AR606" s="193"/>
      <c r="AS606" s="193"/>
      <c r="AT606" s="193"/>
      <c r="AU606" s="193"/>
      <c r="AV606" s="193"/>
    </row>
    <row r="607" spans="1:48" ht="15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  <c r="AE607" s="193"/>
      <c r="AF607" s="193"/>
      <c r="AG607" s="193"/>
      <c r="AH607" s="193"/>
      <c r="AI607" s="193"/>
      <c r="AJ607" s="193"/>
      <c r="AK607" s="193"/>
      <c r="AL607" s="193"/>
      <c r="AM607" s="193"/>
      <c r="AN607" s="193"/>
      <c r="AO607" s="193"/>
      <c r="AP607" s="193"/>
      <c r="AQ607" s="193"/>
      <c r="AR607" s="193"/>
      <c r="AS607" s="193"/>
      <c r="AT607" s="193"/>
      <c r="AU607" s="193"/>
      <c r="AV607" s="193"/>
    </row>
    <row r="608" spans="1:48" ht="15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  <c r="AE608" s="193"/>
      <c r="AF608" s="193"/>
      <c r="AG608" s="193"/>
      <c r="AH608" s="193"/>
      <c r="AI608" s="193"/>
      <c r="AJ608" s="193"/>
      <c r="AK608" s="193"/>
      <c r="AL608" s="193"/>
      <c r="AM608" s="193"/>
      <c r="AN608" s="193"/>
      <c r="AO608" s="193"/>
      <c r="AP608" s="193"/>
      <c r="AQ608" s="193"/>
      <c r="AR608" s="193"/>
      <c r="AS608" s="193"/>
      <c r="AT608" s="193"/>
      <c r="AU608" s="193"/>
      <c r="AV608" s="193"/>
    </row>
    <row r="609" spans="1:48" ht="15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  <c r="AE609" s="193"/>
      <c r="AF609" s="193"/>
      <c r="AG609" s="193"/>
      <c r="AH609" s="193"/>
      <c r="AI609" s="193"/>
      <c r="AJ609" s="193"/>
      <c r="AK609" s="193"/>
      <c r="AL609" s="193"/>
      <c r="AM609" s="193"/>
      <c r="AN609" s="193"/>
      <c r="AO609" s="193"/>
      <c r="AP609" s="193"/>
      <c r="AQ609" s="193"/>
      <c r="AR609" s="193"/>
      <c r="AS609" s="193"/>
      <c r="AT609" s="193"/>
      <c r="AU609" s="193"/>
      <c r="AV609" s="193"/>
    </row>
    <row r="610" spans="1:48" ht="15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  <c r="AE610" s="193"/>
      <c r="AF610" s="193"/>
      <c r="AG610" s="193"/>
      <c r="AH610" s="193"/>
      <c r="AI610" s="193"/>
      <c r="AJ610" s="193"/>
      <c r="AK610" s="193"/>
      <c r="AL610" s="193"/>
      <c r="AM610" s="193"/>
      <c r="AN610" s="193"/>
      <c r="AO610" s="193"/>
      <c r="AP610" s="193"/>
      <c r="AQ610" s="193"/>
      <c r="AR610" s="193"/>
      <c r="AS610" s="193"/>
      <c r="AT610" s="193"/>
      <c r="AU610" s="193"/>
      <c r="AV610" s="193"/>
    </row>
    <row r="611" spans="1:48" ht="15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  <c r="AE611" s="193"/>
      <c r="AF611" s="193"/>
      <c r="AG611" s="193"/>
      <c r="AH611" s="193"/>
      <c r="AI611" s="193"/>
      <c r="AJ611" s="193"/>
      <c r="AK611" s="193"/>
      <c r="AL611" s="193"/>
      <c r="AM611" s="193"/>
      <c r="AN611" s="193"/>
      <c r="AO611" s="193"/>
      <c r="AP611" s="193"/>
      <c r="AQ611" s="193"/>
      <c r="AR611" s="193"/>
      <c r="AS611" s="193"/>
      <c r="AT611" s="193"/>
      <c r="AU611" s="193"/>
      <c r="AV611" s="193"/>
    </row>
    <row r="612" spans="1:48" ht="15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  <c r="AE612" s="193"/>
      <c r="AF612" s="193"/>
      <c r="AG612" s="193"/>
      <c r="AH612" s="193"/>
      <c r="AI612" s="193"/>
      <c r="AJ612" s="193"/>
      <c r="AK612" s="193"/>
      <c r="AL612" s="193"/>
      <c r="AM612" s="193"/>
      <c r="AN612" s="193"/>
      <c r="AO612" s="193"/>
      <c r="AP612" s="193"/>
      <c r="AQ612" s="193"/>
      <c r="AR612" s="193"/>
      <c r="AS612" s="193"/>
      <c r="AT612" s="193"/>
      <c r="AU612" s="193"/>
      <c r="AV612" s="193"/>
    </row>
    <row r="613" spans="1:48" ht="15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  <c r="AE613" s="193"/>
      <c r="AF613" s="193"/>
      <c r="AG613" s="193"/>
      <c r="AH613" s="193"/>
      <c r="AI613" s="193"/>
      <c r="AJ613" s="193"/>
      <c r="AK613" s="193"/>
      <c r="AL613" s="193"/>
      <c r="AM613" s="193"/>
      <c r="AN613" s="193"/>
      <c r="AO613" s="193"/>
      <c r="AP613" s="193"/>
      <c r="AQ613" s="193"/>
      <c r="AR613" s="193"/>
      <c r="AS613" s="193"/>
      <c r="AT613" s="193"/>
      <c r="AU613" s="193"/>
      <c r="AV613" s="193"/>
    </row>
    <row r="614" spans="1:48" ht="15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  <c r="AE614" s="193"/>
      <c r="AF614" s="193"/>
      <c r="AG614" s="193"/>
      <c r="AH614" s="193"/>
      <c r="AI614" s="193"/>
      <c r="AJ614" s="193"/>
      <c r="AK614" s="193"/>
      <c r="AL614" s="193"/>
      <c r="AM614" s="193"/>
      <c r="AN614" s="193"/>
      <c r="AO614" s="193"/>
      <c r="AP614" s="193"/>
      <c r="AQ614" s="193"/>
      <c r="AR614" s="193"/>
      <c r="AS614" s="193"/>
      <c r="AT614" s="193"/>
      <c r="AU614" s="193"/>
      <c r="AV614" s="193"/>
    </row>
    <row r="615" spans="1:48" ht="15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  <c r="AE615" s="193"/>
      <c r="AF615" s="193"/>
      <c r="AG615" s="193"/>
      <c r="AH615" s="193"/>
      <c r="AI615" s="193"/>
      <c r="AJ615" s="193"/>
      <c r="AK615" s="193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</row>
    <row r="616" spans="1:48" ht="15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3"/>
      <c r="AG616" s="193"/>
      <c r="AH616" s="193"/>
      <c r="AI616" s="193"/>
      <c r="AJ616" s="193"/>
      <c r="AK616" s="193"/>
      <c r="AL616" s="193"/>
      <c r="AM616" s="193"/>
      <c r="AN616" s="193"/>
      <c r="AO616" s="193"/>
      <c r="AP616" s="193"/>
      <c r="AQ616" s="193"/>
      <c r="AR616" s="193"/>
      <c r="AS616" s="193"/>
      <c r="AT616" s="193"/>
      <c r="AU616" s="193"/>
      <c r="AV616" s="193"/>
    </row>
    <row r="617" spans="1:48" ht="15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  <c r="AE617" s="193"/>
      <c r="AF617" s="193"/>
      <c r="AG617" s="193"/>
      <c r="AH617" s="193"/>
      <c r="AI617" s="193"/>
      <c r="AJ617" s="193"/>
      <c r="AK617" s="193"/>
      <c r="AL617" s="193"/>
      <c r="AM617" s="193"/>
      <c r="AN617" s="193"/>
      <c r="AO617" s="193"/>
      <c r="AP617" s="193"/>
      <c r="AQ617" s="193"/>
      <c r="AR617" s="193"/>
      <c r="AS617" s="193"/>
      <c r="AT617" s="193"/>
      <c r="AU617" s="193"/>
      <c r="AV617" s="193"/>
    </row>
    <row r="618" spans="1:48" ht="15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  <c r="AE618" s="193"/>
      <c r="AF618" s="193"/>
      <c r="AG618" s="193"/>
      <c r="AH618" s="193"/>
      <c r="AI618" s="193"/>
      <c r="AJ618" s="193"/>
      <c r="AK618" s="193"/>
      <c r="AL618" s="193"/>
      <c r="AM618" s="193"/>
      <c r="AN618" s="193"/>
      <c r="AO618" s="193"/>
      <c r="AP618" s="193"/>
      <c r="AQ618" s="193"/>
      <c r="AR618" s="193"/>
      <c r="AS618" s="193"/>
      <c r="AT618" s="193"/>
      <c r="AU618" s="193"/>
      <c r="AV618" s="193"/>
    </row>
    <row r="619" spans="1:48" ht="15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3"/>
      <c r="AF619" s="193"/>
      <c r="AG619" s="193"/>
      <c r="AH619" s="193"/>
      <c r="AI619" s="193"/>
      <c r="AJ619" s="193"/>
      <c r="AK619" s="193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</row>
    <row r="620" spans="1:48" ht="15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3"/>
      <c r="AF620" s="193"/>
      <c r="AG620" s="193"/>
      <c r="AH620" s="193"/>
      <c r="AI620" s="193"/>
      <c r="AJ620" s="193"/>
      <c r="AK620" s="193"/>
      <c r="AL620" s="193"/>
      <c r="AM620" s="193"/>
      <c r="AN620" s="193"/>
      <c r="AO620" s="193"/>
      <c r="AP620" s="193"/>
      <c r="AQ620" s="193"/>
      <c r="AR620" s="193"/>
      <c r="AS620" s="193"/>
      <c r="AT620" s="193"/>
      <c r="AU620" s="193"/>
      <c r="AV620" s="193"/>
    </row>
    <row r="621" spans="1:48" ht="15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3"/>
      <c r="AF621" s="193"/>
      <c r="AG621" s="193"/>
      <c r="AH621" s="193"/>
      <c r="AI621" s="193"/>
      <c r="AJ621" s="193"/>
      <c r="AK621" s="193"/>
      <c r="AL621" s="193"/>
      <c r="AM621" s="193"/>
      <c r="AN621" s="193"/>
      <c r="AO621" s="193"/>
      <c r="AP621" s="193"/>
      <c r="AQ621" s="193"/>
      <c r="AR621" s="193"/>
      <c r="AS621" s="193"/>
      <c r="AT621" s="193"/>
      <c r="AU621" s="193"/>
      <c r="AV621" s="193"/>
    </row>
    <row r="622" spans="1:48" ht="15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  <c r="AE622" s="193"/>
      <c r="AF622" s="193"/>
      <c r="AG622" s="193"/>
      <c r="AH622" s="193"/>
      <c r="AI622" s="193"/>
      <c r="AJ622" s="193"/>
      <c r="AK622" s="193"/>
      <c r="AL622" s="193"/>
      <c r="AM622" s="193"/>
      <c r="AN622" s="193"/>
      <c r="AO622" s="193"/>
      <c r="AP622" s="193"/>
      <c r="AQ622" s="193"/>
      <c r="AR622" s="193"/>
      <c r="AS622" s="193"/>
      <c r="AT622" s="193"/>
      <c r="AU622" s="193"/>
      <c r="AV622" s="193"/>
    </row>
    <row r="623" spans="1:48" ht="15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  <c r="AE623" s="193"/>
      <c r="AF623" s="193"/>
      <c r="AG623" s="193"/>
      <c r="AH623" s="193"/>
      <c r="AI623" s="193"/>
      <c r="AJ623" s="193"/>
      <c r="AK623" s="193"/>
      <c r="AL623" s="193"/>
      <c r="AM623" s="193"/>
      <c r="AN623" s="193"/>
      <c r="AO623" s="193"/>
      <c r="AP623" s="193"/>
      <c r="AQ623" s="193"/>
      <c r="AR623" s="193"/>
      <c r="AS623" s="193"/>
      <c r="AT623" s="193"/>
      <c r="AU623" s="193"/>
      <c r="AV623" s="193"/>
    </row>
    <row r="624" spans="1:48" ht="15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  <c r="AE624" s="193"/>
      <c r="AF624" s="193"/>
      <c r="AG624" s="193"/>
      <c r="AH624" s="193"/>
      <c r="AI624" s="193"/>
      <c r="AJ624" s="193"/>
      <c r="AK624" s="193"/>
      <c r="AL624" s="193"/>
      <c r="AM624" s="193"/>
      <c r="AN624" s="193"/>
      <c r="AO624" s="193"/>
      <c r="AP624" s="193"/>
      <c r="AQ624" s="193"/>
      <c r="AR624" s="193"/>
      <c r="AS624" s="193"/>
      <c r="AT624" s="193"/>
      <c r="AU624" s="193"/>
      <c r="AV624" s="193"/>
    </row>
    <row r="625" spans="1:48" ht="15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3"/>
      <c r="AF625" s="193"/>
      <c r="AG625" s="193"/>
      <c r="AH625" s="193"/>
      <c r="AI625" s="193"/>
      <c r="AJ625" s="193"/>
      <c r="AK625" s="193"/>
      <c r="AL625" s="193"/>
      <c r="AM625" s="193"/>
      <c r="AN625" s="193"/>
      <c r="AO625" s="193"/>
      <c r="AP625" s="193"/>
      <c r="AQ625" s="193"/>
      <c r="AR625" s="193"/>
      <c r="AS625" s="193"/>
      <c r="AT625" s="193"/>
      <c r="AU625" s="193"/>
      <c r="AV625" s="193"/>
    </row>
    <row r="626" spans="1:48" ht="15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  <c r="AE626" s="193"/>
      <c r="AF626" s="193"/>
      <c r="AG626" s="193"/>
      <c r="AH626" s="193"/>
      <c r="AI626" s="193"/>
      <c r="AJ626" s="193"/>
      <c r="AK626" s="193"/>
      <c r="AL626" s="193"/>
      <c r="AM626" s="193"/>
      <c r="AN626" s="193"/>
      <c r="AO626" s="193"/>
      <c r="AP626" s="193"/>
      <c r="AQ626" s="193"/>
      <c r="AR626" s="193"/>
      <c r="AS626" s="193"/>
      <c r="AT626" s="193"/>
      <c r="AU626" s="193"/>
      <c r="AV626" s="193"/>
    </row>
    <row r="627" spans="1:48" ht="15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  <c r="AE627" s="193"/>
      <c r="AF627" s="193"/>
      <c r="AG627" s="193"/>
      <c r="AH627" s="193"/>
      <c r="AI627" s="193"/>
      <c r="AJ627" s="193"/>
      <c r="AK627" s="193"/>
      <c r="AL627" s="193"/>
      <c r="AM627" s="193"/>
      <c r="AN627" s="193"/>
      <c r="AO627" s="193"/>
      <c r="AP627" s="193"/>
      <c r="AQ627" s="193"/>
      <c r="AR627" s="193"/>
      <c r="AS627" s="193"/>
      <c r="AT627" s="193"/>
      <c r="AU627" s="193"/>
      <c r="AV627" s="193"/>
    </row>
    <row r="628" spans="1:48" ht="15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  <c r="AE628" s="193"/>
      <c r="AF628" s="193"/>
      <c r="AG628" s="193"/>
      <c r="AH628" s="193"/>
      <c r="AI628" s="193"/>
      <c r="AJ628" s="193"/>
      <c r="AK628" s="193"/>
      <c r="AL628" s="193"/>
      <c r="AM628" s="193"/>
      <c r="AN628" s="193"/>
      <c r="AO628" s="193"/>
      <c r="AP628" s="193"/>
      <c r="AQ628" s="193"/>
      <c r="AR628" s="193"/>
      <c r="AS628" s="193"/>
      <c r="AT628" s="193"/>
      <c r="AU628" s="193"/>
      <c r="AV628" s="193"/>
    </row>
    <row r="629" spans="1:48" ht="15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193"/>
      <c r="AB629" s="193"/>
      <c r="AC629" s="193"/>
      <c r="AD629" s="193"/>
      <c r="AE629" s="193"/>
      <c r="AF629" s="193"/>
      <c r="AG629" s="193"/>
      <c r="AH629" s="193"/>
      <c r="AI629" s="193"/>
      <c r="AJ629" s="193"/>
      <c r="AK629" s="193"/>
      <c r="AL629" s="193"/>
      <c r="AM629" s="193"/>
      <c r="AN629" s="193"/>
      <c r="AO629" s="193"/>
      <c r="AP629" s="193"/>
      <c r="AQ629" s="193"/>
      <c r="AR629" s="193"/>
      <c r="AS629" s="193"/>
      <c r="AT629" s="193"/>
      <c r="AU629" s="193"/>
      <c r="AV629" s="193"/>
    </row>
    <row r="630" spans="1:48" ht="15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  <c r="AE630" s="193"/>
      <c r="AF630" s="193"/>
      <c r="AG630" s="193"/>
      <c r="AH630" s="193"/>
      <c r="AI630" s="193"/>
      <c r="AJ630" s="193"/>
      <c r="AK630" s="193"/>
      <c r="AL630" s="193"/>
      <c r="AM630" s="193"/>
      <c r="AN630" s="193"/>
      <c r="AO630" s="193"/>
      <c r="AP630" s="193"/>
      <c r="AQ630" s="193"/>
      <c r="AR630" s="193"/>
      <c r="AS630" s="193"/>
      <c r="AT630" s="193"/>
      <c r="AU630" s="193"/>
      <c r="AV630" s="193"/>
    </row>
    <row r="631" spans="1:48" ht="15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  <c r="AE631" s="193"/>
      <c r="AF631" s="193"/>
      <c r="AG631" s="193"/>
      <c r="AH631" s="193"/>
      <c r="AI631" s="193"/>
      <c r="AJ631" s="193"/>
      <c r="AK631" s="193"/>
      <c r="AL631" s="193"/>
      <c r="AM631" s="193"/>
      <c r="AN631" s="193"/>
      <c r="AO631" s="193"/>
      <c r="AP631" s="193"/>
      <c r="AQ631" s="193"/>
      <c r="AR631" s="193"/>
      <c r="AS631" s="193"/>
      <c r="AT631" s="193"/>
      <c r="AU631" s="193"/>
      <c r="AV631" s="193"/>
    </row>
    <row r="632" spans="1:48" ht="15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  <c r="AE632" s="193"/>
      <c r="AF632" s="193"/>
      <c r="AG632" s="193"/>
      <c r="AH632" s="193"/>
      <c r="AI632" s="193"/>
      <c r="AJ632" s="193"/>
      <c r="AK632" s="193"/>
      <c r="AL632" s="193"/>
      <c r="AM632" s="193"/>
      <c r="AN632" s="193"/>
      <c r="AO632" s="193"/>
      <c r="AP632" s="193"/>
      <c r="AQ632" s="193"/>
      <c r="AR632" s="193"/>
      <c r="AS632" s="193"/>
      <c r="AT632" s="193"/>
      <c r="AU632" s="193"/>
      <c r="AV632" s="193"/>
    </row>
    <row r="633" spans="1:48" ht="15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  <c r="AE633" s="193"/>
      <c r="AF633" s="193"/>
      <c r="AG633" s="193"/>
      <c r="AH633" s="193"/>
      <c r="AI633" s="193"/>
      <c r="AJ633" s="193"/>
      <c r="AK633" s="193"/>
      <c r="AL633" s="193"/>
      <c r="AM633" s="193"/>
      <c r="AN633" s="193"/>
      <c r="AO633" s="193"/>
      <c r="AP633" s="193"/>
      <c r="AQ633" s="193"/>
      <c r="AR633" s="193"/>
      <c r="AS633" s="193"/>
      <c r="AT633" s="193"/>
      <c r="AU633" s="193"/>
      <c r="AV633" s="193"/>
    </row>
    <row r="634" spans="1:48" ht="15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193"/>
      <c r="AB634" s="193"/>
      <c r="AC634" s="193"/>
      <c r="AD634" s="193"/>
      <c r="AE634" s="193"/>
      <c r="AF634" s="193"/>
      <c r="AG634" s="193"/>
      <c r="AH634" s="193"/>
      <c r="AI634" s="193"/>
      <c r="AJ634" s="193"/>
      <c r="AK634" s="193"/>
      <c r="AL634" s="193"/>
      <c r="AM634" s="193"/>
      <c r="AN634" s="193"/>
      <c r="AO634" s="193"/>
      <c r="AP634" s="193"/>
      <c r="AQ634" s="193"/>
      <c r="AR634" s="193"/>
      <c r="AS634" s="193"/>
      <c r="AT634" s="193"/>
      <c r="AU634" s="193"/>
      <c r="AV634" s="193"/>
    </row>
    <row r="635" spans="1:48" ht="15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3"/>
      <c r="AF635" s="193"/>
      <c r="AG635" s="193"/>
      <c r="AH635" s="193"/>
      <c r="AI635" s="193"/>
      <c r="AJ635" s="193"/>
      <c r="AK635" s="193"/>
      <c r="AL635" s="193"/>
      <c r="AM635" s="193"/>
      <c r="AN635" s="193"/>
      <c r="AO635" s="193"/>
      <c r="AP635" s="193"/>
      <c r="AQ635" s="193"/>
      <c r="AR635" s="193"/>
      <c r="AS635" s="193"/>
      <c r="AT635" s="193"/>
      <c r="AU635" s="193"/>
      <c r="AV635" s="193"/>
    </row>
    <row r="636" spans="1:48" ht="15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  <c r="AE636" s="193"/>
      <c r="AF636" s="193"/>
      <c r="AG636" s="193"/>
      <c r="AH636" s="193"/>
      <c r="AI636" s="193"/>
      <c r="AJ636" s="193"/>
      <c r="AK636" s="193"/>
      <c r="AL636" s="193"/>
      <c r="AM636" s="193"/>
      <c r="AN636" s="193"/>
      <c r="AO636" s="193"/>
      <c r="AP636" s="193"/>
      <c r="AQ636" s="193"/>
      <c r="AR636" s="193"/>
      <c r="AS636" s="193"/>
      <c r="AT636" s="193"/>
      <c r="AU636" s="193"/>
      <c r="AV636" s="193"/>
    </row>
    <row r="637" spans="1:48" ht="15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193"/>
      <c r="AB637" s="193"/>
      <c r="AC637" s="193"/>
      <c r="AD637" s="193"/>
      <c r="AE637" s="193"/>
      <c r="AF637" s="193"/>
      <c r="AG637" s="193"/>
      <c r="AH637" s="193"/>
      <c r="AI637" s="193"/>
      <c r="AJ637" s="193"/>
      <c r="AK637" s="193"/>
      <c r="AL637" s="193"/>
      <c r="AM637" s="193"/>
      <c r="AN637" s="193"/>
      <c r="AO637" s="193"/>
      <c r="AP637" s="193"/>
      <c r="AQ637" s="193"/>
      <c r="AR637" s="193"/>
      <c r="AS637" s="193"/>
      <c r="AT637" s="193"/>
      <c r="AU637" s="193"/>
      <c r="AV637" s="193"/>
    </row>
    <row r="638" spans="1:48" ht="15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  <c r="AE638" s="193"/>
      <c r="AF638" s="193"/>
      <c r="AG638" s="193"/>
      <c r="AH638" s="193"/>
      <c r="AI638" s="193"/>
      <c r="AJ638" s="193"/>
      <c r="AK638" s="193"/>
      <c r="AL638" s="193"/>
      <c r="AM638" s="193"/>
      <c r="AN638" s="193"/>
      <c r="AO638" s="193"/>
      <c r="AP638" s="193"/>
      <c r="AQ638" s="193"/>
      <c r="AR638" s="193"/>
      <c r="AS638" s="193"/>
      <c r="AT638" s="193"/>
      <c r="AU638" s="193"/>
      <c r="AV638" s="193"/>
    </row>
    <row r="639" spans="1:48" ht="15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  <c r="AE639" s="193"/>
      <c r="AF639" s="193"/>
      <c r="AG639" s="193"/>
      <c r="AH639" s="193"/>
      <c r="AI639" s="193"/>
      <c r="AJ639" s="193"/>
      <c r="AK639" s="193"/>
      <c r="AL639" s="193"/>
      <c r="AM639" s="193"/>
      <c r="AN639" s="193"/>
      <c r="AO639" s="193"/>
      <c r="AP639" s="193"/>
      <c r="AQ639" s="193"/>
      <c r="AR639" s="193"/>
      <c r="AS639" s="193"/>
      <c r="AT639" s="193"/>
      <c r="AU639" s="193"/>
      <c r="AV639" s="193"/>
    </row>
    <row r="640" spans="1:48" ht="15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  <c r="AE640" s="193"/>
      <c r="AF640" s="193"/>
      <c r="AG640" s="193"/>
      <c r="AH640" s="193"/>
      <c r="AI640" s="193"/>
      <c r="AJ640" s="193"/>
      <c r="AK640" s="193"/>
      <c r="AL640" s="193"/>
      <c r="AM640" s="193"/>
      <c r="AN640" s="193"/>
      <c r="AO640" s="193"/>
      <c r="AP640" s="193"/>
      <c r="AQ640" s="193"/>
      <c r="AR640" s="193"/>
      <c r="AS640" s="193"/>
      <c r="AT640" s="193"/>
      <c r="AU640" s="193"/>
      <c r="AV640" s="193"/>
    </row>
    <row r="641" spans="1:48" ht="15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3"/>
      <c r="AF641" s="193"/>
      <c r="AG641" s="193"/>
      <c r="AH641" s="193"/>
      <c r="AI641" s="193"/>
      <c r="AJ641" s="193"/>
      <c r="AK641" s="193"/>
      <c r="AL641" s="193"/>
      <c r="AM641" s="193"/>
      <c r="AN641" s="193"/>
      <c r="AO641" s="193"/>
      <c r="AP641" s="193"/>
      <c r="AQ641" s="193"/>
      <c r="AR641" s="193"/>
      <c r="AS641" s="193"/>
      <c r="AT641" s="193"/>
      <c r="AU641" s="193"/>
      <c r="AV641" s="193"/>
    </row>
    <row r="642" spans="1:48" ht="15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  <c r="AE642" s="193"/>
      <c r="AF642" s="193"/>
      <c r="AG642" s="193"/>
      <c r="AH642" s="193"/>
      <c r="AI642" s="193"/>
      <c r="AJ642" s="193"/>
      <c r="AK642" s="193"/>
      <c r="AL642" s="193"/>
      <c r="AM642" s="193"/>
      <c r="AN642" s="193"/>
      <c r="AO642" s="193"/>
      <c r="AP642" s="193"/>
      <c r="AQ642" s="193"/>
      <c r="AR642" s="193"/>
      <c r="AS642" s="193"/>
      <c r="AT642" s="193"/>
      <c r="AU642" s="193"/>
      <c r="AV642" s="193"/>
    </row>
    <row r="643" spans="1:48" ht="15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  <c r="AE643" s="193"/>
      <c r="AF643" s="193"/>
      <c r="AG643" s="193"/>
      <c r="AH643" s="193"/>
      <c r="AI643" s="193"/>
      <c r="AJ643" s="193"/>
      <c r="AK643" s="193"/>
      <c r="AL643" s="193"/>
      <c r="AM643" s="193"/>
      <c r="AN643" s="193"/>
      <c r="AO643" s="193"/>
      <c r="AP643" s="193"/>
      <c r="AQ643" s="193"/>
      <c r="AR643" s="193"/>
      <c r="AS643" s="193"/>
      <c r="AT643" s="193"/>
      <c r="AU643" s="193"/>
      <c r="AV643" s="193"/>
    </row>
    <row r="644" spans="1:48" ht="15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  <c r="AE644" s="193"/>
      <c r="AF644" s="193"/>
      <c r="AG644" s="193"/>
      <c r="AH644" s="193"/>
      <c r="AI644" s="193"/>
      <c r="AJ644" s="193"/>
      <c r="AK644" s="193"/>
      <c r="AL644" s="193"/>
      <c r="AM644" s="193"/>
      <c r="AN644" s="193"/>
      <c r="AO644" s="193"/>
      <c r="AP644" s="193"/>
      <c r="AQ644" s="193"/>
      <c r="AR644" s="193"/>
      <c r="AS644" s="193"/>
      <c r="AT644" s="193"/>
      <c r="AU644" s="193"/>
      <c r="AV644" s="193"/>
    </row>
    <row r="645" spans="1:48" ht="15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  <c r="AE645" s="193"/>
      <c r="AF645" s="193"/>
      <c r="AG645" s="193"/>
      <c r="AH645" s="193"/>
      <c r="AI645" s="193"/>
      <c r="AJ645" s="193"/>
      <c r="AK645" s="193"/>
      <c r="AL645" s="193"/>
      <c r="AM645" s="193"/>
      <c r="AN645" s="193"/>
      <c r="AO645" s="193"/>
      <c r="AP645" s="193"/>
      <c r="AQ645" s="193"/>
      <c r="AR645" s="193"/>
      <c r="AS645" s="193"/>
      <c r="AT645" s="193"/>
      <c r="AU645" s="193"/>
      <c r="AV645" s="193"/>
    </row>
    <row r="646" spans="1:48" ht="15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  <c r="AE646" s="193"/>
      <c r="AF646" s="193"/>
      <c r="AG646" s="193"/>
      <c r="AH646" s="193"/>
      <c r="AI646" s="193"/>
      <c r="AJ646" s="193"/>
      <c r="AK646" s="193"/>
      <c r="AL646" s="193"/>
      <c r="AM646" s="193"/>
      <c r="AN646" s="193"/>
      <c r="AO646" s="193"/>
      <c r="AP646" s="193"/>
      <c r="AQ646" s="193"/>
      <c r="AR646" s="193"/>
      <c r="AS646" s="193"/>
      <c r="AT646" s="193"/>
      <c r="AU646" s="193"/>
      <c r="AV646" s="193"/>
    </row>
    <row r="647" spans="1:48" ht="15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  <c r="AE647" s="193"/>
      <c r="AF647" s="193"/>
      <c r="AG647" s="193"/>
      <c r="AH647" s="193"/>
      <c r="AI647" s="193"/>
      <c r="AJ647" s="193"/>
      <c r="AK647" s="193"/>
      <c r="AL647" s="193"/>
      <c r="AM647" s="193"/>
      <c r="AN647" s="193"/>
      <c r="AO647" s="193"/>
      <c r="AP647" s="193"/>
      <c r="AQ647" s="193"/>
      <c r="AR647" s="193"/>
      <c r="AS647" s="193"/>
      <c r="AT647" s="193"/>
      <c r="AU647" s="193"/>
      <c r="AV647" s="193"/>
    </row>
    <row r="648" spans="1:48" ht="15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  <c r="AE648" s="193"/>
      <c r="AF648" s="193"/>
      <c r="AG648" s="193"/>
      <c r="AH648" s="193"/>
      <c r="AI648" s="193"/>
      <c r="AJ648" s="193"/>
      <c r="AK648" s="193"/>
      <c r="AL648" s="193"/>
      <c r="AM648" s="193"/>
      <c r="AN648" s="193"/>
      <c r="AO648" s="193"/>
      <c r="AP648" s="193"/>
      <c r="AQ648" s="193"/>
      <c r="AR648" s="193"/>
      <c r="AS648" s="193"/>
      <c r="AT648" s="193"/>
      <c r="AU648" s="193"/>
      <c r="AV648" s="193"/>
    </row>
    <row r="649" spans="1:48" ht="15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  <c r="AE649" s="193"/>
      <c r="AF649" s="193"/>
      <c r="AG649" s="193"/>
      <c r="AH649" s="193"/>
      <c r="AI649" s="193"/>
      <c r="AJ649" s="193"/>
      <c r="AK649" s="193"/>
      <c r="AL649" s="193"/>
      <c r="AM649" s="193"/>
      <c r="AN649" s="193"/>
      <c r="AO649" s="193"/>
      <c r="AP649" s="193"/>
      <c r="AQ649" s="193"/>
      <c r="AR649" s="193"/>
      <c r="AS649" s="193"/>
      <c r="AT649" s="193"/>
      <c r="AU649" s="193"/>
      <c r="AV649" s="193"/>
    </row>
    <row r="650" spans="1:48" ht="15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  <c r="AE650" s="193"/>
      <c r="AF650" s="193"/>
      <c r="AG650" s="193"/>
      <c r="AH650" s="193"/>
      <c r="AI650" s="193"/>
      <c r="AJ650" s="193"/>
      <c r="AK650" s="193"/>
      <c r="AL650" s="193"/>
      <c r="AM650" s="193"/>
      <c r="AN650" s="193"/>
      <c r="AO650" s="193"/>
      <c r="AP650" s="193"/>
      <c r="AQ650" s="193"/>
      <c r="AR650" s="193"/>
      <c r="AS650" s="193"/>
      <c r="AT650" s="193"/>
      <c r="AU650" s="193"/>
      <c r="AV650" s="193"/>
    </row>
    <row r="651" spans="1:48" ht="15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  <c r="AQ651" s="193"/>
      <c r="AR651" s="193"/>
      <c r="AS651" s="193"/>
      <c r="AT651" s="193"/>
      <c r="AU651" s="193"/>
      <c r="AV651" s="193"/>
    </row>
    <row r="652" spans="1:48" ht="15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  <c r="AE652" s="193"/>
      <c r="AF652" s="193"/>
      <c r="AG652" s="193"/>
      <c r="AH652" s="193"/>
      <c r="AI652" s="193"/>
      <c r="AJ652" s="193"/>
      <c r="AK652" s="193"/>
      <c r="AL652" s="193"/>
      <c r="AM652" s="193"/>
      <c r="AN652" s="193"/>
      <c r="AO652" s="193"/>
      <c r="AP652" s="193"/>
      <c r="AQ652" s="193"/>
      <c r="AR652" s="193"/>
      <c r="AS652" s="193"/>
      <c r="AT652" s="193"/>
      <c r="AU652" s="193"/>
      <c r="AV652" s="193"/>
    </row>
    <row r="653" spans="1:48" ht="15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  <c r="AE653" s="193"/>
      <c r="AF653" s="193"/>
      <c r="AG653" s="193"/>
      <c r="AH653" s="193"/>
      <c r="AI653" s="193"/>
      <c r="AJ653" s="193"/>
      <c r="AK653" s="193"/>
      <c r="AL653" s="193"/>
      <c r="AM653" s="193"/>
      <c r="AN653" s="193"/>
      <c r="AO653" s="193"/>
      <c r="AP653" s="193"/>
      <c r="AQ653" s="193"/>
      <c r="AR653" s="193"/>
      <c r="AS653" s="193"/>
      <c r="AT653" s="193"/>
      <c r="AU653" s="193"/>
      <c r="AV653" s="193"/>
    </row>
    <row r="654" spans="1:48" ht="15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  <c r="AE654" s="193"/>
      <c r="AF654" s="193"/>
      <c r="AG654" s="193"/>
      <c r="AH654" s="193"/>
      <c r="AI654" s="193"/>
      <c r="AJ654" s="193"/>
      <c r="AK654" s="193"/>
      <c r="AL654" s="193"/>
      <c r="AM654" s="193"/>
      <c r="AN654" s="193"/>
      <c r="AO654" s="193"/>
      <c r="AP654" s="193"/>
      <c r="AQ654" s="193"/>
      <c r="AR654" s="193"/>
      <c r="AS654" s="193"/>
      <c r="AT654" s="193"/>
      <c r="AU654" s="193"/>
      <c r="AV654" s="193"/>
    </row>
    <row r="655" spans="1:48" ht="15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  <c r="AE655" s="193"/>
      <c r="AF655" s="193"/>
      <c r="AG655" s="193"/>
      <c r="AH655" s="193"/>
      <c r="AI655" s="193"/>
      <c r="AJ655" s="193"/>
      <c r="AK655" s="193"/>
      <c r="AL655" s="193"/>
      <c r="AM655" s="193"/>
      <c r="AN655" s="193"/>
      <c r="AO655" s="193"/>
      <c r="AP655" s="193"/>
      <c r="AQ655" s="193"/>
      <c r="AR655" s="193"/>
      <c r="AS655" s="193"/>
      <c r="AT655" s="193"/>
      <c r="AU655" s="193"/>
      <c r="AV655" s="193"/>
    </row>
    <row r="656" spans="1:48" ht="15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  <c r="AE656" s="193"/>
      <c r="AF656" s="193"/>
      <c r="AG656" s="193"/>
      <c r="AH656" s="193"/>
      <c r="AI656" s="193"/>
      <c r="AJ656" s="193"/>
      <c r="AK656" s="193"/>
      <c r="AL656" s="193"/>
      <c r="AM656" s="193"/>
      <c r="AN656" s="193"/>
      <c r="AO656" s="193"/>
      <c r="AP656" s="193"/>
      <c r="AQ656" s="193"/>
      <c r="AR656" s="193"/>
      <c r="AS656" s="193"/>
      <c r="AT656" s="193"/>
      <c r="AU656" s="193"/>
      <c r="AV656" s="193"/>
    </row>
    <row r="657" spans="1:48" ht="15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  <c r="AE657" s="193"/>
      <c r="AF657" s="193"/>
      <c r="AG657" s="193"/>
      <c r="AH657" s="193"/>
      <c r="AI657" s="193"/>
      <c r="AJ657" s="193"/>
      <c r="AK657" s="193"/>
      <c r="AL657" s="193"/>
      <c r="AM657" s="193"/>
      <c r="AN657" s="193"/>
      <c r="AO657" s="193"/>
      <c r="AP657" s="193"/>
      <c r="AQ657" s="193"/>
      <c r="AR657" s="193"/>
      <c r="AS657" s="193"/>
      <c r="AT657" s="193"/>
      <c r="AU657" s="193"/>
      <c r="AV657" s="193"/>
    </row>
    <row r="658" spans="1:48" ht="15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  <c r="AE658" s="193"/>
      <c r="AF658" s="193"/>
      <c r="AG658" s="193"/>
      <c r="AH658" s="193"/>
      <c r="AI658" s="193"/>
      <c r="AJ658" s="193"/>
      <c r="AK658" s="193"/>
      <c r="AL658" s="193"/>
      <c r="AM658" s="193"/>
      <c r="AN658" s="193"/>
      <c r="AO658" s="193"/>
      <c r="AP658" s="193"/>
      <c r="AQ658" s="193"/>
      <c r="AR658" s="193"/>
      <c r="AS658" s="193"/>
      <c r="AT658" s="193"/>
      <c r="AU658" s="193"/>
      <c r="AV658" s="193"/>
    </row>
    <row r="659" spans="1:48" ht="15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  <c r="AE659" s="193"/>
      <c r="AF659" s="193"/>
      <c r="AG659" s="193"/>
      <c r="AH659" s="193"/>
      <c r="AI659" s="193"/>
      <c r="AJ659" s="193"/>
      <c r="AK659" s="193"/>
      <c r="AL659" s="193"/>
      <c r="AM659" s="193"/>
      <c r="AN659" s="193"/>
      <c r="AO659" s="193"/>
      <c r="AP659" s="193"/>
      <c r="AQ659" s="193"/>
      <c r="AR659" s="193"/>
      <c r="AS659" s="193"/>
      <c r="AT659" s="193"/>
      <c r="AU659" s="193"/>
      <c r="AV659" s="193"/>
    </row>
    <row r="660" spans="1:48" ht="15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  <c r="AA660" s="193"/>
      <c r="AB660" s="193"/>
      <c r="AC660" s="193"/>
      <c r="AD660" s="193"/>
      <c r="AE660" s="193"/>
      <c r="AF660" s="193"/>
      <c r="AG660" s="193"/>
      <c r="AH660" s="193"/>
      <c r="AI660" s="193"/>
      <c r="AJ660" s="193"/>
      <c r="AK660" s="193"/>
      <c r="AL660" s="193"/>
      <c r="AM660" s="193"/>
      <c r="AN660" s="193"/>
      <c r="AO660" s="193"/>
      <c r="AP660" s="193"/>
      <c r="AQ660" s="193"/>
      <c r="AR660" s="193"/>
      <c r="AS660" s="193"/>
      <c r="AT660" s="193"/>
      <c r="AU660" s="193"/>
      <c r="AV660" s="193"/>
    </row>
    <row r="661" spans="1:48" ht="15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  <c r="AE661" s="193"/>
      <c r="AF661" s="193"/>
      <c r="AG661" s="193"/>
      <c r="AH661" s="193"/>
      <c r="AI661" s="193"/>
      <c r="AJ661" s="193"/>
      <c r="AK661" s="193"/>
      <c r="AL661" s="193"/>
      <c r="AM661" s="193"/>
      <c r="AN661" s="193"/>
      <c r="AO661" s="193"/>
      <c r="AP661" s="193"/>
      <c r="AQ661" s="193"/>
      <c r="AR661" s="193"/>
      <c r="AS661" s="193"/>
      <c r="AT661" s="193"/>
      <c r="AU661" s="193"/>
      <c r="AV661" s="193"/>
    </row>
    <row r="662" spans="1:48" ht="15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  <c r="AE662" s="193"/>
      <c r="AF662" s="193"/>
      <c r="AG662" s="193"/>
      <c r="AH662" s="193"/>
      <c r="AI662" s="193"/>
      <c r="AJ662" s="193"/>
      <c r="AK662" s="193"/>
      <c r="AL662" s="193"/>
      <c r="AM662" s="193"/>
      <c r="AN662" s="193"/>
      <c r="AO662" s="193"/>
      <c r="AP662" s="193"/>
      <c r="AQ662" s="193"/>
      <c r="AR662" s="193"/>
      <c r="AS662" s="193"/>
      <c r="AT662" s="193"/>
      <c r="AU662" s="193"/>
      <c r="AV662" s="193"/>
    </row>
    <row r="663" spans="1:48" ht="15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  <c r="AE663" s="193"/>
      <c r="AF663" s="193"/>
      <c r="AG663" s="193"/>
      <c r="AH663" s="193"/>
      <c r="AI663" s="193"/>
      <c r="AJ663" s="193"/>
      <c r="AK663" s="193"/>
      <c r="AL663" s="193"/>
      <c r="AM663" s="193"/>
      <c r="AN663" s="193"/>
      <c r="AO663" s="193"/>
      <c r="AP663" s="193"/>
      <c r="AQ663" s="193"/>
      <c r="AR663" s="193"/>
      <c r="AS663" s="193"/>
      <c r="AT663" s="193"/>
      <c r="AU663" s="193"/>
      <c r="AV663" s="193"/>
    </row>
    <row r="664" spans="1:48" ht="15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  <c r="AE664" s="193"/>
      <c r="AF664" s="193"/>
      <c r="AG664" s="193"/>
      <c r="AH664" s="193"/>
      <c r="AI664" s="193"/>
      <c r="AJ664" s="193"/>
      <c r="AK664" s="193"/>
      <c r="AL664" s="193"/>
      <c r="AM664" s="193"/>
      <c r="AN664" s="193"/>
      <c r="AO664" s="193"/>
      <c r="AP664" s="193"/>
      <c r="AQ664" s="193"/>
      <c r="AR664" s="193"/>
      <c r="AS664" s="193"/>
      <c r="AT664" s="193"/>
      <c r="AU664" s="193"/>
      <c r="AV664" s="193"/>
    </row>
    <row r="665" spans="1:48" ht="15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  <c r="AA665" s="193"/>
      <c r="AB665" s="193"/>
      <c r="AC665" s="193"/>
      <c r="AD665" s="193"/>
      <c r="AE665" s="193"/>
      <c r="AF665" s="193"/>
      <c r="AG665" s="193"/>
      <c r="AH665" s="193"/>
      <c r="AI665" s="193"/>
      <c r="AJ665" s="193"/>
      <c r="AK665" s="193"/>
      <c r="AL665" s="193"/>
      <c r="AM665" s="193"/>
      <c r="AN665" s="193"/>
      <c r="AO665" s="193"/>
      <c r="AP665" s="193"/>
      <c r="AQ665" s="193"/>
      <c r="AR665" s="193"/>
      <c r="AS665" s="193"/>
      <c r="AT665" s="193"/>
      <c r="AU665" s="193"/>
      <c r="AV665" s="193"/>
    </row>
    <row r="666" spans="1:48" ht="15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  <c r="AE666" s="193"/>
      <c r="AF666" s="193"/>
      <c r="AG666" s="193"/>
      <c r="AH666" s="193"/>
      <c r="AI666" s="193"/>
      <c r="AJ666" s="193"/>
      <c r="AK666" s="193"/>
      <c r="AL666" s="193"/>
      <c r="AM666" s="193"/>
      <c r="AN666" s="193"/>
      <c r="AO666" s="193"/>
      <c r="AP666" s="193"/>
      <c r="AQ666" s="193"/>
      <c r="AR666" s="193"/>
      <c r="AS666" s="193"/>
      <c r="AT666" s="193"/>
      <c r="AU666" s="193"/>
      <c r="AV666" s="193"/>
    </row>
    <row r="667" spans="1:48" ht="15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  <c r="AE667" s="193"/>
      <c r="AF667" s="193"/>
      <c r="AG667" s="193"/>
      <c r="AH667" s="193"/>
      <c r="AI667" s="193"/>
      <c r="AJ667" s="193"/>
      <c r="AK667" s="193"/>
      <c r="AL667" s="193"/>
      <c r="AM667" s="193"/>
      <c r="AN667" s="193"/>
      <c r="AO667" s="193"/>
      <c r="AP667" s="193"/>
      <c r="AQ667" s="193"/>
      <c r="AR667" s="193"/>
      <c r="AS667" s="193"/>
      <c r="AT667" s="193"/>
      <c r="AU667" s="193"/>
      <c r="AV667" s="193"/>
    </row>
    <row r="668" spans="1:48" ht="15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  <c r="AE668" s="193"/>
      <c r="AF668" s="193"/>
      <c r="AG668" s="193"/>
      <c r="AH668" s="193"/>
      <c r="AI668" s="193"/>
      <c r="AJ668" s="193"/>
      <c r="AK668" s="193"/>
      <c r="AL668" s="193"/>
      <c r="AM668" s="193"/>
      <c r="AN668" s="193"/>
      <c r="AO668" s="193"/>
      <c r="AP668" s="193"/>
      <c r="AQ668" s="193"/>
      <c r="AR668" s="193"/>
      <c r="AS668" s="193"/>
      <c r="AT668" s="193"/>
      <c r="AU668" s="193"/>
      <c r="AV668" s="193"/>
    </row>
    <row r="669" spans="1:48" ht="15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  <c r="AE669" s="193"/>
      <c r="AF669" s="193"/>
      <c r="AG669" s="193"/>
      <c r="AH669" s="193"/>
      <c r="AI669" s="193"/>
      <c r="AJ669" s="193"/>
      <c r="AK669" s="193"/>
      <c r="AL669" s="193"/>
      <c r="AM669" s="193"/>
      <c r="AN669" s="193"/>
      <c r="AO669" s="193"/>
      <c r="AP669" s="193"/>
      <c r="AQ669" s="193"/>
      <c r="AR669" s="193"/>
      <c r="AS669" s="193"/>
      <c r="AT669" s="193"/>
      <c r="AU669" s="193"/>
      <c r="AV669" s="193"/>
    </row>
    <row r="670" spans="1:48" ht="15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3"/>
      <c r="AF670" s="193"/>
      <c r="AG670" s="193"/>
      <c r="AH670" s="193"/>
      <c r="AI670" s="193"/>
      <c r="AJ670" s="193"/>
      <c r="AK670" s="193"/>
      <c r="AL670" s="193"/>
      <c r="AM670" s="193"/>
      <c r="AN670" s="193"/>
      <c r="AO670" s="193"/>
      <c r="AP670" s="193"/>
      <c r="AQ670" s="193"/>
      <c r="AR670" s="193"/>
      <c r="AS670" s="193"/>
      <c r="AT670" s="193"/>
      <c r="AU670" s="193"/>
      <c r="AV670" s="193"/>
    </row>
    <row r="671" spans="1:48" ht="15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  <c r="AE671" s="193"/>
      <c r="AF671" s="193"/>
      <c r="AG671" s="193"/>
      <c r="AH671" s="193"/>
      <c r="AI671" s="193"/>
      <c r="AJ671" s="193"/>
      <c r="AK671" s="193"/>
      <c r="AL671" s="193"/>
      <c r="AM671" s="193"/>
      <c r="AN671" s="193"/>
      <c r="AO671" s="193"/>
      <c r="AP671" s="193"/>
      <c r="AQ671" s="193"/>
      <c r="AR671" s="193"/>
      <c r="AS671" s="193"/>
      <c r="AT671" s="193"/>
      <c r="AU671" s="193"/>
      <c r="AV671" s="193"/>
    </row>
    <row r="672" spans="1:48" ht="15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  <c r="AE672" s="193"/>
      <c r="AF672" s="193"/>
      <c r="AG672" s="193"/>
      <c r="AH672" s="193"/>
      <c r="AI672" s="193"/>
      <c r="AJ672" s="193"/>
      <c r="AK672" s="193"/>
      <c r="AL672" s="193"/>
      <c r="AM672" s="193"/>
      <c r="AN672" s="193"/>
      <c r="AO672" s="193"/>
      <c r="AP672" s="193"/>
      <c r="AQ672" s="193"/>
      <c r="AR672" s="193"/>
      <c r="AS672" s="193"/>
      <c r="AT672" s="193"/>
      <c r="AU672" s="193"/>
      <c r="AV672" s="193"/>
    </row>
    <row r="673" spans="1:48" ht="15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  <c r="AA673" s="193"/>
      <c r="AB673" s="193"/>
      <c r="AC673" s="193"/>
      <c r="AD673" s="193"/>
      <c r="AE673" s="193"/>
      <c r="AF673" s="193"/>
      <c r="AG673" s="193"/>
      <c r="AH673" s="193"/>
      <c r="AI673" s="193"/>
      <c r="AJ673" s="193"/>
      <c r="AK673" s="193"/>
      <c r="AL673" s="193"/>
      <c r="AM673" s="193"/>
      <c r="AN673" s="193"/>
      <c r="AO673" s="193"/>
      <c r="AP673" s="193"/>
      <c r="AQ673" s="193"/>
      <c r="AR673" s="193"/>
      <c r="AS673" s="193"/>
      <c r="AT673" s="193"/>
      <c r="AU673" s="193"/>
      <c r="AV673" s="193"/>
    </row>
    <row r="674" spans="1:48" ht="15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  <c r="AE674" s="193"/>
      <c r="AF674" s="193"/>
      <c r="AG674" s="193"/>
      <c r="AH674" s="193"/>
      <c r="AI674" s="193"/>
      <c r="AJ674" s="193"/>
      <c r="AK674" s="193"/>
      <c r="AL674" s="193"/>
      <c r="AM674" s="193"/>
      <c r="AN674" s="193"/>
      <c r="AO674" s="193"/>
      <c r="AP674" s="193"/>
      <c r="AQ674" s="193"/>
      <c r="AR674" s="193"/>
      <c r="AS674" s="193"/>
      <c r="AT674" s="193"/>
      <c r="AU674" s="193"/>
      <c r="AV674" s="193"/>
    </row>
    <row r="675" spans="1:48" ht="15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  <c r="AE675" s="193"/>
      <c r="AF675" s="193"/>
      <c r="AG675" s="193"/>
      <c r="AH675" s="193"/>
      <c r="AI675" s="193"/>
      <c r="AJ675" s="193"/>
      <c r="AK675" s="193"/>
      <c r="AL675" s="193"/>
      <c r="AM675" s="193"/>
      <c r="AN675" s="193"/>
      <c r="AO675" s="193"/>
      <c r="AP675" s="193"/>
      <c r="AQ675" s="193"/>
      <c r="AR675" s="193"/>
      <c r="AS675" s="193"/>
      <c r="AT675" s="193"/>
      <c r="AU675" s="193"/>
      <c r="AV675" s="193"/>
    </row>
    <row r="676" spans="1:48" ht="15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3"/>
      <c r="AF676" s="193"/>
      <c r="AG676" s="193"/>
      <c r="AH676" s="193"/>
      <c r="AI676" s="193"/>
      <c r="AJ676" s="193"/>
      <c r="AK676" s="193"/>
      <c r="AL676" s="193"/>
      <c r="AM676" s="193"/>
      <c r="AN676" s="193"/>
      <c r="AO676" s="193"/>
      <c r="AP676" s="193"/>
      <c r="AQ676" s="193"/>
      <c r="AR676" s="193"/>
      <c r="AS676" s="193"/>
      <c r="AT676" s="193"/>
      <c r="AU676" s="193"/>
      <c r="AV676" s="193"/>
    </row>
    <row r="677" spans="1:48" ht="15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  <c r="AE677" s="193"/>
      <c r="AF677" s="193"/>
      <c r="AG677" s="193"/>
      <c r="AH677" s="193"/>
      <c r="AI677" s="193"/>
      <c r="AJ677" s="193"/>
      <c r="AK677" s="193"/>
      <c r="AL677" s="193"/>
      <c r="AM677" s="193"/>
      <c r="AN677" s="193"/>
      <c r="AO677" s="193"/>
      <c r="AP677" s="193"/>
      <c r="AQ677" s="193"/>
      <c r="AR677" s="193"/>
      <c r="AS677" s="193"/>
      <c r="AT677" s="193"/>
      <c r="AU677" s="193"/>
      <c r="AV677" s="193"/>
    </row>
    <row r="678" spans="1:48" ht="15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  <c r="AE678" s="193"/>
      <c r="AF678" s="193"/>
      <c r="AG678" s="193"/>
      <c r="AH678" s="193"/>
      <c r="AI678" s="193"/>
      <c r="AJ678" s="193"/>
      <c r="AK678" s="193"/>
      <c r="AL678" s="193"/>
      <c r="AM678" s="193"/>
      <c r="AN678" s="193"/>
      <c r="AO678" s="193"/>
      <c r="AP678" s="193"/>
      <c r="AQ678" s="193"/>
      <c r="AR678" s="193"/>
      <c r="AS678" s="193"/>
      <c r="AT678" s="193"/>
      <c r="AU678" s="193"/>
      <c r="AV678" s="193"/>
    </row>
    <row r="679" spans="1:48" ht="15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  <c r="AA679" s="193"/>
      <c r="AB679" s="193"/>
      <c r="AC679" s="193"/>
      <c r="AD679" s="193"/>
      <c r="AE679" s="193"/>
      <c r="AF679" s="193"/>
      <c r="AG679" s="193"/>
      <c r="AH679" s="193"/>
      <c r="AI679" s="193"/>
      <c r="AJ679" s="193"/>
      <c r="AK679" s="193"/>
      <c r="AL679" s="193"/>
      <c r="AM679" s="193"/>
      <c r="AN679" s="193"/>
      <c r="AO679" s="193"/>
      <c r="AP679" s="193"/>
      <c r="AQ679" s="193"/>
      <c r="AR679" s="193"/>
      <c r="AS679" s="193"/>
      <c r="AT679" s="193"/>
      <c r="AU679" s="193"/>
      <c r="AV679" s="193"/>
    </row>
    <row r="680" spans="1:48" ht="15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  <c r="AE680" s="193"/>
      <c r="AF680" s="193"/>
      <c r="AG680" s="193"/>
      <c r="AH680" s="193"/>
      <c r="AI680" s="193"/>
      <c r="AJ680" s="193"/>
      <c r="AK680" s="193"/>
      <c r="AL680" s="193"/>
      <c r="AM680" s="193"/>
      <c r="AN680" s="193"/>
      <c r="AO680" s="193"/>
      <c r="AP680" s="193"/>
      <c r="AQ680" s="193"/>
      <c r="AR680" s="193"/>
      <c r="AS680" s="193"/>
      <c r="AT680" s="193"/>
      <c r="AU680" s="193"/>
      <c r="AV680" s="193"/>
    </row>
    <row r="681" spans="1:48" ht="15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  <c r="AE681" s="193"/>
      <c r="AF681" s="193"/>
      <c r="AG681" s="193"/>
      <c r="AH681" s="193"/>
      <c r="AI681" s="193"/>
      <c r="AJ681" s="193"/>
      <c r="AK681" s="193"/>
      <c r="AL681" s="193"/>
      <c r="AM681" s="193"/>
      <c r="AN681" s="193"/>
      <c r="AO681" s="193"/>
      <c r="AP681" s="193"/>
      <c r="AQ681" s="193"/>
      <c r="AR681" s="193"/>
      <c r="AS681" s="193"/>
      <c r="AT681" s="193"/>
      <c r="AU681" s="193"/>
      <c r="AV681" s="193"/>
    </row>
    <row r="682" spans="1:48" ht="15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  <c r="AE682" s="193"/>
      <c r="AF682" s="193"/>
      <c r="AG682" s="193"/>
      <c r="AH682" s="193"/>
      <c r="AI682" s="193"/>
      <c r="AJ682" s="193"/>
      <c r="AK682" s="193"/>
      <c r="AL682" s="193"/>
      <c r="AM682" s="193"/>
      <c r="AN682" s="193"/>
      <c r="AO682" s="193"/>
      <c r="AP682" s="193"/>
      <c r="AQ682" s="193"/>
      <c r="AR682" s="193"/>
      <c r="AS682" s="193"/>
      <c r="AT682" s="193"/>
      <c r="AU682" s="193"/>
      <c r="AV682" s="193"/>
    </row>
    <row r="683" spans="1:48" ht="15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  <c r="AE683" s="193"/>
      <c r="AF683" s="193"/>
      <c r="AG683" s="193"/>
      <c r="AH683" s="193"/>
      <c r="AI683" s="193"/>
      <c r="AJ683" s="193"/>
      <c r="AK683" s="193"/>
      <c r="AL683" s="193"/>
      <c r="AM683" s="193"/>
      <c r="AN683" s="193"/>
      <c r="AO683" s="193"/>
      <c r="AP683" s="193"/>
      <c r="AQ683" s="193"/>
      <c r="AR683" s="193"/>
      <c r="AS683" s="193"/>
      <c r="AT683" s="193"/>
      <c r="AU683" s="193"/>
      <c r="AV683" s="193"/>
    </row>
    <row r="684" spans="1:48" ht="15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  <c r="AE684" s="193"/>
      <c r="AF684" s="193"/>
      <c r="AG684" s="193"/>
      <c r="AH684" s="193"/>
      <c r="AI684" s="193"/>
      <c r="AJ684" s="193"/>
      <c r="AK684" s="193"/>
      <c r="AL684" s="193"/>
      <c r="AM684" s="193"/>
      <c r="AN684" s="193"/>
      <c r="AO684" s="193"/>
      <c r="AP684" s="193"/>
      <c r="AQ684" s="193"/>
      <c r="AR684" s="193"/>
      <c r="AS684" s="193"/>
      <c r="AT684" s="193"/>
      <c r="AU684" s="193"/>
      <c r="AV684" s="193"/>
    </row>
    <row r="685" spans="1:48" ht="15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  <c r="AE685" s="193"/>
      <c r="AF685" s="193"/>
      <c r="AG685" s="193"/>
      <c r="AH685" s="193"/>
      <c r="AI685" s="193"/>
      <c r="AJ685" s="193"/>
      <c r="AK685" s="193"/>
      <c r="AL685" s="193"/>
      <c r="AM685" s="193"/>
      <c r="AN685" s="193"/>
      <c r="AO685" s="193"/>
      <c r="AP685" s="193"/>
      <c r="AQ685" s="193"/>
      <c r="AR685" s="193"/>
      <c r="AS685" s="193"/>
      <c r="AT685" s="193"/>
      <c r="AU685" s="193"/>
      <c r="AV685" s="193"/>
    </row>
    <row r="686" spans="1:48" ht="15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  <c r="AE686" s="193"/>
      <c r="AF686" s="193"/>
      <c r="AG686" s="193"/>
      <c r="AH686" s="193"/>
      <c r="AI686" s="193"/>
      <c r="AJ686" s="193"/>
      <c r="AK686" s="193"/>
      <c r="AL686" s="193"/>
      <c r="AM686" s="193"/>
      <c r="AN686" s="193"/>
      <c r="AO686" s="193"/>
      <c r="AP686" s="193"/>
      <c r="AQ686" s="193"/>
      <c r="AR686" s="193"/>
      <c r="AS686" s="193"/>
      <c r="AT686" s="193"/>
      <c r="AU686" s="193"/>
      <c r="AV686" s="193"/>
    </row>
    <row r="687" spans="1:48" ht="15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  <c r="AE687" s="193"/>
      <c r="AF687" s="193"/>
      <c r="AG687" s="193"/>
      <c r="AH687" s="193"/>
      <c r="AI687" s="193"/>
      <c r="AJ687" s="193"/>
      <c r="AK687" s="193"/>
      <c r="AL687" s="193"/>
      <c r="AM687" s="193"/>
      <c r="AN687" s="193"/>
      <c r="AO687" s="193"/>
      <c r="AP687" s="193"/>
      <c r="AQ687" s="193"/>
      <c r="AR687" s="193"/>
      <c r="AS687" s="193"/>
      <c r="AT687" s="193"/>
      <c r="AU687" s="193"/>
      <c r="AV687" s="193"/>
    </row>
    <row r="688" spans="1:48" ht="15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  <c r="AE688" s="193"/>
      <c r="AF688" s="193"/>
      <c r="AG688" s="193"/>
      <c r="AH688" s="193"/>
      <c r="AI688" s="193"/>
      <c r="AJ688" s="193"/>
      <c r="AK688" s="193"/>
      <c r="AL688" s="193"/>
      <c r="AM688" s="193"/>
      <c r="AN688" s="193"/>
      <c r="AO688" s="193"/>
      <c r="AP688" s="193"/>
      <c r="AQ688" s="193"/>
      <c r="AR688" s="193"/>
      <c r="AS688" s="193"/>
      <c r="AT688" s="193"/>
      <c r="AU688" s="193"/>
      <c r="AV688" s="193"/>
    </row>
    <row r="689" spans="1:48" ht="15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  <c r="AE689" s="193"/>
      <c r="AF689" s="193"/>
      <c r="AG689" s="193"/>
      <c r="AH689" s="193"/>
      <c r="AI689" s="193"/>
      <c r="AJ689" s="193"/>
      <c r="AK689" s="193"/>
      <c r="AL689" s="193"/>
      <c r="AM689" s="193"/>
      <c r="AN689" s="193"/>
      <c r="AO689" s="193"/>
      <c r="AP689" s="193"/>
      <c r="AQ689" s="193"/>
      <c r="AR689" s="193"/>
      <c r="AS689" s="193"/>
      <c r="AT689" s="193"/>
      <c r="AU689" s="193"/>
      <c r="AV689" s="193"/>
    </row>
    <row r="690" spans="1:48" ht="15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  <c r="AE690" s="193"/>
      <c r="AF690" s="193"/>
      <c r="AG690" s="193"/>
      <c r="AH690" s="193"/>
      <c r="AI690" s="193"/>
      <c r="AJ690" s="193"/>
      <c r="AK690" s="193"/>
      <c r="AL690" s="193"/>
      <c r="AM690" s="193"/>
      <c r="AN690" s="193"/>
      <c r="AO690" s="193"/>
      <c r="AP690" s="193"/>
      <c r="AQ690" s="193"/>
      <c r="AR690" s="193"/>
      <c r="AS690" s="193"/>
      <c r="AT690" s="193"/>
      <c r="AU690" s="193"/>
      <c r="AV690" s="193"/>
    </row>
    <row r="691" spans="1:48" ht="15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  <c r="AE691" s="193"/>
      <c r="AF691" s="193"/>
      <c r="AG691" s="193"/>
      <c r="AH691" s="193"/>
      <c r="AI691" s="193"/>
      <c r="AJ691" s="193"/>
      <c r="AK691" s="193"/>
      <c r="AL691" s="193"/>
      <c r="AM691" s="193"/>
      <c r="AN691" s="193"/>
      <c r="AO691" s="193"/>
      <c r="AP691" s="193"/>
      <c r="AQ691" s="193"/>
      <c r="AR691" s="193"/>
      <c r="AS691" s="193"/>
      <c r="AT691" s="193"/>
      <c r="AU691" s="193"/>
      <c r="AV691" s="193"/>
    </row>
    <row r="692" spans="1:48" ht="15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  <c r="AE692" s="193"/>
      <c r="AF692" s="193"/>
      <c r="AG692" s="193"/>
      <c r="AH692" s="193"/>
      <c r="AI692" s="193"/>
      <c r="AJ692" s="193"/>
      <c r="AK692" s="193"/>
      <c r="AL692" s="193"/>
      <c r="AM692" s="193"/>
      <c r="AN692" s="193"/>
      <c r="AO692" s="193"/>
      <c r="AP692" s="193"/>
      <c r="AQ692" s="193"/>
      <c r="AR692" s="193"/>
      <c r="AS692" s="193"/>
      <c r="AT692" s="193"/>
      <c r="AU692" s="193"/>
      <c r="AV692" s="193"/>
    </row>
    <row r="693" spans="1:48" ht="15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  <c r="AE693" s="193"/>
      <c r="AF693" s="193"/>
      <c r="AG693" s="193"/>
      <c r="AH693" s="193"/>
      <c r="AI693" s="193"/>
      <c r="AJ693" s="193"/>
      <c r="AK693" s="193"/>
      <c r="AL693" s="193"/>
      <c r="AM693" s="193"/>
      <c r="AN693" s="193"/>
      <c r="AO693" s="193"/>
      <c r="AP693" s="193"/>
      <c r="AQ693" s="193"/>
      <c r="AR693" s="193"/>
      <c r="AS693" s="193"/>
      <c r="AT693" s="193"/>
      <c r="AU693" s="193"/>
      <c r="AV693" s="193"/>
    </row>
    <row r="694" spans="1:48" ht="15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  <c r="AE694" s="193"/>
      <c r="AF694" s="193"/>
      <c r="AG694" s="193"/>
      <c r="AH694" s="193"/>
      <c r="AI694" s="193"/>
      <c r="AJ694" s="193"/>
      <c r="AK694" s="193"/>
      <c r="AL694" s="193"/>
      <c r="AM694" s="193"/>
      <c r="AN694" s="193"/>
      <c r="AO694" s="193"/>
      <c r="AP694" s="193"/>
      <c r="AQ694" s="193"/>
      <c r="AR694" s="193"/>
      <c r="AS694" s="193"/>
      <c r="AT694" s="193"/>
      <c r="AU694" s="193"/>
      <c r="AV694" s="193"/>
    </row>
    <row r="695" spans="1:48" ht="15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  <c r="AE695" s="193"/>
      <c r="AF695" s="193"/>
      <c r="AG695" s="193"/>
      <c r="AH695" s="193"/>
      <c r="AI695" s="193"/>
      <c r="AJ695" s="193"/>
      <c r="AK695" s="193"/>
      <c r="AL695" s="193"/>
      <c r="AM695" s="193"/>
      <c r="AN695" s="193"/>
      <c r="AO695" s="193"/>
      <c r="AP695" s="193"/>
      <c r="AQ695" s="193"/>
      <c r="AR695" s="193"/>
      <c r="AS695" s="193"/>
      <c r="AT695" s="193"/>
      <c r="AU695" s="193"/>
      <c r="AV695" s="193"/>
    </row>
    <row r="696" spans="1:48" ht="15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  <c r="AE696" s="193"/>
      <c r="AF696" s="193"/>
      <c r="AG696" s="193"/>
      <c r="AH696" s="193"/>
      <c r="AI696" s="193"/>
      <c r="AJ696" s="193"/>
      <c r="AK696" s="193"/>
      <c r="AL696" s="193"/>
      <c r="AM696" s="193"/>
      <c r="AN696" s="193"/>
      <c r="AO696" s="193"/>
      <c r="AP696" s="193"/>
      <c r="AQ696" s="193"/>
      <c r="AR696" s="193"/>
      <c r="AS696" s="193"/>
      <c r="AT696" s="193"/>
      <c r="AU696" s="193"/>
      <c r="AV696" s="193"/>
    </row>
    <row r="697" spans="1:48" ht="15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  <c r="AE697" s="193"/>
      <c r="AF697" s="193"/>
      <c r="AG697" s="193"/>
      <c r="AH697" s="193"/>
      <c r="AI697" s="193"/>
      <c r="AJ697" s="193"/>
      <c r="AK697" s="193"/>
      <c r="AL697" s="193"/>
      <c r="AM697" s="193"/>
      <c r="AN697" s="193"/>
      <c r="AO697" s="193"/>
      <c r="AP697" s="193"/>
      <c r="AQ697" s="193"/>
      <c r="AR697" s="193"/>
      <c r="AS697" s="193"/>
      <c r="AT697" s="193"/>
      <c r="AU697" s="193"/>
      <c r="AV697" s="193"/>
    </row>
    <row r="698" spans="1:48" ht="15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  <c r="AE698" s="193"/>
      <c r="AF698" s="193"/>
      <c r="AG698" s="193"/>
      <c r="AH698" s="193"/>
      <c r="AI698" s="193"/>
      <c r="AJ698" s="193"/>
      <c r="AK698" s="193"/>
      <c r="AL698" s="193"/>
      <c r="AM698" s="193"/>
      <c r="AN698" s="193"/>
      <c r="AO698" s="193"/>
      <c r="AP698" s="193"/>
      <c r="AQ698" s="193"/>
      <c r="AR698" s="193"/>
      <c r="AS698" s="193"/>
      <c r="AT698" s="193"/>
      <c r="AU698" s="193"/>
      <c r="AV698" s="193"/>
    </row>
    <row r="699" spans="1:48" ht="15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  <c r="AE699" s="193"/>
      <c r="AF699" s="193"/>
      <c r="AG699" s="193"/>
      <c r="AH699" s="193"/>
      <c r="AI699" s="193"/>
      <c r="AJ699" s="193"/>
      <c r="AK699" s="193"/>
      <c r="AL699" s="193"/>
      <c r="AM699" s="193"/>
      <c r="AN699" s="193"/>
      <c r="AO699" s="193"/>
      <c r="AP699" s="193"/>
      <c r="AQ699" s="193"/>
      <c r="AR699" s="193"/>
      <c r="AS699" s="193"/>
      <c r="AT699" s="193"/>
      <c r="AU699" s="193"/>
      <c r="AV699" s="193"/>
    </row>
    <row r="700" spans="1:48" ht="15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  <c r="AE700" s="193"/>
      <c r="AF700" s="193"/>
      <c r="AG700" s="193"/>
      <c r="AH700" s="193"/>
      <c r="AI700" s="193"/>
      <c r="AJ700" s="193"/>
      <c r="AK700" s="193"/>
      <c r="AL700" s="193"/>
      <c r="AM700" s="193"/>
      <c r="AN700" s="193"/>
      <c r="AO700" s="193"/>
      <c r="AP700" s="193"/>
      <c r="AQ700" s="193"/>
      <c r="AR700" s="193"/>
      <c r="AS700" s="193"/>
      <c r="AT700" s="193"/>
      <c r="AU700" s="193"/>
      <c r="AV700" s="193"/>
    </row>
    <row r="701" spans="1:48" ht="15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  <c r="AE701" s="193"/>
      <c r="AF701" s="193"/>
      <c r="AG701" s="193"/>
      <c r="AH701" s="193"/>
      <c r="AI701" s="193"/>
      <c r="AJ701" s="193"/>
      <c r="AK701" s="193"/>
      <c r="AL701" s="193"/>
      <c r="AM701" s="193"/>
      <c r="AN701" s="193"/>
      <c r="AO701" s="193"/>
      <c r="AP701" s="193"/>
      <c r="AQ701" s="193"/>
      <c r="AR701" s="193"/>
      <c r="AS701" s="193"/>
      <c r="AT701" s="193"/>
      <c r="AU701" s="193"/>
      <c r="AV701" s="193"/>
    </row>
    <row r="702" spans="1:48" ht="15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  <c r="AA702" s="193"/>
      <c r="AB702" s="193"/>
      <c r="AC702" s="193"/>
      <c r="AD702" s="193"/>
      <c r="AE702" s="193"/>
      <c r="AF702" s="193"/>
      <c r="AG702" s="193"/>
      <c r="AH702" s="193"/>
      <c r="AI702" s="193"/>
      <c r="AJ702" s="193"/>
      <c r="AK702" s="193"/>
      <c r="AL702" s="193"/>
      <c r="AM702" s="193"/>
      <c r="AN702" s="193"/>
      <c r="AO702" s="193"/>
      <c r="AP702" s="193"/>
      <c r="AQ702" s="193"/>
      <c r="AR702" s="193"/>
      <c r="AS702" s="193"/>
      <c r="AT702" s="193"/>
      <c r="AU702" s="193"/>
      <c r="AV702" s="193"/>
    </row>
    <row r="703" spans="1:48" ht="15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  <c r="AE703" s="193"/>
      <c r="AF703" s="193"/>
      <c r="AG703" s="193"/>
      <c r="AH703" s="193"/>
      <c r="AI703" s="193"/>
      <c r="AJ703" s="193"/>
      <c r="AK703" s="193"/>
      <c r="AL703" s="193"/>
      <c r="AM703" s="193"/>
      <c r="AN703" s="193"/>
      <c r="AO703" s="193"/>
      <c r="AP703" s="193"/>
      <c r="AQ703" s="193"/>
      <c r="AR703" s="193"/>
      <c r="AS703" s="193"/>
      <c r="AT703" s="193"/>
      <c r="AU703" s="193"/>
      <c r="AV703" s="193"/>
    </row>
    <row r="704" spans="1:48" ht="15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  <c r="AE704" s="193"/>
      <c r="AF704" s="193"/>
      <c r="AG704" s="193"/>
      <c r="AH704" s="193"/>
      <c r="AI704" s="193"/>
      <c r="AJ704" s="193"/>
      <c r="AK704" s="193"/>
      <c r="AL704" s="193"/>
      <c r="AM704" s="193"/>
      <c r="AN704" s="193"/>
      <c r="AO704" s="193"/>
      <c r="AP704" s="193"/>
      <c r="AQ704" s="193"/>
      <c r="AR704" s="193"/>
      <c r="AS704" s="193"/>
      <c r="AT704" s="193"/>
      <c r="AU704" s="193"/>
      <c r="AV704" s="193"/>
    </row>
    <row r="705" spans="1:48" ht="15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  <c r="AE705" s="193"/>
      <c r="AF705" s="193"/>
      <c r="AG705" s="193"/>
      <c r="AH705" s="193"/>
      <c r="AI705" s="193"/>
      <c r="AJ705" s="193"/>
      <c r="AK705" s="193"/>
      <c r="AL705" s="193"/>
      <c r="AM705" s="193"/>
      <c r="AN705" s="193"/>
      <c r="AO705" s="193"/>
      <c r="AP705" s="193"/>
      <c r="AQ705" s="193"/>
      <c r="AR705" s="193"/>
      <c r="AS705" s="193"/>
      <c r="AT705" s="193"/>
      <c r="AU705" s="193"/>
      <c r="AV705" s="193"/>
    </row>
    <row r="706" spans="1:48" ht="15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  <c r="AE706" s="193"/>
      <c r="AF706" s="193"/>
      <c r="AG706" s="193"/>
      <c r="AH706" s="193"/>
      <c r="AI706" s="193"/>
      <c r="AJ706" s="193"/>
      <c r="AK706" s="193"/>
      <c r="AL706" s="193"/>
      <c r="AM706" s="193"/>
      <c r="AN706" s="193"/>
      <c r="AO706" s="193"/>
      <c r="AP706" s="193"/>
      <c r="AQ706" s="193"/>
      <c r="AR706" s="193"/>
      <c r="AS706" s="193"/>
      <c r="AT706" s="193"/>
      <c r="AU706" s="193"/>
      <c r="AV706" s="193"/>
    </row>
    <row r="707" spans="1:48" ht="15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  <c r="AA707" s="193"/>
      <c r="AB707" s="193"/>
      <c r="AC707" s="193"/>
      <c r="AD707" s="193"/>
      <c r="AE707" s="193"/>
      <c r="AF707" s="193"/>
      <c r="AG707" s="193"/>
      <c r="AH707" s="193"/>
      <c r="AI707" s="193"/>
      <c r="AJ707" s="193"/>
      <c r="AK707" s="193"/>
      <c r="AL707" s="193"/>
      <c r="AM707" s="193"/>
      <c r="AN707" s="193"/>
      <c r="AO707" s="193"/>
      <c r="AP707" s="193"/>
      <c r="AQ707" s="193"/>
      <c r="AR707" s="193"/>
      <c r="AS707" s="193"/>
      <c r="AT707" s="193"/>
      <c r="AU707" s="193"/>
      <c r="AV707" s="193"/>
    </row>
    <row r="708" spans="1:48" ht="15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  <c r="AE708" s="193"/>
      <c r="AF708" s="193"/>
      <c r="AG708" s="193"/>
      <c r="AH708" s="193"/>
      <c r="AI708" s="193"/>
      <c r="AJ708" s="193"/>
      <c r="AK708" s="193"/>
      <c r="AL708" s="193"/>
      <c r="AM708" s="193"/>
      <c r="AN708" s="193"/>
      <c r="AO708" s="193"/>
      <c r="AP708" s="193"/>
      <c r="AQ708" s="193"/>
      <c r="AR708" s="193"/>
      <c r="AS708" s="193"/>
      <c r="AT708" s="193"/>
      <c r="AU708" s="193"/>
      <c r="AV708" s="193"/>
    </row>
    <row r="709" spans="1:48" ht="15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  <c r="AE709" s="193"/>
      <c r="AF709" s="193"/>
      <c r="AG709" s="193"/>
      <c r="AH709" s="193"/>
      <c r="AI709" s="193"/>
      <c r="AJ709" s="193"/>
      <c r="AK709" s="193"/>
      <c r="AL709" s="193"/>
      <c r="AM709" s="193"/>
      <c r="AN709" s="193"/>
      <c r="AO709" s="193"/>
      <c r="AP709" s="193"/>
      <c r="AQ709" s="193"/>
      <c r="AR709" s="193"/>
      <c r="AS709" s="193"/>
      <c r="AT709" s="193"/>
      <c r="AU709" s="193"/>
      <c r="AV709" s="193"/>
    </row>
    <row r="710" spans="1:48" ht="15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  <c r="AE710" s="193"/>
      <c r="AF710" s="193"/>
      <c r="AG710" s="193"/>
      <c r="AH710" s="193"/>
      <c r="AI710" s="193"/>
      <c r="AJ710" s="193"/>
      <c r="AK710" s="193"/>
      <c r="AL710" s="193"/>
      <c r="AM710" s="193"/>
      <c r="AN710" s="193"/>
      <c r="AO710" s="193"/>
      <c r="AP710" s="193"/>
      <c r="AQ710" s="193"/>
      <c r="AR710" s="193"/>
      <c r="AS710" s="193"/>
      <c r="AT710" s="193"/>
      <c r="AU710" s="193"/>
      <c r="AV710" s="193"/>
    </row>
    <row r="711" spans="1:48" ht="15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3"/>
      <c r="AF711" s="193"/>
      <c r="AG711" s="193"/>
      <c r="AH711" s="193"/>
      <c r="AI711" s="193"/>
      <c r="AJ711" s="193"/>
      <c r="AK711" s="193"/>
      <c r="AL711" s="193"/>
      <c r="AM711" s="193"/>
      <c r="AN711" s="193"/>
      <c r="AO711" s="193"/>
      <c r="AP711" s="193"/>
      <c r="AQ711" s="193"/>
      <c r="AR711" s="193"/>
      <c r="AS711" s="193"/>
      <c r="AT711" s="193"/>
      <c r="AU711" s="193"/>
      <c r="AV711" s="193"/>
    </row>
    <row r="712" spans="1:48" ht="15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  <c r="AE712" s="193"/>
      <c r="AF712" s="193"/>
      <c r="AG712" s="193"/>
      <c r="AH712" s="193"/>
      <c r="AI712" s="193"/>
      <c r="AJ712" s="193"/>
      <c r="AK712" s="193"/>
      <c r="AL712" s="193"/>
      <c r="AM712" s="193"/>
      <c r="AN712" s="193"/>
      <c r="AO712" s="193"/>
      <c r="AP712" s="193"/>
      <c r="AQ712" s="193"/>
      <c r="AR712" s="193"/>
      <c r="AS712" s="193"/>
      <c r="AT712" s="193"/>
      <c r="AU712" s="193"/>
      <c r="AV712" s="193"/>
    </row>
    <row r="713" spans="1:48" ht="15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  <c r="AE713" s="193"/>
      <c r="AF713" s="193"/>
      <c r="AG713" s="193"/>
      <c r="AH713" s="193"/>
      <c r="AI713" s="193"/>
      <c r="AJ713" s="193"/>
      <c r="AK713" s="193"/>
      <c r="AL713" s="193"/>
      <c r="AM713" s="193"/>
      <c r="AN713" s="193"/>
      <c r="AO713" s="193"/>
      <c r="AP713" s="193"/>
      <c r="AQ713" s="193"/>
      <c r="AR713" s="193"/>
      <c r="AS713" s="193"/>
      <c r="AT713" s="193"/>
      <c r="AU713" s="193"/>
      <c r="AV713" s="193"/>
    </row>
    <row r="714" spans="1:48" ht="15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  <c r="AE714" s="193"/>
      <c r="AF714" s="193"/>
      <c r="AG714" s="193"/>
      <c r="AH714" s="193"/>
      <c r="AI714" s="193"/>
      <c r="AJ714" s="193"/>
      <c r="AK714" s="193"/>
      <c r="AL714" s="193"/>
      <c r="AM714" s="193"/>
      <c r="AN714" s="193"/>
      <c r="AO714" s="193"/>
      <c r="AP714" s="193"/>
      <c r="AQ714" s="193"/>
      <c r="AR714" s="193"/>
      <c r="AS714" s="193"/>
      <c r="AT714" s="193"/>
      <c r="AU714" s="193"/>
      <c r="AV714" s="193"/>
    </row>
    <row r="715" spans="1:48" ht="15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  <c r="AA715" s="193"/>
      <c r="AB715" s="193"/>
      <c r="AC715" s="193"/>
      <c r="AD715" s="193"/>
      <c r="AE715" s="193"/>
      <c r="AF715" s="193"/>
      <c r="AG715" s="193"/>
      <c r="AH715" s="193"/>
      <c r="AI715" s="193"/>
      <c r="AJ715" s="193"/>
      <c r="AK715" s="193"/>
      <c r="AL715" s="193"/>
      <c r="AM715" s="193"/>
      <c r="AN715" s="193"/>
      <c r="AO715" s="193"/>
      <c r="AP715" s="193"/>
      <c r="AQ715" s="193"/>
      <c r="AR715" s="193"/>
      <c r="AS715" s="193"/>
      <c r="AT715" s="193"/>
      <c r="AU715" s="193"/>
      <c r="AV715" s="193"/>
    </row>
    <row r="716" spans="1:48" ht="15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  <c r="AE716" s="193"/>
      <c r="AF716" s="193"/>
      <c r="AG716" s="193"/>
      <c r="AH716" s="193"/>
      <c r="AI716" s="193"/>
      <c r="AJ716" s="193"/>
      <c r="AK716" s="193"/>
      <c r="AL716" s="193"/>
      <c r="AM716" s="193"/>
      <c r="AN716" s="193"/>
      <c r="AO716" s="193"/>
      <c r="AP716" s="193"/>
      <c r="AQ716" s="193"/>
      <c r="AR716" s="193"/>
      <c r="AS716" s="193"/>
      <c r="AT716" s="193"/>
      <c r="AU716" s="193"/>
      <c r="AV716" s="193"/>
    </row>
    <row r="717" spans="1:48" ht="15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  <c r="AE717" s="193"/>
      <c r="AF717" s="193"/>
      <c r="AG717" s="193"/>
      <c r="AH717" s="193"/>
      <c r="AI717" s="193"/>
      <c r="AJ717" s="193"/>
      <c r="AK717" s="193"/>
      <c r="AL717" s="193"/>
      <c r="AM717" s="193"/>
      <c r="AN717" s="193"/>
      <c r="AO717" s="193"/>
      <c r="AP717" s="193"/>
      <c r="AQ717" s="193"/>
      <c r="AR717" s="193"/>
      <c r="AS717" s="193"/>
      <c r="AT717" s="193"/>
      <c r="AU717" s="193"/>
      <c r="AV717" s="193"/>
    </row>
    <row r="718" spans="1:48" ht="15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  <c r="AE718" s="193"/>
      <c r="AF718" s="193"/>
      <c r="AG718" s="193"/>
      <c r="AH718" s="193"/>
      <c r="AI718" s="193"/>
      <c r="AJ718" s="193"/>
      <c r="AK718" s="193"/>
      <c r="AL718" s="193"/>
      <c r="AM718" s="193"/>
      <c r="AN718" s="193"/>
      <c r="AO718" s="193"/>
      <c r="AP718" s="193"/>
      <c r="AQ718" s="193"/>
      <c r="AR718" s="193"/>
      <c r="AS718" s="193"/>
      <c r="AT718" s="193"/>
      <c r="AU718" s="193"/>
      <c r="AV718" s="193"/>
    </row>
    <row r="719" spans="1:48" ht="15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  <c r="AE719" s="193"/>
      <c r="AF719" s="193"/>
      <c r="AG719" s="193"/>
      <c r="AH719" s="193"/>
      <c r="AI719" s="193"/>
      <c r="AJ719" s="193"/>
      <c r="AK719" s="193"/>
      <c r="AL719" s="193"/>
      <c r="AM719" s="193"/>
      <c r="AN719" s="193"/>
      <c r="AO719" s="193"/>
      <c r="AP719" s="193"/>
      <c r="AQ719" s="193"/>
      <c r="AR719" s="193"/>
      <c r="AS719" s="193"/>
      <c r="AT719" s="193"/>
      <c r="AU719" s="193"/>
      <c r="AV719" s="193"/>
    </row>
    <row r="720" spans="1:48" ht="15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  <c r="AE720" s="193"/>
      <c r="AF720" s="193"/>
      <c r="AG720" s="193"/>
      <c r="AH720" s="193"/>
      <c r="AI720" s="193"/>
      <c r="AJ720" s="193"/>
      <c r="AK720" s="193"/>
      <c r="AL720" s="193"/>
      <c r="AM720" s="193"/>
      <c r="AN720" s="193"/>
      <c r="AO720" s="193"/>
      <c r="AP720" s="193"/>
      <c r="AQ720" s="193"/>
      <c r="AR720" s="193"/>
      <c r="AS720" s="193"/>
      <c r="AT720" s="193"/>
      <c r="AU720" s="193"/>
      <c r="AV720" s="193"/>
    </row>
    <row r="721" spans="1:48" ht="15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  <c r="AA721" s="193"/>
      <c r="AB721" s="193"/>
      <c r="AC721" s="193"/>
      <c r="AD721" s="193"/>
      <c r="AE721" s="193"/>
      <c r="AF721" s="193"/>
      <c r="AG721" s="193"/>
      <c r="AH721" s="193"/>
      <c r="AI721" s="193"/>
      <c r="AJ721" s="193"/>
      <c r="AK721" s="193"/>
      <c r="AL721" s="193"/>
      <c r="AM721" s="193"/>
      <c r="AN721" s="193"/>
      <c r="AO721" s="193"/>
      <c r="AP721" s="193"/>
      <c r="AQ721" s="193"/>
      <c r="AR721" s="193"/>
      <c r="AS721" s="193"/>
      <c r="AT721" s="193"/>
      <c r="AU721" s="193"/>
      <c r="AV721" s="193"/>
    </row>
    <row r="722" spans="1:48" ht="15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  <c r="AE722" s="193"/>
      <c r="AF722" s="193"/>
      <c r="AG722" s="193"/>
      <c r="AH722" s="193"/>
      <c r="AI722" s="193"/>
      <c r="AJ722" s="193"/>
      <c r="AK722" s="193"/>
      <c r="AL722" s="193"/>
      <c r="AM722" s="193"/>
      <c r="AN722" s="193"/>
      <c r="AO722" s="193"/>
      <c r="AP722" s="193"/>
      <c r="AQ722" s="193"/>
      <c r="AR722" s="193"/>
      <c r="AS722" s="193"/>
      <c r="AT722" s="193"/>
      <c r="AU722" s="193"/>
      <c r="AV722" s="193"/>
    </row>
    <row r="723" spans="1:48" ht="15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  <c r="AE723" s="193"/>
      <c r="AF723" s="193"/>
      <c r="AG723" s="193"/>
      <c r="AH723" s="193"/>
      <c r="AI723" s="193"/>
      <c r="AJ723" s="193"/>
      <c r="AK723" s="193"/>
      <c r="AL723" s="193"/>
      <c r="AM723" s="193"/>
      <c r="AN723" s="193"/>
      <c r="AO723" s="193"/>
      <c r="AP723" s="193"/>
      <c r="AQ723" s="193"/>
      <c r="AR723" s="193"/>
      <c r="AS723" s="193"/>
      <c r="AT723" s="193"/>
      <c r="AU723" s="193"/>
      <c r="AV723" s="193"/>
    </row>
    <row r="724" spans="1:48" ht="15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  <c r="AE724" s="193"/>
      <c r="AF724" s="193"/>
      <c r="AG724" s="193"/>
      <c r="AH724" s="193"/>
      <c r="AI724" s="193"/>
      <c r="AJ724" s="193"/>
      <c r="AK724" s="193"/>
      <c r="AL724" s="193"/>
      <c r="AM724" s="193"/>
      <c r="AN724" s="193"/>
      <c r="AO724" s="193"/>
      <c r="AP724" s="193"/>
      <c r="AQ724" s="193"/>
      <c r="AR724" s="193"/>
      <c r="AS724" s="193"/>
      <c r="AT724" s="193"/>
      <c r="AU724" s="193"/>
      <c r="AV724" s="193"/>
    </row>
    <row r="725" spans="1:48" ht="15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  <c r="AE725" s="193"/>
      <c r="AF725" s="193"/>
      <c r="AG725" s="193"/>
      <c r="AH725" s="193"/>
      <c r="AI725" s="193"/>
      <c r="AJ725" s="193"/>
      <c r="AK725" s="193"/>
      <c r="AL725" s="193"/>
      <c r="AM725" s="193"/>
      <c r="AN725" s="193"/>
      <c r="AO725" s="193"/>
      <c r="AP725" s="193"/>
      <c r="AQ725" s="193"/>
      <c r="AR725" s="193"/>
      <c r="AS725" s="193"/>
      <c r="AT725" s="193"/>
      <c r="AU725" s="193"/>
      <c r="AV725" s="193"/>
    </row>
    <row r="726" spans="1:48" ht="15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  <c r="AE726" s="193"/>
      <c r="AF726" s="193"/>
      <c r="AG726" s="193"/>
      <c r="AH726" s="193"/>
      <c r="AI726" s="193"/>
      <c r="AJ726" s="193"/>
      <c r="AK726" s="193"/>
      <c r="AL726" s="193"/>
      <c r="AM726" s="193"/>
      <c r="AN726" s="193"/>
      <c r="AO726" s="193"/>
      <c r="AP726" s="193"/>
      <c r="AQ726" s="193"/>
      <c r="AR726" s="193"/>
      <c r="AS726" s="193"/>
      <c r="AT726" s="193"/>
      <c r="AU726" s="193"/>
      <c r="AV726" s="193"/>
    </row>
    <row r="727" spans="1:48" ht="15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  <c r="AE727" s="193"/>
      <c r="AF727" s="193"/>
      <c r="AG727" s="193"/>
      <c r="AH727" s="193"/>
      <c r="AI727" s="193"/>
      <c r="AJ727" s="193"/>
      <c r="AK727" s="193"/>
      <c r="AL727" s="193"/>
      <c r="AM727" s="193"/>
      <c r="AN727" s="193"/>
      <c r="AO727" s="193"/>
      <c r="AP727" s="193"/>
      <c r="AQ727" s="193"/>
      <c r="AR727" s="193"/>
      <c r="AS727" s="193"/>
      <c r="AT727" s="193"/>
      <c r="AU727" s="193"/>
      <c r="AV727" s="193"/>
    </row>
    <row r="728" spans="1:48" ht="15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  <c r="AE728" s="193"/>
      <c r="AF728" s="193"/>
      <c r="AG728" s="193"/>
      <c r="AH728" s="193"/>
      <c r="AI728" s="193"/>
      <c r="AJ728" s="193"/>
      <c r="AK728" s="193"/>
      <c r="AL728" s="193"/>
      <c r="AM728" s="193"/>
      <c r="AN728" s="193"/>
      <c r="AO728" s="193"/>
      <c r="AP728" s="193"/>
      <c r="AQ728" s="193"/>
      <c r="AR728" s="193"/>
      <c r="AS728" s="193"/>
      <c r="AT728" s="193"/>
      <c r="AU728" s="193"/>
      <c r="AV728" s="193"/>
    </row>
    <row r="729" spans="1:48" ht="15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  <c r="AE729" s="193"/>
      <c r="AF729" s="193"/>
      <c r="AG729" s="193"/>
      <c r="AH729" s="193"/>
      <c r="AI729" s="193"/>
      <c r="AJ729" s="193"/>
      <c r="AK729" s="193"/>
      <c r="AL729" s="193"/>
      <c r="AM729" s="193"/>
      <c r="AN729" s="193"/>
      <c r="AO729" s="193"/>
      <c r="AP729" s="193"/>
      <c r="AQ729" s="193"/>
      <c r="AR729" s="193"/>
      <c r="AS729" s="193"/>
      <c r="AT729" s="193"/>
      <c r="AU729" s="193"/>
      <c r="AV729" s="193"/>
    </row>
    <row r="730" spans="1:48" ht="15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  <c r="AE730" s="193"/>
      <c r="AF730" s="193"/>
      <c r="AG730" s="193"/>
      <c r="AH730" s="193"/>
      <c r="AI730" s="193"/>
      <c r="AJ730" s="193"/>
      <c r="AK730" s="193"/>
      <c r="AL730" s="193"/>
      <c r="AM730" s="193"/>
      <c r="AN730" s="193"/>
      <c r="AO730" s="193"/>
      <c r="AP730" s="193"/>
      <c r="AQ730" s="193"/>
      <c r="AR730" s="193"/>
      <c r="AS730" s="193"/>
      <c r="AT730" s="193"/>
      <c r="AU730" s="193"/>
      <c r="AV730" s="193"/>
    </row>
    <row r="731" spans="1:48" ht="15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  <c r="AE731" s="193"/>
      <c r="AF731" s="193"/>
      <c r="AG731" s="193"/>
      <c r="AH731" s="193"/>
      <c r="AI731" s="193"/>
      <c r="AJ731" s="193"/>
      <c r="AK731" s="193"/>
      <c r="AL731" s="193"/>
      <c r="AM731" s="193"/>
      <c r="AN731" s="193"/>
      <c r="AO731" s="193"/>
      <c r="AP731" s="193"/>
      <c r="AQ731" s="193"/>
      <c r="AR731" s="193"/>
      <c r="AS731" s="193"/>
      <c r="AT731" s="193"/>
      <c r="AU731" s="193"/>
      <c r="AV731" s="193"/>
    </row>
    <row r="732" spans="1:48" ht="15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  <c r="AE732" s="193"/>
      <c r="AF732" s="193"/>
      <c r="AG732" s="193"/>
      <c r="AH732" s="193"/>
      <c r="AI732" s="193"/>
      <c r="AJ732" s="193"/>
      <c r="AK732" s="193"/>
      <c r="AL732" s="193"/>
      <c r="AM732" s="193"/>
      <c r="AN732" s="193"/>
      <c r="AO732" s="193"/>
      <c r="AP732" s="193"/>
      <c r="AQ732" s="193"/>
      <c r="AR732" s="193"/>
      <c r="AS732" s="193"/>
      <c r="AT732" s="193"/>
      <c r="AU732" s="193"/>
      <c r="AV732" s="193"/>
    </row>
    <row r="733" spans="1:48" ht="15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  <c r="AE733" s="193"/>
      <c r="AF733" s="193"/>
      <c r="AG733" s="193"/>
      <c r="AH733" s="193"/>
      <c r="AI733" s="193"/>
      <c r="AJ733" s="193"/>
      <c r="AK733" s="193"/>
      <c r="AL733" s="193"/>
      <c r="AM733" s="193"/>
      <c r="AN733" s="193"/>
      <c r="AO733" s="193"/>
      <c r="AP733" s="193"/>
      <c r="AQ733" s="193"/>
      <c r="AR733" s="193"/>
      <c r="AS733" s="193"/>
      <c r="AT733" s="193"/>
      <c r="AU733" s="193"/>
      <c r="AV733" s="193"/>
    </row>
    <row r="734" spans="1:48" ht="15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  <c r="AE734" s="193"/>
      <c r="AF734" s="193"/>
      <c r="AG734" s="193"/>
      <c r="AH734" s="193"/>
      <c r="AI734" s="193"/>
      <c r="AJ734" s="193"/>
      <c r="AK734" s="193"/>
      <c r="AL734" s="193"/>
      <c r="AM734" s="193"/>
      <c r="AN734" s="193"/>
      <c r="AO734" s="193"/>
      <c r="AP734" s="193"/>
      <c r="AQ734" s="193"/>
      <c r="AR734" s="193"/>
      <c r="AS734" s="193"/>
      <c r="AT734" s="193"/>
      <c r="AU734" s="193"/>
      <c r="AV734" s="193"/>
    </row>
    <row r="735" spans="1:48" ht="15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  <c r="AE735" s="193"/>
      <c r="AF735" s="193"/>
      <c r="AG735" s="193"/>
      <c r="AH735" s="193"/>
      <c r="AI735" s="193"/>
      <c r="AJ735" s="193"/>
      <c r="AK735" s="193"/>
      <c r="AL735" s="193"/>
      <c r="AM735" s="193"/>
      <c r="AN735" s="193"/>
      <c r="AO735" s="193"/>
      <c r="AP735" s="193"/>
      <c r="AQ735" s="193"/>
      <c r="AR735" s="193"/>
      <c r="AS735" s="193"/>
      <c r="AT735" s="193"/>
      <c r="AU735" s="193"/>
      <c r="AV735" s="193"/>
    </row>
    <row r="736" spans="1:48" ht="15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  <c r="AE736" s="193"/>
      <c r="AF736" s="193"/>
      <c r="AG736" s="193"/>
      <c r="AH736" s="193"/>
      <c r="AI736" s="193"/>
      <c r="AJ736" s="193"/>
      <c r="AK736" s="193"/>
      <c r="AL736" s="193"/>
      <c r="AM736" s="193"/>
      <c r="AN736" s="193"/>
      <c r="AO736" s="193"/>
      <c r="AP736" s="193"/>
      <c r="AQ736" s="193"/>
      <c r="AR736" s="193"/>
      <c r="AS736" s="193"/>
      <c r="AT736" s="193"/>
      <c r="AU736" s="193"/>
      <c r="AV736" s="193"/>
    </row>
    <row r="737" spans="1:48" ht="15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  <c r="AE737" s="193"/>
      <c r="AF737" s="193"/>
      <c r="AG737" s="193"/>
      <c r="AH737" s="193"/>
      <c r="AI737" s="193"/>
      <c r="AJ737" s="193"/>
      <c r="AK737" s="193"/>
      <c r="AL737" s="193"/>
      <c r="AM737" s="193"/>
      <c r="AN737" s="193"/>
      <c r="AO737" s="193"/>
      <c r="AP737" s="193"/>
      <c r="AQ737" s="193"/>
      <c r="AR737" s="193"/>
      <c r="AS737" s="193"/>
      <c r="AT737" s="193"/>
      <c r="AU737" s="193"/>
      <c r="AV737" s="193"/>
    </row>
    <row r="738" spans="1:48" ht="15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  <c r="AE738" s="193"/>
      <c r="AF738" s="193"/>
      <c r="AG738" s="193"/>
      <c r="AH738" s="193"/>
      <c r="AI738" s="193"/>
      <c r="AJ738" s="193"/>
      <c r="AK738" s="193"/>
      <c r="AL738" s="193"/>
      <c r="AM738" s="193"/>
      <c r="AN738" s="193"/>
      <c r="AO738" s="193"/>
      <c r="AP738" s="193"/>
      <c r="AQ738" s="193"/>
      <c r="AR738" s="193"/>
      <c r="AS738" s="193"/>
      <c r="AT738" s="193"/>
      <c r="AU738" s="193"/>
      <c r="AV738" s="193"/>
    </row>
    <row r="739" spans="1:48" ht="15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  <c r="AE739" s="193"/>
      <c r="AF739" s="193"/>
      <c r="AG739" s="193"/>
      <c r="AH739" s="193"/>
      <c r="AI739" s="193"/>
      <c r="AJ739" s="193"/>
      <c r="AK739" s="193"/>
      <c r="AL739" s="193"/>
      <c r="AM739" s="193"/>
      <c r="AN739" s="193"/>
      <c r="AO739" s="193"/>
      <c r="AP739" s="193"/>
      <c r="AQ739" s="193"/>
      <c r="AR739" s="193"/>
      <c r="AS739" s="193"/>
      <c r="AT739" s="193"/>
      <c r="AU739" s="193"/>
      <c r="AV739" s="193"/>
    </row>
    <row r="740" spans="1:48" ht="15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  <c r="AE740" s="193"/>
      <c r="AF740" s="193"/>
      <c r="AG740" s="193"/>
      <c r="AH740" s="193"/>
      <c r="AI740" s="193"/>
      <c r="AJ740" s="193"/>
      <c r="AK740" s="193"/>
      <c r="AL740" s="193"/>
      <c r="AM740" s="193"/>
      <c r="AN740" s="193"/>
      <c r="AO740" s="193"/>
      <c r="AP740" s="193"/>
      <c r="AQ740" s="193"/>
      <c r="AR740" s="193"/>
      <c r="AS740" s="193"/>
      <c r="AT740" s="193"/>
      <c r="AU740" s="193"/>
      <c r="AV740" s="193"/>
    </row>
    <row r="741" spans="1:48" ht="15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  <c r="AE741" s="193"/>
      <c r="AF741" s="193"/>
      <c r="AG741" s="193"/>
      <c r="AH741" s="193"/>
      <c r="AI741" s="193"/>
      <c r="AJ741" s="193"/>
      <c r="AK741" s="193"/>
      <c r="AL741" s="193"/>
      <c r="AM741" s="193"/>
      <c r="AN741" s="193"/>
      <c r="AO741" s="193"/>
      <c r="AP741" s="193"/>
      <c r="AQ741" s="193"/>
      <c r="AR741" s="193"/>
      <c r="AS741" s="193"/>
      <c r="AT741" s="193"/>
      <c r="AU741" s="193"/>
      <c r="AV741" s="193"/>
    </row>
    <row r="742" spans="1:48" ht="15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  <c r="AE742" s="193"/>
      <c r="AF742" s="193"/>
      <c r="AG742" s="193"/>
      <c r="AH742" s="193"/>
      <c r="AI742" s="193"/>
      <c r="AJ742" s="193"/>
      <c r="AK742" s="193"/>
      <c r="AL742" s="193"/>
      <c r="AM742" s="193"/>
      <c r="AN742" s="193"/>
      <c r="AO742" s="193"/>
      <c r="AP742" s="193"/>
      <c r="AQ742" s="193"/>
      <c r="AR742" s="193"/>
      <c r="AS742" s="193"/>
      <c r="AT742" s="193"/>
      <c r="AU742" s="193"/>
      <c r="AV742" s="193"/>
    </row>
    <row r="743" spans="1:48" ht="15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  <c r="AE743" s="193"/>
      <c r="AF743" s="193"/>
      <c r="AG743" s="193"/>
      <c r="AH743" s="193"/>
      <c r="AI743" s="193"/>
      <c r="AJ743" s="193"/>
      <c r="AK743" s="193"/>
      <c r="AL743" s="193"/>
      <c r="AM743" s="193"/>
      <c r="AN743" s="193"/>
      <c r="AO743" s="193"/>
      <c r="AP743" s="193"/>
      <c r="AQ743" s="193"/>
      <c r="AR743" s="193"/>
      <c r="AS743" s="193"/>
      <c r="AT743" s="193"/>
      <c r="AU743" s="193"/>
      <c r="AV743" s="193"/>
    </row>
    <row r="744" spans="1:48" ht="15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  <c r="AA744" s="193"/>
      <c r="AB744" s="193"/>
      <c r="AC744" s="193"/>
      <c r="AD744" s="193"/>
      <c r="AE744" s="193"/>
      <c r="AF744" s="193"/>
      <c r="AG744" s="193"/>
      <c r="AH744" s="193"/>
      <c r="AI744" s="193"/>
      <c r="AJ744" s="193"/>
      <c r="AK744" s="193"/>
      <c r="AL744" s="193"/>
      <c r="AM744" s="193"/>
      <c r="AN744" s="193"/>
      <c r="AO744" s="193"/>
      <c r="AP744" s="193"/>
      <c r="AQ744" s="193"/>
      <c r="AR744" s="193"/>
      <c r="AS744" s="193"/>
      <c r="AT744" s="193"/>
      <c r="AU744" s="193"/>
      <c r="AV744" s="193"/>
    </row>
    <row r="745" spans="1:48" ht="15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  <c r="AE745" s="193"/>
      <c r="AF745" s="193"/>
      <c r="AG745" s="193"/>
      <c r="AH745" s="193"/>
      <c r="AI745" s="193"/>
      <c r="AJ745" s="193"/>
      <c r="AK745" s="193"/>
      <c r="AL745" s="193"/>
      <c r="AM745" s="193"/>
      <c r="AN745" s="193"/>
      <c r="AO745" s="193"/>
      <c r="AP745" s="193"/>
      <c r="AQ745" s="193"/>
      <c r="AR745" s="193"/>
      <c r="AS745" s="193"/>
      <c r="AT745" s="193"/>
      <c r="AU745" s="193"/>
      <c r="AV745" s="193"/>
    </row>
    <row r="746" spans="1:48" ht="15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  <c r="AE746" s="193"/>
      <c r="AF746" s="193"/>
      <c r="AG746" s="193"/>
      <c r="AH746" s="193"/>
      <c r="AI746" s="193"/>
      <c r="AJ746" s="193"/>
      <c r="AK746" s="193"/>
      <c r="AL746" s="193"/>
      <c r="AM746" s="193"/>
      <c r="AN746" s="193"/>
      <c r="AO746" s="193"/>
      <c r="AP746" s="193"/>
      <c r="AQ746" s="193"/>
      <c r="AR746" s="193"/>
      <c r="AS746" s="193"/>
      <c r="AT746" s="193"/>
      <c r="AU746" s="193"/>
      <c r="AV746" s="193"/>
    </row>
    <row r="747" spans="1:48" ht="15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  <c r="AE747" s="193"/>
      <c r="AF747" s="193"/>
      <c r="AG747" s="193"/>
      <c r="AH747" s="193"/>
      <c r="AI747" s="193"/>
      <c r="AJ747" s="193"/>
      <c r="AK747" s="193"/>
      <c r="AL747" s="193"/>
      <c r="AM747" s="193"/>
      <c r="AN747" s="193"/>
      <c r="AO747" s="193"/>
      <c r="AP747" s="193"/>
      <c r="AQ747" s="193"/>
      <c r="AR747" s="193"/>
      <c r="AS747" s="193"/>
      <c r="AT747" s="193"/>
      <c r="AU747" s="193"/>
      <c r="AV747" s="193"/>
    </row>
    <row r="748" spans="1:48" ht="15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  <c r="AE748" s="193"/>
      <c r="AF748" s="193"/>
      <c r="AG748" s="193"/>
      <c r="AH748" s="193"/>
      <c r="AI748" s="193"/>
      <c r="AJ748" s="193"/>
      <c r="AK748" s="193"/>
      <c r="AL748" s="193"/>
      <c r="AM748" s="193"/>
      <c r="AN748" s="193"/>
      <c r="AO748" s="193"/>
      <c r="AP748" s="193"/>
      <c r="AQ748" s="193"/>
      <c r="AR748" s="193"/>
      <c r="AS748" s="193"/>
      <c r="AT748" s="193"/>
      <c r="AU748" s="193"/>
      <c r="AV748" s="193"/>
    </row>
    <row r="749" spans="1:48" ht="15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193"/>
      <c r="AB749" s="193"/>
      <c r="AC749" s="193"/>
      <c r="AD749" s="193"/>
      <c r="AE749" s="193"/>
      <c r="AF749" s="193"/>
      <c r="AG749" s="193"/>
      <c r="AH749" s="193"/>
      <c r="AI749" s="193"/>
      <c r="AJ749" s="193"/>
      <c r="AK749" s="193"/>
      <c r="AL749" s="193"/>
      <c r="AM749" s="193"/>
      <c r="AN749" s="193"/>
      <c r="AO749" s="193"/>
      <c r="AP749" s="193"/>
      <c r="AQ749" s="193"/>
      <c r="AR749" s="193"/>
      <c r="AS749" s="193"/>
      <c r="AT749" s="193"/>
      <c r="AU749" s="193"/>
      <c r="AV749" s="193"/>
    </row>
    <row r="750" spans="1:48" ht="15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  <c r="AE750" s="193"/>
      <c r="AF750" s="193"/>
      <c r="AG750" s="193"/>
      <c r="AH750" s="193"/>
      <c r="AI750" s="193"/>
      <c r="AJ750" s="193"/>
      <c r="AK750" s="193"/>
      <c r="AL750" s="193"/>
      <c r="AM750" s="193"/>
      <c r="AN750" s="193"/>
      <c r="AO750" s="193"/>
      <c r="AP750" s="193"/>
      <c r="AQ750" s="193"/>
      <c r="AR750" s="193"/>
      <c r="AS750" s="193"/>
      <c r="AT750" s="193"/>
      <c r="AU750" s="193"/>
      <c r="AV750" s="193"/>
    </row>
    <row r="751" spans="1:48" ht="15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  <c r="AE751" s="193"/>
      <c r="AF751" s="193"/>
      <c r="AG751" s="193"/>
      <c r="AH751" s="193"/>
      <c r="AI751" s="193"/>
      <c r="AJ751" s="193"/>
      <c r="AK751" s="193"/>
      <c r="AL751" s="193"/>
      <c r="AM751" s="193"/>
      <c r="AN751" s="193"/>
      <c r="AO751" s="193"/>
      <c r="AP751" s="193"/>
      <c r="AQ751" s="193"/>
      <c r="AR751" s="193"/>
      <c r="AS751" s="193"/>
      <c r="AT751" s="193"/>
      <c r="AU751" s="193"/>
      <c r="AV751" s="193"/>
    </row>
    <row r="752" spans="1:48" ht="15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  <c r="AE752" s="193"/>
      <c r="AF752" s="193"/>
      <c r="AG752" s="193"/>
      <c r="AH752" s="193"/>
      <c r="AI752" s="193"/>
      <c r="AJ752" s="193"/>
      <c r="AK752" s="193"/>
      <c r="AL752" s="193"/>
      <c r="AM752" s="193"/>
      <c r="AN752" s="193"/>
      <c r="AO752" s="193"/>
      <c r="AP752" s="193"/>
      <c r="AQ752" s="193"/>
      <c r="AR752" s="193"/>
      <c r="AS752" s="193"/>
      <c r="AT752" s="193"/>
      <c r="AU752" s="193"/>
      <c r="AV752" s="193"/>
    </row>
    <row r="753" spans="1:48" ht="15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  <c r="AE753" s="193"/>
      <c r="AF753" s="193"/>
      <c r="AG753" s="193"/>
      <c r="AH753" s="193"/>
      <c r="AI753" s="193"/>
      <c r="AJ753" s="193"/>
      <c r="AK753" s="193"/>
      <c r="AL753" s="193"/>
      <c r="AM753" s="193"/>
      <c r="AN753" s="193"/>
      <c r="AO753" s="193"/>
      <c r="AP753" s="193"/>
      <c r="AQ753" s="193"/>
      <c r="AR753" s="193"/>
      <c r="AS753" s="193"/>
      <c r="AT753" s="193"/>
      <c r="AU753" s="193"/>
      <c r="AV753" s="193"/>
    </row>
    <row r="754" spans="1:48" ht="15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  <c r="AE754" s="193"/>
      <c r="AF754" s="193"/>
      <c r="AG754" s="193"/>
      <c r="AH754" s="193"/>
      <c r="AI754" s="193"/>
      <c r="AJ754" s="193"/>
      <c r="AK754" s="193"/>
      <c r="AL754" s="193"/>
      <c r="AM754" s="193"/>
      <c r="AN754" s="193"/>
      <c r="AO754" s="193"/>
      <c r="AP754" s="193"/>
      <c r="AQ754" s="193"/>
      <c r="AR754" s="193"/>
      <c r="AS754" s="193"/>
      <c r="AT754" s="193"/>
      <c r="AU754" s="193"/>
      <c r="AV754" s="193"/>
    </row>
    <row r="755" spans="1:48" ht="15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  <c r="AE755" s="193"/>
      <c r="AF755" s="193"/>
      <c r="AG755" s="193"/>
      <c r="AH755" s="193"/>
      <c r="AI755" s="193"/>
      <c r="AJ755" s="193"/>
      <c r="AK755" s="193"/>
      <c r="AL755" s="193"/>
      <c r="AM755" s="193"/>
      <c r="AN755" s="193"/>
      <c r="AO755" s="193"/>
      <c r="AP755" s="193"/>
      <c r="AQ755" s="193"/>
      <c r="AR755" s="193"/>
      <c r="AS755" s="193"/>
      <c r="AT755" s="193"/>
      <c r="AU755" s="193"/>
      <c r="AV755" s="193"/>
    </row>
    <row r="756" spans="1:48" ht="15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  <c r="AE756" s="193"/>
      <c r="AF756" s="193"/>
      <c r="AG756" s="193"/>
      <c r="AH756" s="193"/>
      <c r="AI756" s="193"/>
      <c r="AJ756" s="193"/>
      <c r="AK756" s="193"/>
      <c r="AL756" s="193"/>
      <c r="AM756" s="193"/>
      <c r="AN756" s="193"/>
      <c r="AO756" s="193"/>
      <c r="AP756" s="193"/>
      <c r="AQ756" s="193"/>
      <c r="AR756" s="193"/>
      <c r="AS756" s="193"/>
      <c r="AT756" s="193"/>
      <c r="AU756" s="193"/>
      <c r="AV756" s="193"/>
    </row>
    <row r="757" spans="1:48" ht="15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193"/>
      <c r="AB757" s="193"/>
      <c r="AC757" s="193"/>
      <c r="AD757" s="193"/>
      <c r="AE757" s="193"/>
      <c r="AF757" s="193"/>
      <c r="AG757" s="193"/>
      <c r="AH757" s="193"/>
      <c r="AI757" s="193"/>
      <c r="AJ757" s="193"/>
      <c r="AK757" s="193"/>
      <c r="AL757" s="193"/>
      <c r="AM757" s="193"/>
      <c r="AN757" s="193"/>
      <c r="AO757" s="193"/>
      <c r="AP757" s="193"/>
      <c r="AQ757" s="193"/>
      <c r="AR757" s="193"/>
      <c r="AS757" s="193"/>
      <c r="AT757" s="193"/>
      <c r="AU757" s="193"/>
      <c r="AV757" s="193"/>
    </row>
    <row r="758" spans="1:48" ht="15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  <c r="AE758" s="193"/>
      <c r="AF758" s="193"/>
      <c r="AG758" s="193"/>
      <c r="AH758" s="193"/>
      <c r="AI758" s="193"/>
      <c r="AJ758" s="193"/>
      <c r="AK758" s="193"/>
      <c r="AL758" s="193"/>
      <c r="AM758" s="193"/>
      <c r="AN758" s="193"/>
      <c r="AO758" s="193"/>
      <c r="AP758" s="193"/>
      <c r="AQ758" s="193"/>
      <c r="AR758" s="193"/>
      <c r="AS758" s="193"/>
      <c r="AT758" s="193"/>
      <c r="AU758" s="193"/>
      <c r="AV758" s="193"/>
    </row>
    <row r="759" spans="1:48" ht="15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  <c r="AE759" s="193"/>
      <c r="AF759" s="193"/>
      <c r="AG759" s="193"/>
      <c r="AH759" s="193"/>
      <c r="AI759" s="193"/>
      <c r="AJ759" s="193"/>
      <c r="AK759" s="193"/>
      <c r="AL759" s="193"/>
      <c r="AM759" s="193"/>
      <c r="AN759" s="193"/>
      <c r="AO759" s="193"/>
      <c r="AP759" s="193"/>
      <c r="AQ759" s="193"/>
      <c r="AR759" s="193"/>
      <c r="AS759" s="193"/>
      <c r="AT759" s="193"/>
      <c r="AU759" s="193"/>
      <c r="AV759" s="193"/>
    </row>
    <row r="760" spans="1:48" ht="15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  <c r="AE760" s="193"/>
      <c r="AF760" s="193"/>
      <c r="AG760" s="193"/>
      <c r="AH760" s="193"/>
      <c r="AI760" s="193"/>
      <c r="AJ760" s="193"/>
      <c r="AK760" s="193"/>
      <c r="AL760" s="193"/>
      <c r="AM760" s="193"/>
      <c r="AN760" s="193"/>
      <c r="AO760" s="193"/>
      <c r="AP760" s="193"/>
      <c r="AQ760" s="193"/>
      <c r="AR760" s="193"/>
      <c r="AS760" s="193"/>
      <c r="AT760" s="193"/>
      <c r="AU760" s="193"/>
      <c r="AV760" s="193"/>
    </row>
    <row r="761" spans="1:48" ht="15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  <c r="AE761" s="193"/>
      <c r="AF761" s="193"/>
      <c r="AG761" s="193"/>
      <c r="AH761" s="193"/>
      <c r="AI761" s="193"/>
      <c r="AJ761" s="193"/>
      <c r="AK761" s="193"/>
      <c r="AL761" s="193"/>
      <c r="AM761" s="193"/>
      <c r="AN761" s="193"/>
      <c r="AO761" s="193"/>
      <c r="AP761" s="193"/>
      <c r="AQ761" s="193"/>
      <c r="AR761" s="193"/>
      <c r="AS761" s="193"/>
      <c r="AT761" s="193"/>
      <c r="AU761" s="193"/>
      <c r="AV761" s="193"/>
    </row>
    <row r="762" spans="1:48" ht="15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  <c r="AE762" s="193"/>
      <c r="AF762" s="193"/>
      <c r="AG762" s="193"/>
      <c r="AH762" s="193"/>
      <c r="AI762" s="193"/>
      <c r="AJ762" s="193"/>
      <c r="AK762" s="193"/>
      <c r="AL762" s="193"/>
      <c r="AM762" s="193"/>
      <c r="AN762" s="193"/>
      <c r="AO762" s="193"/>
      <c r="AP762" s="193"/>
      <c r="AQ762" s="193"/>
      <c r="AR762" s="193"/>
      <c r="AS762" s="193"/>
      <c r="AT762" s="193"/>
      <c r="AU762" s="193"/>
      <c r="AV762" s="193"/>
    </row>
    <row r="763" spans="1:48" ht="15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  <c r="AA763" s="193"/>
      <c r="AB763" s="193"/>
      <c r="AC763" s="193"/>
      <c r="AD763" s="193"/>
      <c r="AE763" s="193"/>
      <c r="AF763" s="193"/>
      <c r="AG763" s="193"/>
      <c r="AH763" s="193"/>
      <c r="AI763" s="193"/>
      <c r="AJ763" s="193"/>
      <c r="AK763" s="193"/>
      <c r="AL763" s="193"/>
      <c r="AM763" s="193"/>
      <c r="AN763" s="193"/>
      <c r="AO763" s="193"/>
      <c r="AP763" s="193"/>
      <c r="AQ763" s="193"/>
      <c r="AR763" s="193"/>
      <c r="AS763" s="193"/>
      <c r="AT763" s="193"/>
      <c r="AU763" s="193"/>
      <c r="AV763" s="193"/>
    </row>
    <row r="764" spans="1:48" ht="15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  <c r="AE764" s="193"/>
      <c r="AF764" s="193"/>
      <c r="AG764" s="193"/>
      <c r="AH764" s="193"/>
      <c r="AI764" s="193"/>
      <c r="AJ764" s="193"/>
      <c r="AK764" s="193"/>
      <c r="AL764" s="193"/>
      <c r="AM764" s="193"/>
      <c r="AN764" s="193"/>
      <c r="AO764" s="193"/>
      <c r="AP764" s="193"/>
      <c r="AQ764" s="193"/>
      <c r="AR764" s="193"/>
      <c r="AS764" s="193"/>
      <c r="AT764" s="193"/>
      <c r="AU764" s="193"/>
      <c r="AV764" s="193"/>
    </row>
    <row r="765" spans="1:48" ht="15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  <c r="AE765" s="193"/>
      <c r="AF765" s="193"/>
      <c r="AG765" s="193"/>
      <c r="AH765" s="193"/>
      <c r="AI765" s="193"/>
      <c r="AJ765" s="193"/>
      <c r="AK765" s="193"/>
      <c r="AL765" s="193"/>
      <c r="AM765" s="193"/>
      <c r="AN765" s="193"/>
      <c r="AO765" s="193"/>
      <c r="AP765" s="193"/>
      <c r="AQ765" s="193"/>
      <c r="AR765" s="193"/>
      <c r="AS765" s="193"/>
      <c r="AT765" s="193"/>
      <c r="AU765" s="193"/>
      <c r="AV765" s="193"/>
    </row>
    <row r="766" spans="1:48" ht="15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  <c r="AE766" s="193"/>
      <c r="AF766" s="193"/>
      <c r="AG766" s="193"/>
      <c r="AH766" s="193"/>
      <c r="AI766" s="193"/>
      <c r="AJ766" s="193"/>
      <c r="AK766" s="193"/>
      <c r="AL766" s="193"/>
      <c r="AM766" s="193"/>
      <c r="AN766" s="193"/>
      <c r="AO766" s="193"/>
      <c r="AP766" s="193"/>
      <c r="AQ766" s="193"/>
      <c r="AR766" s="193"/>
      <c r="AS766" s="193"/>
      <c r="AT766" s="193"/>
      <c r="AU766" s="193"/>
      <c r="AV766" s="193"/>
    </row>
    <row r="767" spans="1:48" ht="15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  <c r="AE767" s="193"/>
      <c r="AF767" s="193"/>
      <c r="AG767" s="193"/>
      <c r="AH767" s="193"/>
      <c r="AI767" s="193"/>
      <c r="AJ767" s="193"/>
      <c r="AK767" s="193"/>
      <c r="AL767" s="193"/>
      <c r="AM767" s="193"/>
      <c r="AN767" s="193"/>
      <c r="AO767" s="193"/>
      <c r="AP767" s="193"/>
      <c r="AQ767" s="193"/>
      <c r="AR767" s="193"/>
      <c r="AS767" s="193"/>
      <c r="AT767" s="193"/>
      <c r="AU767" s="193"/>
      <c r="AV767" s="193"/>
    </row>
    <row r="768" spans="1:48" ht="15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  <c r="AE768" s="193"/>
      <c r="AF768" s="193"/>
      <c r="AG768" s="193"/>
      <c r="AH768" s="193"/>
      <c r="AI768" s="193"/>
      <c r="AJ768" s="193"/>
      <c r="AK768" s="193"/>
      <c r="AL768" s="193"/>
      <c r="AM768" s="193"/>
      <c r="AN768" s="193"/>
      <c r="AO768" s="193"/>
      <c r="AP768" s="193"/>
      <c r="AQ768" s="193"/>
      <c r="AR768" s="193"/>
      <c r="AS768" s="193"/>
      <c r="AT768" s="193"/>
      <c r="AU768" s="193"/>
      <c r="AV768" s="193"/>
    </row>
    <row r="769" spans="1:48" ht="15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  <c r="AE769" s="193"/>
      <c r="AF769" s="193"/>
      <c r="AG769" s="193"/>
      <c r="AH769" s="193"/>
      <c r="AI769" s="193"/>
      <c r="AJ769" s="193"/>
      <c r="AK769" s="193"/>
      <c r="AL769" s="193"/>
      <c r="AM769" s="193"/>
      <c r="AN769" s="193"/>
      <c r="AO769" s="193"/>
      <c r="AP769" s="193"/>
      <c r="AQ769" s="193"/>
      <c r="AR769" s="193"/>
      <c r="AS769" s="193"/>
      <c r="AT769" s="193"/>
      <c r="AU769" s="193"/>
      <c r="AV769" s="193"/>
    </row>
    <row r="770" spans="1:48" ht="15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  <c r="AE770" s="193"/>
      <c r="AF770" s="193"/>
      <c r="AG770" s="193"/>
      <c r="AH770" s="193"/>
      <c r="AI770" s="193"/>
      <c r="AJ770" s="193"/>
      <c r="AK770" s="193"/>
      <c r="AL770" s="193"/>
      <c r="AM770" s="193"/>
      <c r="AN770" s="193"/>
      <c r="AO770" s="193"/>
      <c r="AP770" s="193"/>
      <c r="AQ770" s="193"/>
      <c r="AR770" s="193"/>
      <c r="AS770" s="193"/>
      <c r="AT770" s="193"/>
      <c r="AU770" s="193"/>
      <c r="AV770" s="193"/>
    </row>
    <row r="771" spans="1:48" ht="15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  <c r="AE771" s="193"/>
      <c r="AF771" s="193"/>
      <c r="AG771" s="193"/>
      <c r="AH771" s="193"/>
      <c r="AI771" s="193"/>
      <c r="AJ771" s="193"/>
      <c r="AK771" s="193"/>
      <c r="AL771" s="193"/>
      <c r="AM771" s="193"/>
      <c r="AN771" s="193"/>
      <c r="AO771" s="193"/>
      <c r="AP771" s="193"/>
      <c r="AQ771" s="193"/>
      <c r="AR771" s="193"/>
      <c r="AS771" s="193"/>
      <c r="AT771" s="193"/>
      <c r="AU771" s="193"/>
      <c r="AV771" s="193"/>
    </row>
    <row r="772" spans="1:48" ht="15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  <c r="AE772" s="193"/>
      <c r="AF772" s="193"/>
      <c r="AG772" s="193"/>
      <c r="AH772" s="193"/>
      <c r="AI772" s="193"/>
      <c r="AJ772" s="193"/>
      <c r="AK772" s="193"/>
      <c r="AL772" s="193"/>
      <c r="AM772" s="193"/>
      <c r="AN772" s="193"/>
      <c r="AO772" s="193"/>
      <c r="AP772" s="193"/>
      <c r="AQ772" s="193"/>
      <c r="AR772" s="193"/>
      <c r="AS772" s="193"/>
      <c r="AT772" s="193"/>
      <c r="AU772" s="193"/>
      <c r="AV772" s="193"/>
    </row>
    <row r="773" spans="1:48" ht="15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  <c r="AE773" s="193"/>
      <c r="AF773" s="193"/>
      <c r="AG773" s="193"/>
      <c r="AH773" s="193"/>
      <c r="AI773" s="193"/>
      <c r="AJ773" s="193"/>
      <c r="AK773" s="193"/>
      <c r="AL773" s="193"/>
      <c r="AM773" s="193"/>
      <c r="AN773" s="193"/>
      <c r="AO773" s="193"/>
      <c r="AP773" s="193"/>
      <c r="AQ773" s="193"/>
      <c r="AR773" s="193"/>
      <c r="AS773" s="193"/>
      <c r="AT773" s="193"/>
      <c r="AU773" s="193"/>
      <c r="AV773" s="193"/>
    </row>
    <row r="774" spans="1:48" ht="15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  <c r="AE774" s="193"/>
      <c r="AF774" s="193"/>
      <c r="AG774" s="193"/>
      <c r="AH774" s="193"/>
      <c r="AI774" s="193"/>
      <c r="AJ774" s="193"/>
      <c r="AK774" s="193"/>
      <c r="AL774" s="193"/>
      <c r="AM774" s="193"/>
      <c r="AN774" s="193"/>
      <c r="AO774" s="193"/>
      <c r="AP774" s="193"/>
      <c r="AQ774" s="193"/>
      <c r="AR774" s="193"/>
      <c r="AS774" s="193"/>
      <c r="AT774" s="193"/>
      <c r="AU774" s="193"/>
      <c r="AV774" s="193"/>
    </row>
    <row r="775" spans="1:48" ht="15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  <c r="AE775" s="193"/>
      <c r="AF775" s="193"/>
      <c r="AG775" s="193"/>
      <c r="AH775" s="193"/>
      <c r="AI775" s="193"/>
      <c r="AJ775" s="193"/>
      <c r="AK775" s="193"/>
      <c r="AL775" s="193"/>
      <c r="AM775" s="193"/>
      <c r="AN775" s="193"/>
      <c r="AO775" s="193"/>
      <c r="AP775" s="193"/>
      <c r="AQ775" s="193"/>
      <c r="AR775" s="193"/>
      <c r="AS775" s="193"/>
      <c r="AT775" s="193"/>
      <c r="AU775" s="193"/>
      <c r="AV775" s="193"/>
    </row>
    <row r="776" spans="1:48" ht="15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  <c r="AE776" s="193"/>
      <c r="AF776" s="193"/>
      <c r="AG776" s="193"/>
      <c r="AH776" s="193"/>
      <c r="AI776" s="193"/>
      <c r="AJ776" s="193"/>
      <c r="AK776" s="193"/>
      <c r="AL776" s="193"/>
      <c r="AM776" s="193"/>
      <c r="AN776" s="193"/>
      <c r="AO776" s="193"/>
      <c r="AP776" s="193"/>
      <c r="AQ776" s="193"/>
      <c r="AR776" s="193"/>
      <c r="AS776" s="193"/>
      <c r="AT776" s="193"/>
      <c r="AU776" s="193"/>
      <c r="AV776" s="193"/>
    </row>
    <row r="777" spans="1:48" ht="15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  <c r="AE777" s="193"/>
      <c r="AF777" s="193"/>
      <c r="AG777" s="193"/>
      <c r="AH777" s="193"/>
      <c r="AI777" s="193"/>
      <c r="AJ777" s="193"/>
      <c r="AK777" s="193"/>
      <c r="AL777" s="193"/>
      <c r="AM777" s="193"/>
      <c r="AN777" s="193"/>
      <c r="AO777" s="193"/>
      <c r="AP777" s="193"/>
      <c r="AQ777" s="193"/>
      <c r="AR777" s="193"/>
      <c r="AS777" s="193"/>
      <c r="AT777" s="193"/>
      <c r="AU777" s="193"/>
      <c r="AV777" s="193"/>
    </row>
    <row r="778" spans="1:48" ht="15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  <c r="AE778" s="193"/>
      <c r="AF778" s="193"/>
      <c r="AG778" s="193"/>
      <c r="AH778" s="193"/>
      <c r="AI778" s="193"/>
      <c r="AJ778" s="193"/>
      <c r="AK778" s="193"/>
      <c r="AL778" s="193"/>
      <c r="AM778" s="193"/>
      <c r="AN778" s="193"/>
      <c r="AO778" s="193"/>
      <c r="AP778" s="193"/>
      <c r="AQ778" s="193"/>
      <c r="AR778" s="193"/>
      <c r="AS778" s="193"/>
      <c r="AT778" s="193"/>
      <c r="AU778" s="193"/>
      <c r="AV778" s="193"/>
    </row>
    <row r="779" spans="1:48" ht="15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  <c r="AE779" s="193"/>
      <c r="AF779" s="193"/>
      <c r="AG779" s="193"/>
      <c r="AH779" s="193"/>
      <c r="AI779" s="193"/>
      <c r="AJ779" s="193"/>
      <c r="AK779" s="193"/>
      <c r="AL779" s="193"/>
      <c r="AM779" s="193"/>
      <c r="AN779" s="193"/>
      <c r="AO779" s="193"/>
      <c r="AP779" s="193"/>
      <c r="AQ779" s="193"/>
      <c r="AR779" s="193"/>
      <c r="AS779" s="193"/>
      <c r="AT779" s="193"/>
      <c r="AU779" s="193"/>
      <c r="AV779" s="193"/>
    </row>
    <row r="780" spans="1:48" ht="15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  <c r="AE780" s="193"/>
      <c r="AF780" s="193"/>
      <c r="AG780" s="193"/>
      <c r="AH780" s="193"/>
      <c r="AI780" s="193"/>
      <c r="AJ780" s="193"/>
      <c r="AK780" s="193"/>
      <c r="AL780" s="193"/>
      <c r="AM780" s="193"/>
      <c r="AN780" s="193"/>
      <c r="AO780" s="193"/>
      <c r="AP780" s="193"/>
      <c r="AQ780" s="193"/>
      <c r="AR780" s="193"/>
      <c r="AS780" s="193"/>
      <c r="AT780" s="193"/>
      <c r="AU780" s="193"/>
      <c r="AV780" s="193"/>
    </row>
    <row r="781" spans="1:48" ht="15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  <c r="AE781" s="193"/>
      <c r="AF781" s="193"/>
      <c r="AG781" s="193"/>
      <c r="AH781" s="193"/>
      <c r="AI781" s="193"/>
      <c r="AJ781" s="193"/>
      <c r="AK781" s="193"/>
      <c r="AL781" s="193"/>
      <c r="AM781" s="193"/>
      <c r="AN781" s="193"/>
      <c r="AO781" s="193"/>
      <c r="AP781" s="193"/>
      <c r="AQ781" s="193"/>
      <c r="AR781" s="193"/>
      <c r="AS781" s="193"/>
      <c r="AT781" s="193"/>
      <c r="AU781" s="193"/>
      <c r="AV781" s="193"/>
    </row>
    <row r="782" spans="1:48" ht="15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  <c r="AE782" s="193"/>
      <c r="AF782" s="193"/>
      <c r="AG782" s="193"/>
      <c r="AH782" s="193"/>
      <c r="AI782" s="193"/>
      <c r="AJ782" s="193"/>
      <c r="AK782" s="193"/>
      <c r="AL782" s="193"/>
      <c r="AM782" s="193"/>
      <c r="AN782" s="193"/>
      <c r="AO782" s="193"/>
      <c r="AP782" s="193"/>
      <c r="AQ782" s="193"/>
      <c r="AR782" s="193"/>
      <c r="AS782" s="193"/>
      <c r="AT782" s="193"/>
      <c r="AU782" s="193"/>
      <c r="AV782" s="193"/>
    </row>
    <row r="783" spans="1:48" ht="15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  <c r="AE783" s="193"/>
      <c r="AF783" s="193"/>
      <c r="AG783" s="193"/>
      <c r="AH783" s="193"/>
      <c r="AI783" s="193"/>
      <c r="AJ783" s="193"/>
      <c r="AK783" s="193"/>
      <c r="AL783" s="193"/>
      <c r="AM783" s="193"/>
      <c r="AN783" s="193"/>
      <c r="AO783" s="193"/>
      <c r="AP783" s="193"/>
      <c r="AQ783" s="193"/>
      <c r="AR783" s="193"/>
      <c r="AS783" s="193"/>
      <c r="AT783" s="193"/>
      <c r="AU783" s="193"/>
      <c r="AV783" s="193"/>
    </row>
    <row r="784" spans="1:48" ht="15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  <c r="AE784" s="193"/>
      <c r="AF784" s="193"/>
      <c r="AG784" s="193"/>
      <c r="AH784" s="193"/>
      <c r="AI784" s="193"/>
      <c r="AJ784" s="193"/>
      <c r="AK784" s="193"/>
      <c r="AL784" s="193"/>
      <c r="AM784" s="193"/>
      <c r="AN784" s="193"/>
      <c r="AO784" s="193"/>
      <c r="AP784" s="193"/>
      <c r="AQ784" s="193"/>
      <c r="AR784" s="193"/>
      <c r="AS784" s="193"/>
      <c r="AT784" s="193"/>
      <c r="AU784" s="193"/>
      <c r="AV784" s="193"/>
    </row>
    <row r="785" spans="1:48" ht="15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  <c r="AE785" s="193"/>
      <c r="AF785" s="193"/>
      <c r="AG785" s="193"/>
      <c r="AH785" s="193"/>
      <c r="AI785" s="193"/>
      <c r="AJ785" s="193"/>
      <c r="AK785" s="193"/>
      <c r="AL785" s="193"/>
      <c r="AM785" s="193"/>
      <c r="AN785" s="193"/>
      <c r="AO785" s="193"/>
      <c r="AP785" s="193"/>
      <c r="AQ785" s="193"/>
      <c r="AR785" s="193"/>
      <c r="AS785" s="193"/>
      <c r="AT785" s="193"/>
      <c r="AU785" s="193"/>
      <c r="AV785" s="193"/>
    </row>
    <row r="786" spans="1:48" ht="15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  <c r="AA786" s="193"/>
      <c r="AB786" s="193"/>
      <c r="AC786" s="193"/>
      <c r="AD786" s="193"/>
      <c r="AE786" s="193"/>
      <c r="AF786" s="193"/>
      <c r="AG786" s="193"/>
      <c r="AH786" s="193"/>
      <c r="AI786" s="193"/>
      <c r="AJ786" s="193"/>
      <c r="AK786" s="193"/>
      <c r="AL786" s="193"/>
      <c r="AM786" s="193"/>
      <c r="AN786" s="193"/>
      <c r="AO786" s="193"/>
      <c r="AP786" s="193"/>
      <c r="AQ786" s="193"/>
      <c r="AR786" s="193"/>
      <c r="AS786" s="193"/>
      <c r="AT786" s="193"/>
      <c r="AU786" s="193"/>
      <c r="AV786" s="193"/>
    </row>
    <row r="787" spans="1:48" ht="15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  <c r="AE787" s="193"/>
      <c r="AF787" s="193"/>
      <c r="AG787" s="193"/>
      <c r="AH787" s="193"/>
      <c r="AI787" s="193"/>
      <c r="AJ787" s="193"/>
      <c r="AK787" s="193"/>
      <c r="AL787" s="193"/>
      <c r="AM787" s="193"/>
      <c r="AN787" s="193"/>
      <c r="AO787" s="193"/>
      <c r="AP787" s="193"/>
      <c r="AQ787" s="193"/>
      <c r="AR787" s="193"/>
      <c r="AS787" s="193"/>
      <c r="AT787" s="193"/>
      <c r="AU787" s="193"/>
      <c r="AV787" s="193"/>
    </row>
    <row r="788" spans="1:48" ht="15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  <c r="AE788" s="193"/>
      <c r="AF788" s="193"/>
      <c r="AG788" s="193"/>
      <c r="AH788" s="193"/>
      <c r="AI788" s="193"/>
      <c r="AJ788" s="193"/>
      <c r="AK788" s="193"/>
      <c r="AL788" s="193"/>
      <c r="AM788" s="193"/>
      <c r="AN788" s="193"/>
      <c r="AO788" s="193"/>
      <c r="AP788" s="193"/>
      <c r="AQ788" s="193"/>
      <c r="AR788" s="193"/>
      <c r="AS788" s="193"/>
      <c r="AT788" s="193"/>
      <c r="AU788" s="193"/>
      <c r="AV788" s="193"/>
    </row>
    <row r="789" spans="1:48" ht="15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  <c r="AE789" s="193"/>
      <c r="AF789" s="193"/>
      <c r="AG789" s="193"/>
      <c r="AH789" s="193"/>
      <c r="AI789" s="193"/>
      <c r="AJ789" s="193"/>
      <c r="AK789" s="193"/>
      <c r="AL789" s="193"/>
      <c r="AM789" s="193"/>
      <c r="AN789" s="193"/>
      <c r="AO789" s="193"/>
      <c r="AP789" s="193"/>
      <c r="AQ789" s="193"/>
      <c r="AR789" s="193"/>
      <c r="AS789" s="193"/>
      <c r="AT789" s="193"/>
      <c r="AU789" s="193"/>
      <c r="AV789" s="193"/>
    </row>
    <row r="790" spans="1:48" ht="15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  <c r="AE790" s="193"/>
      <c r="AF790" s="193"/>
      <c r="AG790" s="193"/>
      <c r="AH790" s="193"/>
      <c r="AI790" s="193"/>
      <c r="AJ790" s="193"/>
      <c r="AK790" s="193"/>
      <c r="AL790" s="193"/>
      <c r="AM790" s="193"/>
      <c r="AN790" s="193"/>
      <c r="AO790" s="193"/>
      <c r="AP790" s="193"/>
      <c r="AQ790" s="193"/>
      <c r="AR790" s="193"/>
      <c r="AS790" s="193"/>
      <c r="AT790" s="193"/>
      <c r="AU790" s="193"/>
      <c r="AV790" s="193"/>
    </row>
    <row r="791" spans="1:48" ht="15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  <c r="AA791" s="193"/>
      <c r="AB791" s="193"/>
      <c r="AC791" s="193"/>
      <c r="AD791" s="193"/>
      <c r="AE791" s="193"/>
      <c r="AF791" s="193"/>
      <c r="AG791" s="193"/>
      <c r="AH791" s="193"/>
      <c r="AI791" s="193"/>
      <c r="AJ791" s="193"/>
      <c r="AK791" s="193"/>
      <c r="AL791" s="193"/>
      <c r="AM791" s="193"/>
      <c r="AN791" s="193"/>
      <c r="AO791" s="193"/>
      <c r="AP791" s="193"/>
      <c r="AQ791" s="193"/>
      <c r="AR791" s="193"/>
      <c r="AS791" s="193"/>
      <c r="AT791" s="193"/>
      <c r="AU791" s="193"/>
      <c r="AV791" s="193"/>
    </row>
    <row r="792" spans="1:48" ht="15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  <c r="AE792" s="193"/>
      <c r="AF792" s="193"/>
      <c r="AG792" s="193"/>
      <c r="AH792" s="193"/>
      <c r="AI792" s="193"/>
      <c r="AJ792" s="193"/>
      <c r="AK792" s="193"/>
      <c r="AL792" s="193"/>
      <c r="AM792" s="193"/>
      <c r="AN792" s="193"/>
      <c r="AO792" s="193"/>
      <c r="AP792" s="193"/>
      <c r="AQ792" s="193"/>
      <c r="AR792" s="193"/>
      <c r="AS792" s="193"/>
      <c r="AT792" s="193"/>
      <c r="AU792" s="193"/>
      <c r="AV792" s="193"/>
    </row>
    <row r="793" spans="1:48" ht="15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  <c r="AE793" s="193"/>
      <c r="AF793" s="193"/>
      <c r="AG793" s="193"/>
      <c r="AH793" s="193"/>
      <c r="AI793" s="193"/>
      <c r="AJ793" s="193"/>
      <c r="AK793" s="193"/>
      <c r="AL793" s="193"/>
      <c r="AM793" s="193"/>
      <c r="AN793" s="193"/>
      <c r="AO793" s="193"/>
      <c r="AP793" s="193"/>
      <c r="AQ793" s="193"/>
      <c r="AR793" s="193"/>
      <c r="AS793" s="193"/>
      <c r="AT793" s="193"/>
      <c r="AU793" s="193"/>
      <c r="AV793" s="193"/>
    </row>
    <row r="794" spans="1:48" ht="15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  <c r="AA794" s="193"/>
      <c r="AB794" s="193"/>
      <c r="AC794" s="193"/>
      <c r="AD794" s="193"/>
      <c r="AE794" s="193"/>
      <c r="AF794" s="193"/>
      <c r="AG794" s="193"/>
      <c r="AH794" s="193"/>
      <c r="AI794" s="193"/>
      <c r="AJ794" s="193"/>
      <c r="AK794" s="193"/>
      <c r="AL794" s="193"/>
      <c r="AM794" s="193"/>
      <c r="AN794" s="193"/>
      <c r="AO794" s="193"/>
      <c r="AP794" s="193"/>
      <c r="AQ794" s="193"/>
      <c r="AR794" s="193"/>
      <c r="AS794" s="193"/>
      <c r="AT794" s="193"/>
      <c r="AU794" s="193"/>
      <c r="AV794" s="193"/>
    </row>
    <row r="795" spans="1:48" ht="15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  <c r="AE795" s="193"/>
      <c r="AF795" s="193"/>
      <c r="AG795" s="193"/>
      <c r="AH795" s="193"/>
      <c r="AI795" s="193"/>
      <c r="AJ795" s="193"/>
      <c r="AK795" s="193"/>
      <c r="AL795" s="193"/>
      <c r="AM795" s="193"/>
      <c r="AN795" s="193"/>
      <c r="AO795" s="193"/>
      <c r="AP795" s="193"/>
      <c r="AQ795" s="193"/>
      <c r="AR795" s="193"/>
      <c r="AS795" s="193"/>
      <c r="AT795" s="193"/>
      <c r="AU795" s="193"/>
      <c r="AV795" s="193"/>
    </row>
    <row r="796" spans="1:48" ht="15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  <c r="AE796" s="193"/>
      <c r="AF796" s="193"/>
      <c r="AG796" s="193"/>
      <c r="AH796" s="193"/>
      <c r="AI796" s="193"/>
      <c r="AJ796" s="193"/>
      <c r="AK796" s="193"/>
      <c r="AL796" s="193"/>
      <c r="AM796" s="193"/>
      <c r="AN796" s="193"/>
      <c r="AO796" s="193"/>
      <c r="AP796" s="193"/>
      <c r="AQ796" s="193"/>
      <c r="AR796" s="193"/>
      <c r="AS796" s="193"/>
      <c r="AT796" s="193"/>
      <c r="AU796" s="193"/>
      <c r="AV796" s="193"/>
    </row>
    <row r="797" spans="1:48" ht="15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  <c r="AE797" s="193"/>
      <c r="AF797" s="193"/>
      <c r="AG797" s="193"/>
      <c r="AH797" s="193"/>
      <c r="AI797" s="193"/>
      <c r="AJ797" s="193"/>
      <c r="AK797" s="193"/>
      <c r="AL797" s="193"/>
      <c r="AM797" s="193"/>
      <c r="AN797" s="193"/>
      <c r="AO797" s="193"/>
      <c r="AP797" s="193"/>
      <c r="AQ797" s="193"/>
      <c r="AR797" s="193"/>
      <c r="AS797" s="193"/>
      <c r="AT797" s="193"/>
      <c r="AU797" s="193"/>
      <c r="AV797" s="193"/>
    </row>
    <row r="798" spans="1:48" ht="15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  <c r="AE798" s="193"/>
      <c r="AF798" s="193"/>
      <c r="AG798" s="193"/>
      <c r="AH798" s="193"/>
      <c r="AI798" s="193"/>
      <c r="AJ798" s="193"/>
      <c r="AK798" s="193"/>
      <c r="AL798" s="193"/>
      <c r="AM798" s="193"/>
      <c r="AN798" s="193"/>
      <c r="AO798" s="193"/>
      <c r="AP798" s="193"/>
      <c r="AQ798" s="193"/>
      <c r="AR798" s="193"/>
      <c r="AS798" s="193"/>
      <c r="AT798" s="193"/>
      <c r="AU798" s="193"/>
      <c r="AV798" s="193"/>
    </row>
    <row r="799" spans="1:48" ht="15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  <c r="AE799" s="193"/>
      <c r="AF799" s="193"/>
      <c r="AG799" s="193"/>
      <c r="AH799" s="193"/>
      <c r="AI799" s="193"/>
      <c r="AJ799" s="193"/>
      <c r="AK799" s="193"/>
      <c r="AL799" s="193"/>
      <c r="AM799" s="193"/>
      <c r="AN799" s="193"/>
      <c r="AO799" s="193"/>
      <c r="AP799" s="193"/>
      <c r="AQ799" s="193"/>
      <c r="AR799" s="193"/>
      <c r="AS799" s="193"/>
      <c r="AT799" s="193"/>
      <c r="AU799" s="193"/>
      <c r="AV799" s="193"/>
    </row>
    <row r="800" spans="1:48" ht="15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  <c r="AE800" s="193"/>
      <c r="AF800" s="193"/>
      <c r="AG800" s="193"/>
      <c r="AH800" s="193"/>
      <c r="AI800" s="193"/>
      <c r="AJ800" s="193"/>
      <c r="AK800" s="193"/>
      <c r="AL800" s="193"/>
      <c r="AM800" s="193"/>
      <c r="AN800" s="193"/>
      <c r="AO800" s="193"/>
      <c r="AP800" s="193"/>
      <c r="AQ800" s="193"/>
      <c r="AR800" s="193"/>
      <c r="AS800" s="193"/>
      <c r="AT800" s="193"/>
      <c r="AU800" s="193"/>
      <c r="AV800" s="193"/>
    </row>
    <row r="801" spans="1:48" ht="15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  <c r="AE801" s="193"/>
      <c r="AF801" s="193"/>
      <c r="AG801" s="193"/>
      <c r="AH801" s="193"/>
      <c r="AI801" s="193"/>
      <c r="AJ801" s="193"/>
      <c r="AK801" s="193"/>
      <c r="AL801" s="193"/>
      <c r="AM801" s="193"/>
      <c r="AN801" s="193"/>
      <c r="AO801" s="193"/>
      <c r="AP801" s="193"/>
      <c r="AQ801" s="193"/>
      <c r="AR801" s="193"/>
      <c r="AS801" s="193"/>
      <c r="AT801" s="193"/>
      <c r="AU801" s="193"/>
      <c r="AV801" s="193"/>
    </row>
    <row r="802" spans="1:48" ht="15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  <c r="AE802" s="193"/>
      <c r="AF802" s="193"/>
      <c r="AG802" s="193"/>
      <c r="AH802" s="193"/>
      <c r="AI802" s="193"/>
      <c r="AJ802" s="193"/>
      <c r="AK802" s="193"/>
      <c r="AL802" s="193"/>
      <c r="AM802" s="193"/>
      <c r="AN802" s="193"/>
      <c r="AO802" s="193"/>
      <c r="AP802" s="193"/>
      <c r="AQ802" s="193"/>
      <c r="AR802" s="193"/>
      <c r="AS802" s="193"/>
      <c r="AT802" s="193"/>
      <c r="AU802" s="193"/>
      <c r="AV802" s="193"/>
    </row>
    <row r="803" spans="1:48" ht="15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  <c r="AE803" s="193"/>
      <c r="AF803" s="193"/>
      <c r="AG803" s="193"/>
      <c r="AH803" s="193"/>
      <c r="AI803" s="193"/>
      <c r="AJ803" s="193"/>
      <c r="AK803" s="193"/>
      <c r="AL803" s="193"/>
      <c r="AM803" s="193"/>
      <c r="AN803" s="193"/>
      <c r="AO803" s="193"/>
      <c r="AP803" s="193"/>
      <c r="AQ803" s="193"/>
      <c r="AR803" s="193"/>
      <c r="AS803" s="193"/>
      <c r="AT803" s="193"/>
      <c r="AU803" s="193"/>
      <c r="AV803" s="193"/>
    </row>
    <row r="804" spans="1:48" ht="15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  <c r="AE804" s="193"/>
      <c r="AF804" s="193"/>
      <c r="AG804" s="193"/>
      <c r="AH804" s="193"/>
      <c r="AI804" s="193"/>
      <c r="AJ804" s="193"/>
      <c r="AK804" s="193"/>
      <c r="AL804" s="193"/>
      <c r="AM804" s="193"/>
      <c r="AN804" s="193"/>
      <c r="AO804" s="193"/>
      <c r="AP804" s="193"/>
      <c r="AQ804" s="193"/>
      <c r="AR804" s="193"/>
      <c r="AS804" s="193"/>
      <c r="AT804" s="193"/>
      <c r="AU804" s="193"/>
      <c r="AV804" s="193"/>
    </row>
    <row r="805" spans="1:48" ht="15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  <c r="AE805" s="193"/>
      <c r="AF805" s="193"/>
      <c r="AG805" s="193"/>
      <c r="AH805" s="193"/>
      <c r="AI805" s="193"/>
      <c r="AJ805" s="193"/>
      <c r="AK805" s="193"/>
      <c r="AL805" s="193"/>
      <c r="AM805" s="193"/>
      <c r="AN805" s="193"/>
      <c r="AO805" s="193"/>
      <c r="AP805" s="193"/>
      <c r="AQ805" s="193"/>
      <c r="AR805" s="193"/>
      <c r="AS805" s="193"/>
      <c r="AT805" s="193"/>
      <c r="AU805" s="193"/>
      <c r="AV805" s="193"/>
    </row>
    <row r="806" spans="1:48" ht="15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  <c r="AE806" s="193"/>
      <c r="AF806" s="193"/>
      <c r="AG806" s="193"/>
      <c r="AH806" s="193"/>
      <c r="AI806" s="193"/>
      <c r="AJ806" s="193"/>
      <c r="AK806" s="193"/>
      <c r="AL806" s="193"/>
      <c r="AM806" s="193"/>
      <c r="AN806" s="193"/>
      <c r="AO806" s="193"/>
      <c r="AP806" s="193"/>
      <c r="AQ806" s="193"/>
      <c r="AR806" s="193"/>
      <c r="AS806" s="193"/>
      <c r="AT806" s="193"/>
      <c r="AU806" s="193"/>
      <c r="AV806" s="193"/>
    </row>
    <row r="807" spans="1:48" ht="15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  <c r="AE807" s="193"/>
      <c r="AF807" s="193"/>
      <c r="AG807" s="193"/>
      <c r="AH807" s="193"/>
      <c r="AI807" s="193"/>
      <c r="AJ807" s="193"/>
      <c r="AK807" s="193"/>
      <c r="AL807" s="193"/>
      <c r="AM807" s="193"/>
      <c r="AN807" s="193"/>
      <c r="AO807" s="193"/>
      <c r="AP807" s="193"/>
      <c r="AQ807" s="193"/>
      <c r="AR807" s="193"/>
      <c r="AS807" s="193"/>
      <c r="AT807" s="193"/>
      <c r="AU807" s="193"/>
      <c r="AV807" s="193"/>
    </row>
    <row r="808" spans="1:48" ht="15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  <c r="AE808" s="193"/>
      <c r="AF808" s="193"/>
      <c r="AG808" s="193"/>
      <c r="AH808" s="193"/>
      <c r="AI808" s="193"/>
      <c r="AJ808" s="193"/>
      <c r="AK808" s="193"/>
      <c r="AL808" s="193"/>
      <c r="AM808" s="193"/>
      <c r="AN808" s="193"/>
      <c r="AO808" s="193"/>
      <c r="AP808" s="193"/>
      <c r="AQ808" s="193"/>
      <c r="AR808" s="193"/>
      <c r="AS808" s="193"/>
      <c r="AT808" s="193"/>
      <c r="AU808" s="193"/>
      <c r="AV808" s="193"/>
    </row>
    <row r="809" spans="1:48" ht="15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  <c r="AE809" s="193"/>
      <c r="AF809" s="193"/>
      <c r="AG809" s="193"/>
      <c r="AH809" s="193"/>
      <c r="AI809" s="193"/>
      <c r="AJ809" s="193"/>
      <c r="AK809" s="193"/>
      <c r="AL809" s="193"/>
      <c r="AM809" s="193"/>
      <c r="AN809" s="193"/>
      <c r="AO809" s="193"/>
      <c r="AP809" s="193"/>
      <c r="AQ809" s="193"/>
      <c r="AR809" s="193"/>
      <c r="AS809" s="193"/>
      <c r="AT809" s="193"/>
      <c r="AU809" s="193"/>
      <c r="AV809" s="193"/>
    </row>
    <row r="810" spans="1:48" ht="15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  <c r="AE810" s="193"/>
      <c r="AF810" s="193"/>
      <c r="AG810" s="193"/>
      <c r="AH810" s="193"/>
      <c r="AI810" s="193"/>
      <c r="AJ810" s="193"/>
      <c r="AK810" s="193"/>
      <c r="AL810" s="193"/>
      <c r="AM810" s="193"/>
      <c r="AN810" s="193"/>
      <c r="AO810" s="193"/>
      <c r="AP810" s="193"/>
      <c r="AQ810" s="193"/>
      <c r="AR810" s="193"/>
      <c r="AS810" s="193"/>
      <c r="AT810" s="193"/>
      <c r="AU810" s="193"/>
      <c r="AV810" s="193"/>
    </row>
    <row r="811" spans="1:48" ht="15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  <c r="AE811" s="193"/>
      <c r="AF811" s="193"/>
      <c r="AG811" s="193"/>
      <c r="AH811" s="193"/>
      <c r="AI811" s="193"/>
      <c r="AJ811" s="193"/>
      <c r="AK811" s="193"/>
      <c r="AL811" s="193"/>
      <c r="AM811" s="193"/>
      <c r="AN811" s="193"/>
      <c r="AO811" s="193"/>
      <c r="AP811" s="193"/>
      <c r="AQ811" s="193"/>
      <c r="AR811" s="193"/>
      <c r="AS811" s="193"/>
      <c r="AT811" s="193"/>
      <c r="AU811" s="193"/>
      <c r="AV811" s="193"/>
    </row>
    <row r="812" spans="1:48" ht="15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  <c r="AE812" s="193"/>
      <c r="AF812" s="193"/>
      <c r="AG812" s="193"/>
      <c r="AH812" s="193"/>
      <c r="AI812" s="193"/>
      <c r="AJ812" s="193"/>
      <c r="AK812" s="193"/>
      <c r="AL812" s="193"/>
      <c r="AM812" s="193"/>
      <c r="AN812" s="193"/>
      <c r="AO812" s="193"/>
      <c r="AP812" s="193"/>
      <c r="AQ812" s="193"/>
      <c r="AR812" s="193"/>
      <c r="AS812" s="193"/>
      <c r="AT812" s="193"/>
      <c r="AU812" s="193"/>
      <c r="AV812" s="193"/>
    </row>
    <row r="813" spans="1:48" ht="15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  <c r="AE813" s="193"/>
      <c r="AF813" s="193"/>
      <c r="AG813" s="193"/>
      <c r="AH813" s="193"/>
      <c r="AI813" s="193"/>
      <c r="AJ813" s="193"/>
      <c r="AK813" s="193"/>
      <c r="AL813" s="193"/>
      <c r="AM813" s="193"/>
      <c r="AN813" s="193"/>
      <c r="AO813" s="193"/>
      <c r="AP813" s="193"/>
      <c r="AQ813" s="193"/>
      <c r="AR813" s="193"/>
      <c r="AS813" s="193"/>
      <c r="AT813" s="193"/>
      <c r="AU813" s="193"/>
      <c r="AV813" s="193"/>
    </row>
    <row r="814" spans="1:48" ht="15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  <c r="AE814" s="193"/>
      <c r="AF814" s="193"/>
      <c r="AG814" s="193"/>
      <c r="AH814" s="193"/>
      <c r="AI814" s="193"/>
      <c r="AJ814" s="193"/>
      <c r="AK814" s="193"/>
      <c r="AL814" s="193"/>
      <c r="AM814" s="193"/>
      <c r="AN814" s="193"/>
      <c r="AO814" s="193"/>
      <c r="AP814" s="193"/>
      <c r="AQ814" s="193"/>
      <c r="AR814" s="193"/>
      <c r="AS814" s="193"/>
      <c r="AT814" s="193"/>
      <c r="AU814" s="193"/>
      <c r="AV814" s="193"/>
    </row>
    <row r="815" spans="1:48" ht="15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  <c r="AE815" s="193"/>
      <c r="AF815" s="193"/>
      <c r="AG815" s="193"/>
      <c r="AH815" s="193"/>
      <c r="AI815" s="193"/>
      <c r="AJ815" s="193"/>
      <c r="AK815" s="193"/>
      <c r="AL815" s="193"/>
      <c r="AM815" s="193"/>
      <c r="AN815" s="193"/>
      <c r="AO815" s="193"/>
      <c r="AP815" s="193"/>
      <c r="AQ815" s="193"/>
      <c r="AR815" s="193"/>
      <c r="AS815" s="193"/>
      <c r="AT815" s="193"/>
      <c r="AU815" s="193"/>
      <c r="AV815" s="193"/>
    </row>
    <row r="816" spans="1:48" ht="15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  <c r="AE816" s="193"/>
      <c r="AF816" s="193"/>
      <c r="AG816" s="193"/>
      <c r="AH816" s="193"/>
      <c r="AI816" s="193"/>
      <c r="AJ816" s="193"/>
      <c r="AK816" s="193"/>
      <c r="AL816" s="193"/>
      <c r="AM816" s="193"/>
      <c r="AN816" s="193"/>
      <c r="AO816" s="193"/>
      <c r="AP816" s="193"/>
      <c r="AQ816" s="193"/>
      <c r="AR816" s="193"/>
      <c r="AS816" s="193"/>
      <c r="AT816" s="193"/>
      <c r="AU816" s="193"/>
      <c r="AV816" s="193"/>
    </row>
    <row r="817" spans="1:48" ht="15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  <c r="AA817" s="193"/>
      <c r="AB817" s="193"/>
      <c r="AC817" s="193"/>
      <c r="AD817" s="193"/>
      <c r="AE817" s="193"/>
      <c r="AF817" s="193"/>
      <c r="AG817" s="193"/>
      <c r="AH817" s="193"/>
      <c r="AI817" s="193"/>
      <c r="AJ817" s="193"/>
      <c r="AK817" s="193"/>
      <c r="AL817" s="193"/>
      <c r="AM817" s="193"/>
      <c r="AN817" s="193"/>
      <c r="AO817" s="193"/>
      <c r="AP817" s="193"/>
      <c r="AQ817" s="193"/>
      <c r="AR817" s="193"/>
      <c r="AS817" s="193"/>
      <c r="AT817" s="193"/>
      <c r="AU817" s="193"/>
      <c r="AV817" s="193"/>
    </row>
    <row r="818" spans="1:48" ht="15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  <c r="AE818" s="193"/>
      <c r="AF818" s="193"/>
      <c r="AG818" s="193"/>
      <c r="AH818" s="193"/>
      <c r="AI818" s="193"/>
      <c r="AJ818" s="193"/>
      <c r="AK818" s="193"/>
      <c r="AL818" s="193"/>
      <c r="AM818" s="193"/>
      <c r="AN818" s="193"/>
      <c r="AO818" s="193"/>
      <c r="AP818" s="193"/>
      <c r="AQ818" s="193"/>
      <c r="AR818" s="193"/>
      <c r="AS818" s="193"/>
      <c r="AT818" s="193"/>
      <c r="AU818" s="193"/>
      <c r="AV818" s="193"/>
    </row>
    <row r="819" spans="1:48" ht="15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  <c r="AE819" s="193"/>
      <c r="AF819" s="193"/>
      <c r="AG819" s="193"/>
      <c r="AH819" s="193"/>
      <c r="AI819" s="193"/>
      <c r="AJ819" s="193"/>
      <c r="AK819" s="193"/>
      <c r="AL819" s="193"/>
      <c r="AM819" s="193"/>
      <c r="AN819" s="193"/>
      <c r="AO819" s="193"/>
      <c r="AP819" s="193"/>
      <c r="AQ819" s="193"/>
      <c r="AR819" s="193"/>
      <c r="AS819" s="193"/>
      <c r="AT819" s="193"/>
      <c r="AU819" s="193"/>
      <c r="AV819" s="193"/>
    </row>
    <row r="820" spans="1:48" ht="15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  <c r="AE820" s="193"/>
      <c r="AF820" s="193"/>
      <c r="AG820" s="193"/>
      <c r="AH820" s="193"/>
      <c r="AI820" s="193"/>
      <c r="AJ820" s="193"/>
      <c r="AK820" s="193"/>
      <c r="AL820" s="193"/>
      <c r="AM820" s="193"/>
      <c r="AN820" s="193"/>
      <c r="AO820" s="193"/>
      <c r="AP820" s="193"/>
      <c r="AQ820" s="193"/>
      <c r="AR820" s="193"/>
      <c r="AS820" s="193"/>
      <c r="AT820" s="193"/>
      <c r="AU820" s="193"/>
      <c r="AV820" s="193"/>
    </row>
    <row r="821" spans="1:48" ht="15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  <c r="AE821" s="193"/>
      <c r="AF821" s="193"/>
      <c r="AG821" s="193"/>
      <c r="AH821" s="193"/>
      <c r="AI821" s="193"/>
      <c r="AJ821" s="193"/>
      <c r="AK821" s="193"/>
      <c r="AL821" s="193"/>
      <c r="AM821" s="193"/>
      <c r="AN821" s="193"/>
      <c r="AO821" s="193"/>
      <c r="AP821" s="193"/>
      <c r="AQ821" s="193"/>
      <c r="AR821" s="193"/>
      <c r="AS821" s="193"/>
      <c r="AT821" s="193"/>
      <c r="AU821" s="193"/>
      <c r="AV821" s="193"/>
    </row>
    <row r="822" spans="1:48" ht="15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  <c r="AA822" s="193"/>
      <c r="AB822" s="193"/>
      <c r="AC822" s="193"/>
      <c r="AD822" s="193"/>
      <c r="AE822" s="193"/>
      <c r="AF822" s="193"/>
      <c r="AG822" s="193"/>
      <c r="AH822" s="193"/>
      <c r="AI822" s="193"/>
      <c r="AJ822" s="193"/>
      <c r="AK822" s="193"/>
      <c r="AL822" s="193"/>
      <c r="AM822" s="193"/>
      <c r="AN822" s="193"/>
      <c r="AO822" s="193"/>
      <c r="AP822" s="193"/>
      <c r="AQ822" s="193"/>
      <c r="AR822" s="193"/>
      <c r="AS822" s="193"/>
      <c r="AT822" s="193"/>
      <c r="AU822" s="193"/>
      <c r="AV822" s="193"/>
    </row>
    <row r="823" spans="1:48" ht="15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  <c r="AE823" s="193"/>
      <c r="AF823" s="193"/>
      <c r="AG823" s="193"/>
      <c r="AH823" s="193"/>
      <c r="AI823" s="193"/>
      <c r="AJ823" s="193"/>
      <c r="AK823" s="193"/>
      <c r="AL823" s="193"/>
      <c r="AM823" s="193"/>
      <c r="AN823" s="193"/>
      <c r="AO823" s="193"/>
      <c r="AP823" s="193"/>
      <c r="AQ823" s="193"/>
      <c r="AR823" s="193"/>
      <c r="AS823" s="193"/>
      <c r="AT823" s="193"/>
      <c r="AU823" s="193"/>
      <c r="AV823" s="193"/>
    </row>
    <row r="824" spans="1:48" ht="15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  <c r="AE824" s="193"/>
      <c r="AF824" s="193"/>
      <c r="AG824" s="193"/>
      <c r="AH824" s="193"/>
      <c r="AI824" s="193"/>
      <c r="AJ824" s="193"/>
      <c r="AK824" s="193"/>
      <c r="AL824" s="193"/>
      <c r="AM824" s="193"/>
      <c r="AN824" s="193"/>
      <c r="AO824" s="193"/>
      <c r="AP824" s="193"/>
      <c r="AQ824" s="193"/>
      <c r="AR824" s="193"/>
      <c r="AS824" s="193"/>
      <c r="AT824" s="193"/>
      <c r="AU824" s="193"/>
      <c r="AV824" s="193"/>
    </row>
    <row r="825" spans="1:48" ht="15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  <c r="AE825" s="193"/>
      <c r="AF825" s="193"/>
      <c r="AG825" s="193"/>
      <c r="AH825" s="193"/>
      <c r="AI825" s="193"/>
      <c r="AJ825" s="193"/>
      <c r="AK825" s="193"/>
      <c r="AL825" s="193"/>
      <c r="AM825" s="193"/>
      <c r="AN825" s="193"/>
      <c r="AO825" s="193"/>
      <c r="AP825" s="193"/>
      <c r="AQ825" s="193"/>
      <c r="AR825" s="193"/>
      <c r="AS825" s="193"/>
      <c r="AT825" s="193"/>
      <c r="AU825" s="193"/>
      <c r="AV825" s="193"/>
    </row>
    <row r="826" spans="1:48" ht="15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  <c r="AE826" s="193"/>
      <c r="AF826" s="193"/>
      <c r="AG826" s="193"/>
      <c r="AH826" s="193"/>
      <c r="AI826" s="193"/>
      <c r="AJ826" s="193"/>
      <c r="AK826" s="193"/>
      <c r="AL826" s="193"/>
      <c r="AM826" s="193"/>
      <c r="AN826" s="193"/>
      <c r="AO826" s="193"/>
      <c r="AP826" s="193"/>
      <c r="AQ826" s="193"/>
      <c r="AR826" s="193"/>
      <c r="AS826" s="193"/>
      <c r="AT826" s="193"/>
      <c r="AU826" s="193"/>
      <c r="AV826" s="193"/>
    </row>
    <row r="827" spans="1:48" ht="15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  <c r="AE827" s="193"/>
      <c r="AF827" s="193"/>
      <c r="AG827" s="193"/>
      <c r="AH827" s="193"/>
      <c r="AI827" s="193"/>
      <c r="AJ827" s="193"/>
      <c r="AK827" s="193"/>
      <c r="AL827" s="193"/>
      <c r="AM827" s="193"/>
      <c r="AN827" s="193"/>
      <c r="AO827" s="193"/>
      <c r="AP827" s="193"/>
      <c r="AQ827" s="193"/>
      <c r="AR827" s="193"/>
      <c r="AS827" s="193"/>
      <c r="AT827" s="193"/>
      <c r="AU827" s="193"/>
      <c r="AV827" s="193"/>
    </row>
    <row r="828" spans="1:48" ht="15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  <c r="AE828" s="193"/>
      <c r="AF828" s="193"/>
      <c r="AG828" s="193"/>
      <c r="AH828" s="193"/>
      <c r="AI828" s="193"/>
      <c r="AJ828" s="193"/>
      <c r="AK828" s="193"/>
      <c r="AL828" s="193"/>
      <c r="AM828" s="193"/>
      <c r="AN828" s="193"/>
      <c r="AO828" s="193"/>
      <c r="AP828" s="193"/>
      <c r="AQ828" s="193"/>
      <c r="AR828" s="193"/>
      <c r="AS828" s="193"/>
      <c r="AT828" s="193"/>
      <c r="AU828" s="193"/>
      <c r="AV828" s="193"/>
    </row>
    <row r="829" spans="1:48" ht="15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  <c r="AE829" s="193"/>
      <c r="AF829" s="193"/>
      <c r="AG829" s="193"/>
      <c r="AH829" s="193"/>
      <c r="AI829" s="193"/>
      <c r="AJ829" s="193"/>
      <c r="AK829" s="193"/>
      <c r="AL829" s="193"/>
      <c r="AM829" s="193"/>
      <c r="AN829" s="193"/>
      <c r="AO829" s="193"/>
      <c r="AP829" s="193"/>
      <c r="AQ829" s="193"/>
      <c r="AR829" s="193"/>
      <c r="AS829" s="193"/>
      <c r="AT829" s="193"/>
      <c r="AU829" s="193"/>
      <c r="AV829" s="193"/>
    </row>
    <row r="830" spans="1:48" ht="15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  <c r="AA830" s="193"/>
      <c r="AB830" s="193"/>
      <c r="AC830" s="193"/>
      <c r="AD830" s="193"/>
      <c r="AE830" s="193"/>
      <c r="AF830" s="193"/>
      <c r="AG830" s="193"/>
      <c r="AH830" s="193"/>
      <c r="AI830" s="193"/>
      <c r="AJ830" s="193"/>
      <c r="AK830" s="193"/>
      <c r="AL830" s="193"/>
      <c r="AM830" s="193"/>
      <c r="AN830" s="193"/>
      <c r="AO830" s="193"/>
      <c r="AP830" s="193"/>
      <c r="AQ830" s="193"/>
      <c r="AR830" s="193"/>
      <c r="AS830" s="193"/>
      <c r="AT830" s="193"/>
      <c r="AU830" s="193"/>
      <c r="AV830" s="193"/>
    </row>
    <row r="831" spans="1:48" ht="15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  <c r="AE831" s="193"/>
      <c r="AF831" s="193"/>
      <c r="AG831" s="193"/>
      <c r="AH831" s="193"/>
      <c r="AI831" s="193"/>
      <c r="AJ831" s="193"/>
      <c r="AK831" s="193"/>
      <c r="AL831" s="193"/>
      <c r="AM831" s="193"/>
      <c r="AN831" s="193"/>
      <c r="AO831" s="193"/>
      <c r="AP831" s="193"/>
      <c r="AQ831" s="193"/>
      <c r="AR831" s="193"/>
      <c r="AS831" s="193"/>
      <c r="AT831" s="193"/>
      <c r="AU831" s="193"/>
      <c r="AV831" s="193"/>
    </row>
    <row r="832" spans="1:48" ht="15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  <c r="AE832" s="193"/>
      <c r="AF832" s="193"/>
      <c r="AG832" s="193"/>
      <c r="AH832" s="193"/>
      <c r="AI832" s="193"/>
      <c r="AJ832" s="193"/>
      <c r="AK832" s="193"/>
      <c r="AL832" s="193"/>
      <c r="AM832" s="193"/>
      <c r="AN832" s="193"/>
      <c r="AO832" s="193"/>
      <c r="AP832" s="193"/>
      <c r="AQ832" s="193"/>
      <c r="AR832" s="193"/>
      <c r="AS832" s="193"/>
      <c r="AT832" s="193"/>
      <c r="AU832" s="193"/>
      <c r="AV832" s="193"/>
    </row>
    <row r="833" spans="1:48" ht="15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  <c r="AE833" s="193"/>
      <c r="AF833" s="193"/>
      <c r="AG833" s="193"/>
      <c r="AH833" s="193"/>
      <c r="AI833" s="193"/>
      <c r="AJ833" s="193"/>
      <c r="AK833" s="193"/>
      <c r="AL833" s="193"/>
      <c r="AM833" s="193"/>
      <c r="AN833" s="193"/>
      <c r="AO833" s="193"/>
      <c r="AP833" s="193"/>
      <c r="AQ833" s="193"/>
      <c r="AR833" s="193"/>
      <c r="AS833" s="193"/>
      <c r="AT833" s="193"/>
      <c r="AU833" s="193"/>
      <c r="AV833" s="193"/>
    </row>
    <row r="834" spans="1:48" ht="15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  <c r="AE834" s="193"/>
      <c r="AF834" s="193"/>
      <c r="AG834" s="193"/>
      <c r="AH834" s="193"/>
      <c r="AI834" s="193"/>
      <c r="AJ834" s="193"/>
      <c r="AK834" s="193"/>
      <c r="AL834" s="193"/>
      <c r="AM834" s="193"/>
      <c r="AN834" s="193"/>
      <c r="AO834" s="193"/>
      <c r="AP834" s="193"/>
      <c r="AQ834" s="193"/>
      <c r="AR834" s="193"/>
      <c r="AS834" s="193"/>
      <c r="AT834" s="193"/>
      <c r="AU834" s="193"/>
      <c r="AV834" s="193"/>
    </row>
    <row r="835" spans="1:48" ht="15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  <c r="AE835" s="193"/>
      <c r="AF835" s="193"/>
      <c r="AG835" s="193"/>
      <c r="AH835" s="193"/>
      <c r="AI835" s="193"/>
      <c r="AJ835" s="193"/>
      <c r="AK835" s="193"/>
      <c r="AL835" s="193"/>
      <c r="AM835" s="193"/>
      <c r="AN835" s="193"/>
      <c r="AO835" s="193"/>
      <c r="AP835" s="193"/>
      <c r="AQ835" s="193"/>
      <c r="AR835" s="193"/>
      <c r="AS835" s="193"/>
      <c r="AT835" s="193"/>
      <c r="AU835" s="193"/>
      <c r="AV835" s="193"/>
    </row>
    <row r="836" spans="1:48" ht="15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  <c r="AA836" s="193"/>
      <c r="AB836" s="193"/>
      <c r="AC836" s="193"/>
      <c r="AD836" s="193"/>
      <c r="AE836" s="193"/>
      <c r="AF836" s="193"/>
      <c r="AG836" s="193"/>
      <c r="AH836" s="193"/>
      <c r="AI836" s="193"/>
      <c r="AJ836" s="193"/>
      <c r="AK836" s="193"/>
      <c r="AL836" s="193"/>
      <c r="AM836" s="193"/>
      <c r="AN836" s="193"/>
      <c r="AO836" s="193"/>
      <c r="AP836" s="193"/>
      <c r="AQ836" s="193"/>
      <c r="AR836" s="193"/>
      <c r="AS836" s="193"/>
      <c r="AT836" s="193"/>
      <c r="AU836" s="193"/>
      <c r="AV836" s="193"/>
    </row>
    <row r="837" spans="1:48" ht="15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  <c r="AE837" s="193"/>
      <c r="AF837" s="193"/>
      <c r="AG837" s="193"/>
      <c r="AH837" s="193"/>
      <c r="AI837" s="193"/>
      <c r="AJ837" s="193"/>
      <c r="AK837" s="193"/>
      <c r="AL837" s="193"/>
      <c r="AM837" s="193"/>
      <c r="AN837" s="193"/>
      <c r="AO837" s="193"/>
      <c r="AP837" s="193"/>
      <c r="AQ837" s="193"/>
      <c r="AR837" s="193"/>
      <c r="AS837" s="193"/>
      <c r="AT837" s="193"/>
      <c r="AU837" s="193"/>
      <c r="AV837" s="193"/>
    </row>
    <row r="838" spans="1:48" ht="15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  <c r="AE838" s="193"/>
      <c r="AF838" s="193"/>
      <c r="AG838" s="193"/>
      <c r="AH838" s="193"/>
      <c r="AI838" s="193"/>
      <c r="AJ838" s="193"/>
      <c r="AK838" s="193"/>
      <c r="AL838" s="193"/>
      <c r="AM838" s="193"/>
      <c r="AN838" s="193"/>
      <c r="AO838" s="193"/>
      <c r="AP838" s="193"/>
      <c r="AQ838" s="193"/>
      <c r="AR838" s="193"/>
      <c r="AS838" s="193"/>
      <c r="AT838" s="193"/>
      <c r="AU838" s="193"/>
      <c r="AV838" s="193"/>
    </row>
    <row r="839" spans="1:48" ht="15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  <c r="AE839" s="193"/>
      <c r="AF839" s="193"/>
      <c r="AG839" s="193"/>
      <c r="AH839" s="193"/>
      <c r="AI839" s="193"/>
      <c r="AJ839" s="193"/>
      <c r="AK839" s="193"/>
      <c r="AL839" s="193"/>
      <c r="AM839" s="193"/>
      <c r="AN839" s="193"/>
      <c r="AO839" s="193"/>
      <c r="AP839" s="193"/>
      <c r="AQ839" s="193"/>
      <c r="AR839" s="193"/>
      <c r="AS839" s="193"/>
      <c r="AT839" s="193"/>
      <c r="AU839" s="193"/>
      <c r="AV839" s="193"/>
    </row>
    <row r="840" spans="1:48" ht="15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  <c r="AE840" s="193"/>
      <c r="AF840" s="193"/>
      <c r="AG840" s="193"/>
      <c r="AH840" s="193"/>
      <c r="AI840" s="193"/>
      <c r="AJ840" s="193"/>
      <c r="AK840" s="193"/>
      <c r="AL840" s="193"/>
      <c r="AM840" s="193"/>
      <c r="AN840" s="193"/>
      <c r="AO840" s="193"/>
      <c r="AP840" s="193"/>
      <c r="AQ840" s="193"/>
      <c r="AR840" s="193"/>
      <c r="AS840" s="193"/>
      <c r="AT840" s="193"/>
      <c r="AU840" s="193"/>
      <c r="AV840" s="193"/>
    </row>
    <row r="841" spans="1:48" ht="15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  <c r="AE841" s="193"/>
      <c r="AF841" s="193"/>
      <c r="AG841" s="193"/>
      <c r="AH841" s="193"/>
      <c r="AI841" s="193"/>
      <c r="AJ841" s="193"/>
      <c r="AK841" s="193"/>
      <c r="AL841" s="193"/>
      <c r="AM841" s="193"/>
      <c r="AN841" s="193"/>
      <c r="AO841" s="193"/>
      <c r="AP841" s="193"/>
      <c r="AQ841" s="193"/>
      <c r="AR841" s="193"/>
      <c r="AS841" s="193"/>
      <c r="AT841" s="193"/>
      <c r="AU841" s="193"/>
      <c r="AV841" s="193"/>
    </row>
    <row r="842" spans="1:48" ht="15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  <c r="AE842" s="193"/>
      <c r="AF842" s="193"/>
      <c r="AG842" s="193"/>
      <c r="AH842" s="193"/>
      <c r="AI842" s="193"/>
      <c r="AJ842" s="193"/>
      <c r="AK842" s="193"/>
      <c r="AL842" s="193"/>
      <c r="AM842" s="193"/>
      <c r="AN842" s="193"/>
      <c r="AO842" s="193"/>
      <c r="AP842" s="193"/>
      <c r="AQ842" s="193"/>
      <c r="AR842" s="193"/>
      <c r="AS842" s="193"/>
      <c r="AT842" s="193"/>
      <c r="AU842" s="193"/>
      <c r="AV842" s="193"/>
    </row>
    <row r="843" spans="1:48" ht="15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  <c r="AE843" s="193"/>
      <c r="AF843" s="193"/>
      <c r="AG843" s="193"/>
      <c r="AH843" s="193"/>
      <c r="AI843" s="193"/>
      <c r="AJ843" s="193"/>
      <c r="AK843" s="193"/>
      <c r="AL843" s="193"/>
      <c r="AM843" s="193"/>
      <c r="AN843" s="193"/>
      <c r="AO843" s="193"/>
      <c r="AP843" s="193"/>
      <c r="AQ843" s="193"/>
      <c r="AR843" s="193"/>
      <c r="AS843" s="193"/>
      <c r="AT843" s="193"/>
      <c r="AU843" s="193"/>
      <c r="AV843" s="193"/>
    </row>
    <row r="844" spans="1:48" ht="15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  <c r="AE844" s="193"/>
      <c r="AF844" s="193"/>
      <c r="AG844" s="193"/>
      <c r="AH844" s="193"/>
      <c r="AI844" s="193"/>
      <c r="AJ844" s="193"/>
      <c r="AK844" s="193"/>
      <c r="AL844" s="193"/>
      <c r="AM844" s="193"/>
      <c r="AN844" s="193"/>
      <c r="AO844" s="193"/>
      <c r="AP844" s="193"/>
      <c r="AQ844" s="193"/>
      <c r="AR844" s="193"/>
      <c r="AS844" s="193"/>
      <c r="AT844" s="193"/>
      <c r="AU844" s="193"/>
      <c r="AV844" s="193"/>
    </row>
    <row r="845" spans="1:48" ht="15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  <c r="AE845" s="193"/>
      <c r="AF845" s="193"/>
      <c r="AG845" s="193"/>
      <c r="AH845" s="193"/>
      <c r="AI845" s="193"/>
      <c r="AJ845" s="193"/>
      <c r="AK845" s="193"/>
      <c r="AL845" s="193"/>
      <c r="AM845" s="193"/>
      <c r="AN845" s="193"/>
      <c r="AO845" s="193"/>
      <c r="AP845" s="193"/>
      <c r="AQ845" s="193"/>
      <c r="AR845" s="193"/>
      <c r="AS845" s="193"/>
      <c r="AT845" s="193"/>
      <c r="AU845" s="193"/>
      <c r="AV845" s="193"/>
    </row>
    <row r="846" spans="1:48" ht="15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  <c r="AE846" s="193"/>
      <c r="AF846" s="193"/>
      <c r="AG846" s="193"/>
      <c r="AH846" s="193"/>
      <c r="AI846" s="193"/>
      <c r="AJ846" s="193"/>
      <c r="AK846" s="193"/>
      <c r="AL846" s="193"/>
      <c r="AM846" s="193"/>
      <c r="AN846" s="193"/>
      <c r="AO846" s="193"/>
      <c r="AP846" s="193"/>
      <c r="AQ846" s="193"/>
      <c r="AR846" s="193"/>
      <c r="AS846" s="193"/>
      <c r="AT846" s="193"/>
      <c r="AU846" s="193"/>
      <c r="AV846" s="193"/>
    </row>
    <row r="847" spans="1:48" ht="15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  <c r="AE847" s="193"/>
      <c r="AF847" s="193"/>
      <c r="AG847" s="193"/>
      <c r="AH847" s="193"/>
      <c r="AI847" s="193"/>
      <c r="AJ847" s="193"/>
      <c r="AK847" s="193"/>
      <c r="AL847" s="193"/>
      <c r="AM847" s="193"/>
      <c r="AN847" s="193"/>
      <c r="AO847" s="193"/>
      <c r="AP847" s="193"/>
      <c r="AQ847" s="193"/>
      <c r="AR847" s="193"/>
      <c r="AS847" s="193"/>
      <c r="AT847" s="193"/>
      <c r="AU847" s="193"/>
      <c r="AV847" s="193"/>
    </row>
    <row r="848" spans="1:48" ht="15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  <c r="AE848" s="193"/>
      <c r="AF848" s="193"/>
      <c r="AG848" s="193"/>
      <c r="AH848" s="193"/>
      <c r="AI848" s="193"/>
      <c r="AJ848" s="193"/>
      <c r="AK848" s="193"/>
      <c r="AL848" s="193"/>
      <c r="AM848" s="193"/>
      <c r="AN848" s="193"/>
      <c r="AO848" s="193"/>
      <c r="AP848" s="193"/>
      <c r="AQ848" s="193"/>
      <c r="AR848" s="193"/>
      <c r="AS848" s="193"/>
      <c r="AT848" s="193"/>
      <c r="AU848" s="193"/>
      <c r="AV848" s="193"/>
    </row>
    <row r="849" spans="1:48" ht="15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  <c r="AE849" s="193"/>
      <c r="AF849" s="193"/>
      <c r="AG849" s="193"/>
      <c r="AH849" s="193"/>
      <c r="AI849" s="193"/>
      <c r="AJ849" s="193"/>
      <c r="AK849" s="193"/>
      <c r="AL849" s="193"/>
      <c r="AM849" s="193"/>
      <c r="AN849" s="193"/>
      <c r="AO849" s="193"/>
      <c r="AP849" s="193"/>
      <c r="AQ849" s="193"/>
      <c r="AR849" s="193"/>
      <c r="AS849" s="193"/>
      <c r="AT849" s="193"/>
      <c r="AU849" s="193"/>
      <c r="AV849" s="193"/>
    </row>
    <row r="850" spans="1:48" ht="15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  <c r="AE850" s="193"/>
      <c r="AF850" s="193"/>
      <c r="AG850" s="193"/>
      <c r="AH850" s="193"/>
      <c r="AI850" s="193"/>
      <c r="AJ850" s="193"/>
      <c r="AK850" s="193"/>
      <c r="AL850" s="193"/>
      <c r="AM850" s="193"/>
      <c r="AN850" s="193"/>
      <c r="AO850" s="193"/>
      <c r="AP850" s="193"/>
      <c r="AQ850" s="193"/>
      <c r="AR850" s="193"/>
      <c r="AS850" s="193"/>
      <c r="AT850" s="193"/>
      <c r="AU850" s="193"/>
      <c r="AV850" s="193"/>
    </row>
    <row r="851" spans="1:48" ht="15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  <c r="AE851" s="193"/>
      <c r="AF851" s="193"/>
      <c r="AG851" s="193"/>
      <c r="AH851" s="193"/>
      <c r="AI851" s="193"/>
      <c r="AJ851" s="193"/>
      <c r="AK851" s="193"/>
      <c r="AL851" s="193"/>
      <c r="AM851" s="193"/>
      <c r="AN851" s="193"/>
      <c r="AO851" s="193"/>
      <c r="AP851" s="193"/>
      <c r="AQ851" s="193"/>
      <c r="AR851" s="193"/>
      <c r="AS851" s="193"/>
      <c r="AT851" s="193"/>
      <c r="AU851" s="193"/>
      <c r="AV851" s="193"/>
    </row>
    <row r="852" spans="1:48" ht="15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  <c r="AE852" s="193"/>
      <c r="AF852" s="193"/>
      <c r="AG852" s="193"/>
      <c r="AH852" s="193"/>
      <c r="AI852" s="193"/>
      <c r="AJ852" s="193"/>
      <c r="AK852" s="193"/>
      <c r="AL852" s="193"/>
      <c r="AM852" s="193"/>
      <c r="AN852" s="193"/>
      <c r="AO852" s="193"/>
      <c r="AP852" s="193"/>
      <c r="AQ852" s="193"/>
      <c r="AR852" s="193"/>
      <c r="AS852" s="193"/>
      <c r="AT852" s="193"/>
      <c r="AU852" s="193"/>
      <c r="AV852" s="193"/>
    </row>
    <row r="853" spans="1:48" ht="15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  <c r="AE853" s="193"/>
      <c r="AF853" s="193"/>
      <c r="AG853" s="193"/>
      <c r="AH853" s="193"/>
      <c r="AI853" s="193"/>
      <c r="AJ853" s="193"/>
      <c r="AK853" s="193"/>
      <c r="AL853" s="193"/>
      <c r="AM853" s="193"/>
      <c r="AN853" s="193"/>
      <c r="AO853" s="193"/>
      <c r="AP853" s="193"/>
      <c r="AQ853" s="193"/>
      <c r="AR853" s="193"/>
      <c r="AS853" s="193"/>
      <c r="AT853" s="193"/>
      <c r="AU853" s="193"/>
      <c r="AV853" s="193"/>
    </row>
    <row r="854" spans="1:48" ht="15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  <c r="AE854" s="193"/>
      <c r="AF854" s="193"/>
      <c r="AG854" s="193"/>
      <c r="AH854" s="193"/>
      <c r="AI854" s="193"/>
      <c r="AJ854" s="193"/>
      <c r="AK854" s="193"/>
      <c r="AL854" s="193"/>
      <c r="AM854" s="193"/>
      <c r="AN854" s="193"/>
      <c r="AO854" s="193"/>
      <c r="AP854" s="193"/>
      <c r="AQ854" s="193"/>
      <c r="AR854" s="193"/>
      <c r="AS854" s="193"/>
      <c r="AT854" s="193"/>
      <c r="AU854" s="193"/>
      <c r="AV854" s="193"/>
    </row>
    <row r="855" spans="1:48" ht="15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  <c r="AE855" s="193"/>
      <c r="AF855" s="193"/>
      <c r="AG855" s="193"/>
      <c r="AH855" s="193"/>
      <c r="AI855" s="193"/>
      <c r="AJ855" s="193"/>
      <c r="AK855" s="193"/>
      <c r="AL855" s="193"/>
      <c r="AM855" s="193"/>
      <c r="AN855" s="193"/>
      <c r="AO855" s="193"/>
      <c r="AP855" s="193"/>
      <c r="AQ855" s="193"/>
      <c r="AR855" s="193"/>
      <c r="AS855" s="193"/>
      <c r="AT855" s="193"/>
      <c r="AU855" s="193"/>
      <c r="AV855" s="193"/>
    </row>
    <row r="856" spans="1:48" ht="15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  <c r="AE856" s="193"/>
      <c r="AF856" s="193"/>
      <c r="AG856" s="193"/>
      <c r="AH856" s="193"/>
      <c r="AI856" s="193"/>
      <c r="AJ856" s="193"/>
      <c r="AK856" s="193"/>
      <c r="AL856" s="193"/>
      <c r="AM856" s="193"/>
      <c r="AN856" s="193"/>
      <c r="AO856" s="193"/>
      <c r="AP856" s="193"/>
      <c r="AQ856" s="193"/>
      <c r="AR856" s="193"/>
      <c r="AS856" s="193"/>
      <c r="AT856" s="193"/>
      <c r="AU856" s="193"/>
      <c r="AV856" s="193"/>
    </row>
    <row r="857" spans="1:48" ht="15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  <c r="AE857" s="193"/>
      <c r="AF857" s="193"/>
      <c r="AG857" s="193"/>
      <c r="AH857" s="193"/>
      <c r="AI857" s="193"/>
      <c r="AJ857" s="193"/>
      <c r="AK857" s="193"/>
      <c r="AL857" s="193"/>
      <c r="AM857" s="193"/>
      <c r="AN857" s="193"/>
      <c r="AO857" s="193"/>
      <c r="AP857" s="193"/>
      <c r="AQ857" s="193"/>
      <c r="AR857" s="193"/>
      <c r="AS857" s="193"/>
      <c r="AT857" s="193"/>
      <c r="AU857" s="193"/>
      <c r="AV857" s="193"/>
    </row>
    <row r="858" spans="1:48" ht="15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  <c r="AE858" s="193"/>
      <c r="AF858" s="193"/>
      <c r="AG858" s="193"/>
      <c r="AH858" s="193"/>
      <c r="AI858" s="193"/>
      <c r="AJ858" s="193"/>
      <c r="AK858" s="193"/>
      <c r="AL858" s="193"/>
      <c r="AM858" s="193"/>
      <c r="AN858" s="193"/>
      <c r="AO858" s="193"/>
      <c r="AP858" s="193"/>
      <c r="AQ858" s="193"/>
      <c r="AR858" s="193"/>
      <c r="AS858" s="193"/>
      <c r="AT858" s="193"/>
      <c r="AU858" s="193"/>
      <c r="AV858" s="193"/>
    </row>
    <row r="859" spans="1:48" ht="15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  <c r="AA859" s="193"/>
      <c r="AB859" s="193"/>
      <c r="AC859" s="193"/>
      <c r="AD859" s="193"/>
      <c r="AE859" s="193"/>
      <c r="AF859" s="193"/>
      <c r="AG859" s="193"/>
      <c r="AH859" s="193"/>
      <c r="AI859" s="193"/>
      <c r="AJ859" s="193"/>
      <c r="AK859" s="193"/>
      <c r="AL859" s="193"/>
      <c r="AM859" s="193"/>
      <c r="AN859" s="193"/>
      <c r="AO859" s="193"/>
      <c r="AP859" s="193"/>
      <c r="AQ859" s="193"/>
      <c r="AR859" s="193"/>
      <c r="AS859" s="193"/>
      <c r="AT859" s="193"/>
      <c r="AU859" s="193"/>
      <c r="AV859" s="193"/>
    </row>
    <row r="860" spans="1:48" ht="15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  <c r="AE860" s="193"/>
      <c r="AF860" s="193"/>
      <c r="AG860" s="193"/>
      <c r="AH860" s="193"/>
      <c r="AI860" s="193"/>
      <c r="AJ860" s="193"/>
      <c r="AK860" s="193"/>
      <c r="AL860" s="193"/>
      <c r="AM860" s="193"/>
      <c r="AN860" s="193"/>
      <c r="AO860" s="193"/>
      <c r="AP860" s="193"/>
      <c r="AQ860" s="193"/>
      <c r="AR860" s="193"/>
      <c r="AS860" s="193"/>
      <c r="AT860" s="193"/>
      <c r="AU860" s="193"/>
      <c r="AV860" s="193"/>
    </row>
    <row r="861" spans="1:48" ht="15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  <c r="AE861" s="193"/>
      <c r="AF861" s="193"/>
      <c r="AG861" s="193"/>
      <c r="AH861" s="193"/>
      <c r="AI861" s="193"/>
      <c r="AJ861" s="193"/>
      <c r="AK861" s="193"/>
      <c r="AL861" s="193"/>
      <c r="AM861" s="193"/>
      <c r="AN861" s="193"/>
      <c r="AO861" s="193"/>
      <c r="AP861" s="193"/>
      <c r="AQ861" s="193"/>
      <c r="AR861" s="193"/>
      <c r="AS861" s="193"/>
      <c r="AT861" s="193"/>
      <c r="AU861" s="193"/>
      <c r="AV861" s="193"/>
    </row>
    <row r="862" spans="1:48" ht="15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  <c r="AE862" s="193"/>
      <c r="AF862" s="193"/>
      <c r="AG862" s="193"/>
      <c r="AH862" s="193"/>
      <c r="AI862" s="193"/>
      <c r="AJ862" s="193"/>
      <c r="AK862" s="193"/>
      <c r="AL862" s="193"/>
      <c r="AM862" s="193"/>
      <c r="AN862" s="193"/>
      <c r="AO862" s="193"/>
      <c r="AP862" s="193"/>
      <c r="AQ862" s="193"/>
      <c r="AR862" s="193"/>
      <c r="AS862" s="193"/>
      <c r="AT862" s="193"/>
      <c r="AU862" s="193"/>
      <c r="AV862" s="193"/>
    </row>
    <row r="863" spans="1:48" ht="15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  <c r="AE863" s="193"/>
      <c r="AF863" s="193"/>
      <c r="AG863" s="193"/>
      <c r="AH863" s="193"/>
      <c r="AI863" s="193"/>
      <c r="AJ863" s="193"/>
      <c r="AK863" s="193"/>
      <c r="AL863" s="193"/>
      <c r="AM863" s="193"/>
      <c r="AN863" s="193"/>
      <c r="AO863" s="193"/>
      <c r="AP863" s="193"/>
      <c r="AQ863" s="193"/>
      <c r="AR863" s="193"/>
      <c r="AS863" s="193"/>
      <c r="AT863" s="193"/>
      <c r="AU863" s="193"/>
      <c r="AV863" s="193"/>
    </row>
    <row r="864" spans="1:48" ht="15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  <c r="AA864" s="193"/>
      <c r="AB864" s="193"/>
      <c r="AC864" s="193"/>
      <c r="AD864" s="193"/>
      <c r="AE864" s="193"/>
      <c r="AF864" s="193"/>
      <c r="AG864" s="193"/>
      <c r="AH864" s="193"/>
      <c r="AI864" s="193"/>
      <c r="AJ864" s="193"/>
      <c r="AK864" s="193"/>
      <c r="AL864" s="193"/>
      <c r="AM864" s="193"/>
      <c r="AN864" s="193"/>
      <c r="AO864" s="193"/>
      <c r="AP864" s="193"/>
      <c r="AQ864" s="193"/>
      <c r="AR864" s="193"/>
      <c r="AS864" s="193"/>
      <c r="AT864" s="193"/>
      <c r="AU864" s="193"/>
      <c r="AV864" s="193"/>
    </row>
    <row r="865" spans="1:48" ht="15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  <c r="AE865" s="193"/>
      <c r="AF865" s="193"/>
      <c r="AG865" s="193"/>
      <c r="AH865" s="193"/>
      <c r="AI865" s="193"/>
      <c r="AJ865" s="193"/>
      <c r="AK865" s="193"/>
      <c r="AL865" s="193"/>
      <c r="AM865" s="193"/>
      <c r="AN865" s="193"/>
      <c r="AO865" s="193"/>
      <c r="AP865" s="193"/>
      <c r="AQ865" s="193"/>
      <c r="AR865" s="193"/>
      <c r="AS865" s="193"/>
      <c r="AT865" s="193"/>
      <c r="AU865" s="193"/>
      <c r="AV865" s="193"/>
    </row>
    <row r="866" spans="1:48" ht="15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  <c r="AE866" s="193"/>
      <c r="AF866" s="193"/>
      <c r="AG866" s="193"/>
      <c r="AH866" s="193"/>
      <c r="AI866" s="193"/>
      <c r="AJ866" s="193"/>
      <c r="AK866" s="193"/>
      <c r="AL866" s="193"/>
      <c r="AM866" s="193"/>
      <c r="AN866" s="193"/>
      <c r="AO866" s="193"/>
      <c r="AP866" s="193"/>
      <c r="AQ866" s="193"/>
      <c r="AR866" s="193"/>
      <c r="AS866" s="193"/>
      <c r="AT866" s="193"/>
      <c r="AU866" s="193"/>
      <c r="AV866" s="193"/>
    </row>
    <row r="867" spans="1:48" ht="15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  <c r="AE867" s="193"/>
      <c r="AF867" s="193"/>
      <c r="AG867" s="193"/>
      <c r="AH867" s="193"/>
      <c r="AI867" s="193"/>
      <c r="AJ867" s="193"/>
      <c r="AK867" s="193"/>
      <c r="AL867" s="193"/>
      <c r="AM867" s="193"/>
      <c r="AN867" s="193"/>
      <c r="AO867" s="193"/>
      <c r="AP867" s="193"/>
      <c r="AQ867" s="193"/>
      <c r="AR867" s="193"/>
      <c r="AS867" s="193"/>
      <c r="AT867" s="193"/>
      <c r="AU867" s="193"/>
      <c r="AV867" s="193"/>
    </row>
    <row r="868" spans="1:48" ht="15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  <c r="AE868" s="193"/>
      <c r="AF868" s="193"/>
      <c r="AG868" s="193"/>
      <c r="AH868" s="193"/>
      <c r="AI868" s="193"/>
      <c r="AJ868" s="193"/>
      <c r="AK868" s="193"/>
      <c r="AL868" s="193"/>
      <c r="AM868" s="193"/>
      <c r="AN868" s="193"/>
      <c r="AO868" s="193"/>
      <c r="AP868" s="193"/>
      <c r="AQ868" s="193"/>
      <c r="AR868" s="193"/>
      <c r="AS868" s="193"/>
      <c r="AT868" s="193"/>
      <c r="AU868" s="193"/>
      <c r="AV868" s="193"/>
    </row>
    <row r="869" spans="1:48" ht="15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  <c r="AE869" s="193"/>
      <c r="AF869" s="193"/>
      <c r="AG869" s="193"/>
      <c r="AH869" s="193"/>
      <c r="AI869" s="193"/>
      <c r="AJ869" s="193"/>
      <c r="AK869" s="193"/>
      <c r="AL869" s="193"/>
      <c r="AM869" s="193"/>
      <c r="AN869" s="193"/>
      <c r="AO869" s="193"/>
      <c r="AP869" s="193"/>
      <c r="AQ869" s="193"/>
      <c r="AR869" s="193"/>
      <c r="AS869" s="193"/>
      <c r="AT869" s="193"/>
      <c r="AU869" s="193"/>
      <c r="AV869" s="193"/>
    </row>
    <row r="870" spans="1:48" ht="15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  <c r="AE870" s="193"/>
      <c r="AF870" s="193"/>
      <c r="AG870" s="193"/>
      <c r="AH870" s="193"/>
      <c r="AI870" s="193"/>
      <c r="AJ870" s="193"/>
      <c r="AK870" s="193"/>
      <c r="AL870" s="193"/>
      <c r="AM870" s="193"/>
      <c r="AN870" s="193"/>
      <c r="AO870" s="193"/>
      <c r="AP870" s="193"/>
      <c r="AQ870" s="193"/>
      <c r="AR870" s="193"/>
      <c r="AS870" s="193"/>
      <c r="AT870" s="193"/>
      <c r="AU870" s="193"/>
      <c r="AV870" s="193"/>
    </row>
    <row r="871" spans="1:48" ht="15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  <c r="AE871" s="193"/>
      <c r="AF871" s="193"/>
      <c r="AG871" s="193"/>
      <c r="AH871" s="193"/>
      <c r="AI871" s="193"/>
      <c r="AJ871" s="193"/>
      <c r="AK871" s="193"/>
      <c r="AL871" s="193"/>
      <c r="AM871" s="193"/>
      <c r="AN871" s="193"/>
      <c r="AO871" s="193"/>
      <c r="AP871" s="193"/>
      <c r="AQ871" s="193"/>
      <c r="AR871" s="193"/>
      <c r="AS871" s="193"/>
      <c r="AT871" s="193"/>
      <c r="AU871" s="193"/>
      <c r="AV871" s="193"/>
    </row>
    <row r="872" spans="1:48" ht="15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  <c r="AA872" s="193"/>
      <c r="AB872" s="193"/>
      <c r="AC872" s="193"/>
      <c r="AD872" s="193"/>
      <c r="AE872" s="193"/>
      <c r="AF872" s="193"/>
      <c r="AG872" s="193"/>
      <c r="AH872" s="193"/>
      <c r="AI872" s="193"/>
      <c r="AJ872" s="193"/>
      <c r="AK872" s="193"/>
      <c r="AL872" s="193"/>
      <c r="AM872" s="193"/>
      <c r="AN872" s="193"/>
      <c r="AO872" s="193"/>
      <c r="AP872" s="193"/>
      <c r="AQ872" s="193"/>
      <c r="AR872" s="193"/>
      <c r="AS872" s="193"/>
      <c r="AT872" s="193"/>
      <c r="AU872" s="193"/>
      <c r="AV872" s="193"/>
    </row>
    <row r="873" spans="1:48" ht="15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  <c r="AE873" s="193"/>
      <c r="AF873" s="193"/>
      <c r="AG873" s="193"/>
      <c r="AH873" s="193"/>
      <c r="AI873" s="193"/>
      <c r="AJ873" s="193"/>
      <c r="AK873" s="193"/>
      <c r="AL873" s="193"/>
      <c r="AM873" s="193"/>
      <c r="AN873" s="193"/>
      <c r="AO873" s="193"/>
      <c r="AP873" s="193"/>
      <c r="AQ873" s="193"/>
      <c r="AR873" s="193"/>
      <c r="AS873" s="193"/>
      <c r="AT873" s="193"/>
      <c r="AU873" s="193"/>
      <c r="AV873" s="193"/>
    </row>
    <row r="874" spans="1:48" ht="15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  <c r="AE874" s="193"/>
      <c r="AF874" s="193"/>
      <c r="AG874" s="193"/>
      <c r="AH874" s="193"/>
      <c r="AI874" s="193"/>
      <c r="AJ874" s="193"/>
      <c r="AK874" s="193"/>
      <c r="AL874" s="193"/>
      <c r="AM874" s="193"/>
      <c r="AN874" s="193"/>
      <c r="AO874" s="193"/>
      <c r="AP874" s="193"/>
      <c r="AQ874" s="193"/>
      <c r="AR874" s="193"/>
      <c r="AS874" s="193"/>
      <c r="AT874" s="193"/>
      <c r="AU874" s="193"/>
      <c r="AV874" s="193"/>
    </row>
    <row r="875" spans="1:48" ht="15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  <c r="AE875" s="193"/>
      <c r="AF875" s="193"/>
      <c r="AG875" s="193"/>
      <c r="AH875" s="193"/>
      <c r="AI875" s="193"/>
      <c r="AJ875" s="193"/>
      <c r="AK875" s="193"/>
      <c r="AL875" s="193"/>
      <c r="AM875" s="193"/>
      <c r="AN875" s="193"/>
      <c r="AO875" s="193"/>
      <c r="AP875" s="193"/>
      <c r="AQ875" s="193"/>
      <c r="AR875" s="193"/>
      <c r="AS875" s="193"/>
      <c r="AT875" s="193"/>
      <c r="AU875" s="193"/>
      <c r="AV875" s="193"/>
    </row>
    <row r="876" spans="1:48" ht="15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  <c r="AE876" s="193"/>
      <c r="AF876" s="193"/>
      <c r="AG876" s="193"/>
      <c r="AH876" s="193"/>
      <c r="AI876" s="193"/>
      <c r="AJ876" s="193"/>
      <c r="AK876" s="193"/>
      <c r="AL876" s="193"/>
      <c r="AM876" s="193"/>
      <c r="AN876" s="193"/>
      <c r="AO876" s="193"/>
      <c r="AP876" s="193"/>
      <c r="AQ876" s="193"/>
      <c r="AR876" s="193"/>
      <c r="AS876" s="193"/>
      <c r="AT876" s="193"/>
      <c r="AU876" s="193"/>
      <c r="AV876" s="193"/>
    </row>
    <row r="877" spans="1:48" ht="15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  <c r="AE877" s="193"/>
      <c r="AF877" s="193"/>
      <c r="AG877" s="193"/>
      <c r="AH877" s="193"/>
      <c r="AI877" s="193"/>
      <c r="AJ877" s="193"/>
      <c r="AK877" s="193"/>
      <c r="AL877" s="193"/>
      <c r="AM877" s="193"/>
      <c r="AN877" s="193"/>
      <c r="AO877" s="193"/>
      <c r="AP877" s="193"/>
      <c r="AQ877" s="193"/>
      <c r="AR877" s="193"/>
      <c r="AS877" s="193"/>
      <c r="AT877" s="193"/>
      <c r="AU877" s="193"/>
      <c r="AV877" s="193"/>
    </row>
    <row r="878" spans="1:48" ht="15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  <c r="AA878" s="193"/>
      <c r="AB878" s="193"/>
      <c r="AC878" s="193"/>
      <c r="AD878" s="193"/>
      <c r="AE878" s="193"/>
      <c r="AF878" s="193"/>
      <c r="AG878" s="193"/>
      <c r="AH878" s="193"/>
      <c r="AI878" s="193"/>
      <c r="AJ878" s="193"/>
      <c r="AK878" s="193"/>
      <c r="AL878" s="193"/>
      <c r="AM878" s="193"/>
      <c r="AN878" s="193"/>
      <c r="AO878" s="193"/>
      <c r="AP878" s="193"/>
      <c r="AQ878" s="193"/>
      <c r="AR878" s="193"/>
      <c r="AS878" s="193"/>
      <c r="AT878" s="193"/>
      <c r="AU878" s="193"/>
      <c r="AV878" s="193"/>
    </row>
    <row r="879" spans="1:48" ht="15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  <c r="AE879" s="193"/>
      <c r="AF879" s="193"/>
      <c r="AG879" s="193"/>
      <c r="AH879" s="193"/>
      <c r="AI879" s="193"/>
      <c r="AJ879" s="193"/>
      <c r="AK879" s="193"/>
      <c r="AL879" s="193"/>
      <c r="AM879" s="193"/>
      <c r="AN879" s="193"/>
      <c r="AO879" s="193"/>
      <c r="AP879" s="193"/>
      <c r="AQ879" s="193"/>
      <c r="AR879" s="193"/>
      <c r="AS879" s="193"/>
      <c r="AT879" s="193"/>
      <c r="AU879" s="193"/>
      <c r="AV879" s="193"/>
    </row>
    <row r="880" spans="1:48" ht="15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  <c r="AE880" s="193"/>
      <c r="AF880" s="193"/>
      <c r="AG880" s="193"/>
      <c r="AH880" s="193"/>
      <c r="AI880" s="193"/>
      <c r="AJ880" s="193"/>
      <c r="AK880" s="193"/>
      <c r="AL880" s="193"/>
      <c r="AM880" s="193"/>
      <c r="AN880" s="193"/>
      <c r="AO880" s="193"/>
      <c r="AP880" s="193"/>
      <c r="AQ880" s="193"/>
      <c r="AR880" s="193"/>
      <c r="AS880" s="193"/>
      <c r="AT880" s="193"/>
      <c r="AU880" s="193"/>
      <c r="AV880" s="193"/>
    </row>
    <row r="881" spans="1:48" ht="15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  <c r="AE881" s="193"/>
      <c r="AF881" s="193"/>
      <c r="AG881" s="193"/>
      <c r="AH881" s="193"/>
      <c r="AI881" s="193"/>
      <c r="AJ881" s="193"/>
      <c r="AK881" s="193"/>
      <c r="AL881" s="193"/>
      <c r="AM881" s="193"/>
      <c r="AN881" s="193"/>
      <c r="AO881" s="193"/>
      <c r="AP881" s="193"/>
      <c r="AQ881" s="193"/>
      <c r="AR881" s="193"/>
      <c r="AS881" s="193"/>
      <c r="AT881" s="193"/>
      <c r="AU881" s="193"/>
      <c r="AV881" s="193"/>
    </row>
    <row r="882" spans="1:48" ht="15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  <c r="AE882" s="193"/>
      <c r="AF882" s="193"/>
      <c r="AG882" s="193"/>
      <c r="AH882" s="193"/>
      <c r="AI882" s="193"/>
      <c r="AJ882" s="193"/>
      <c r="AK882" s="193"/>
      <c r="AL882" s="193"/>
      <c r="AM882" s="193"/>
      <c r="AN882" s="193"/>
      <c r="AO882" s="193"/>
      <c r="AP882" s="193"/>
      <c r="AQ882" s="193"/>
      <c r="AR882" s="193"/>
      <c r="AS882" s="193"/>
      <c r="AT882" s="193"/>
      <c r="AU882" s="193"/>
      <c r="AV882" s="193"/>
    </row>
    <row r="883" spans="1:48" ht="15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  <c r="AE883" s="193"/>
      <c r="AF883" s="193"/>
      <c r="AG883" s="193"/>
      <c r="AH883" s="193"/>
      <c r="AI883" s="193"/>
      <c r="AJ883" s="193"/>
      <c r="AK883" s="193"/>
      <c r="AL883" s="193"/>
      <c r="AM883" s="193"/>
      <c r="AN883" s="193"/>
      <c r="AO883" s="193"/>
      <c r="AP883" s="193"/>
      <c r="AQ883" s="193"/>
      <c r="AR883" s="193"/>
      <c r="AS883" s="193"/>
      <c r="AT883" s="193"/>
      <c r="AU883" s="193"/>
      <c r="AV883" s="193"/>
    </row>
    <row r="884" spans="1:48" ht="15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  <c r="AE884" s="193"/>
      <c r="AF884" s="193"/>
      <c r="AG884" s="193"/>
      <c r="AH884" s="193"/>
      <c r="AI884" s="193"/>
      <c r="AJ884" s="193"/>
      <c r="AK884" s="193"/>
      <c r="AL884" s="193"/>
      <c r="AM884" s="193"/>
      <c r="AN884" s="193"/>
      <c r="AO884" s="193"/>
      <c r="AP884" s="193"/>
      <c r="AQ884" s="193"/>
      <c r="AR884" s="193"/>
      <c r="AS884" s="193"/>
      <c r="AT884" s="193"/>
      <c r="AU884" s="193"/>
      <c r="AV884" s="193"/>
    </row>
    <row r="885" spans="1:48" ht="15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  <c r="AE885" s="193"/>
      <c r="AF885" s="193"/>
      <c r="AG885" s="193"/>
      <c r="AH885" s="193"/>
      <c r="AI885" s="193"/>
      <c r="AJ885" s="193"/>
      <c r="AK885" s="193"/>
      <c r="AL885" s="193"/>
      <c r="AM885" s="193"/>
      <c r="AN885" s="193"/>
      <c r="AO885" s="193"/>
      <c r="AP885" s="193"/>
      <c r="AQ885" s="193"/>
      <c r="AR885" s="193"/>
      <c r="AS885" s="193"/>
      <c r="AT885" s="193"/>
      <c r="AU885" s="193"/>
      <c r="AV885" s="193"/>
    </row>
    <row r="886" spans="1:48" ht="15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  <c r="AE886" s="193"/>
      <c r="AF886" s="193"/>
      <c r="AG886" s="193"/>
      <c r="AH886" s="193"/>
      <c r="AI886" s="193"/>
      <c r="AJ886" s="193"/>
      <c r="AK886" s="193"/>
      <c r="AL886" s="193"/>
      <c r="AM886" s="193"/>
      <c r="AN886" s="193"/>
      <c r="AO886" s="193"/>
      <c r="AP886" s="193"/>
      <c r="AQ886" s="193"/>
      <c r="AR886" s="193"/>
      <c r="AS886" s="193"/>
      <c r="AT886" s="193"/>
      <c r="AU886" s="193"/>
      <c r="AV886" s="193"/>
    </row>
    <row r="887" spans="1:48" ht="15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  <c r="AE887" s="193"/>
      <c r="AF887" s="193"/>
      <c r="AG887" s="193"/>
      <c r="AH887" s="193"/>
      <c r="AI887" s="193"/>
      <c r="AJ887" s="193"/>
      <c r="AK887" s="193"/>
      <c r="AL887" s="193"/>
      <c r="AM887" s="193"/>
      <c r="AN887" s="193"/>
      <c r="AO887" s="193"/>
      <c r="AP887" s="193"/>
      <c r="AQ887" s="193"/>
      <c r="AR887" s="193"/>
      <c r="AS887" s="193"/>
      <c r="AT887" s="193"/>
      <c r="AU887" s="193"/>
      <c r="AV887" s="193"/>
    </row>
    <row r="888" spans="1:48" ht="15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  <c r="AE888" s="193"/>
      <c r="AF888" s="193"/>
      <c r="AG888" s="193"/>
      <c r="AH888" s="193"/>
      <c r="AI888" s="193"/>
      <c r="AJ888" s="193"/>
      <c r="AK888" s="193"/>
      <c r="AL888" s="193"/>
      <c r="AM888" s="193"/>
      <c r="AN888" s="193"/>
      <c r="AO888" s="193"/>
      <c r="AP888" s="193"/>
      <c r="AQ888" s="193"/>
      <c r="AR888" s="193"/>
      <c r="AS888" s="193"/>
      <c r="AT888" s="193"/>
      <c r="AU888" s="193"/>
      <c r="AV888" s="193"/>
    </row>
    <row r="889" spans="1:48" ht="15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  <c r="AE889" s="193"/>
      <c r="AF889" s="193"/>
      <c r="AG889" s="193"/>
      <c r="AH889" s="193"/>
      <c r="AI889" s="193"/>
      <c r="AJ889" s="193"/>
      <c r="AK889" s="193"/>
      <c r="AL889" s="193"/>
      <c r="AM889" s="193"/>
      <c r="AN889" s="193"/>
      <c r="AO889" s="193"/>
      <c r="AP889" s="193"/>
      <c r="AQ889" s="193"/>
      <c r="AR889" s="193"/>
      <c r="AS889" s="193"/>
      <c r="AT889" s="193"/>
      <c r="AU889" s="193"/>
      <c r="AV889" s="193"/>
    </row>
    <row r="890" spans="1:48" ht="15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  <c r="AE890" s="193"/>
      <c r="AF890" s="193"/>
      <c r="AG890" s="193"/>
      <c r="AH890" s="193"/>
      <c r="AI890" s="193"/>
      <c r="AJ890" s="193"/>
      <c r="AK890" s="193"/>
      <c r="AL890" s="193"/>
      <c r="AM890" s="193"/>
      <c r="AN890" s="193"/>
      <c r="AO890" s="193"/>
      <c r="AP890" s="193"/>
      <c r="AQ890" s="193"/>
      <c r="AR890" s="193"/>
      <c r="AS890" s="193"/>
      <c r="AT890" s="193"/>
      <c r="AU890" s="193"/>
      <c r="AV890" s="193"/>
    </row>
    <row r="891" spans="1:48" ht="15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  <c r="AE891" s="193"/>
      <c r="AF891" s="193"/>
      <c r="AG891" s="193"/>
      <c r="AH891" s="193"/>
      <c r="AI891" s="193"/>
      <c r="AJ891" s="193"/>
      <c r="AK891" s="193"/>
      <c r="AL891" s="193"/>
      <c r="AM891" s="193"/>
      <c r="AN891" s="193"/>
      <c r="AO891" s="193"/>
      <c r="AP891" s="193"/>
      <c r="AQ891" s="193"/>
      <c r="AR891" s="193"/>
      <c r="AS891" s="193"/>
      <c r="AT891" s="193"/>
      <c r="AU891" s="193"/>
      <c r="AV891" s="193"/>
    </row>
    <row r="892" spans="1:48" ht="15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  <c r="AE892" s="193"/>
      <c r="AF892" s="193"/>
      <c r="AG892" s="193"/>
      <c r="AH892" s="193"/>
      <c r="AI892" s="193"/>
      <c r="AJ892" s="193"/>
      <c r="AK892" s="193"/>
      <c r="AL892" s="193"/>
      <c r="AM892" s="193"/>
      <c r="AN892" s="193"/>
      <c r="AO892" s="193"/>
      <c r="AP892" s="193"/>
      <c r="AQ892" s="193"/>
      <c r="AR892" s="193"/>
      <c r="AS892" s="193"/>
      <c r="AT892" s="193"/>
      <c r="AU892" s="193"/>
      <c r="AV892" s="193"/>
    </row>
    <row r="893" spans="1:48" ht="15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  <c r="AE893" s="193"/>
      <c r="AF893" s="193"/>
      <c r="AG893" s="193"/>
      <c r="AH893" s="193"/>
      <c r="AI893" s="193"/>
      <c r="AJ893" s="193"/>
      <c r="AK893" s="193"/>
      <c r="AL893" s="193"/>
      <c r="AM893" s="193"/>
      <c r="AN893" s="193"/>
      <c r="AO893" s="193"/>
      <c r="AP893" s="193"/>
      <c r="AQ893" s="193"/>
      <c r="AR893" s="193"/>
      <c r="AS893" s="193"/>
      <c r="AT893" s="193"/>
      <c r="AU893" s="193"/>
      <c r="AV893" s="193"/>
    </row>
    <row r="894" spans="1:48" ht="15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  <c r="AE894" s="193"/>
      <c r="AF894" s="193"/>
      <c r="AG894" s="193"/>
      <c r="AH894" s="193"/>
      <c r="AI894" s="193"/>
      <c r="AJ894" s="193"/>
      <c r="AK894" s="193"/>
      <c r="AL894" s="193"/>
      <c r="AM894" s="193"/>
      <c r="AN894" s="193"/>
      <c r="AO894" s="193"/>
      <c r="AP894" s="193"/>
      <c r="AQ894" s="193"/>
      <c r="AR894" s="193"/>
      <c r="AS894" s="193"/>
      <c r="AT894" s="193"/>
      <c r="AU894" s="193"/>
      <c r="AV894" s="193"/>
    </row>
    <row r="895" spans="1:48" ht="15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  <c r="AE895" s="193"/>
      <c r="AF895" s="193"/>
      <c r="AG895" s="193"/>
      <c r="AH895" s="193"/>
      <c r="AI895" s="193"/>
      <c r="AJ895" s="193"/>
      <c r="AK895" s="193"/>
      <c r="AL895" s="193"/>
      <c r="AM895" s="193"/>
      <c r="AN895" s="193"/>
      <c r="AO895" s="193"/>
      <c r="AP895" s="193"/>
      <c r="AQ895" s="193"/>
      <c r="AR895" s="193"/>
      <c r="AS895" s="193"/>
      <c r="AT895" s="193"/>
      <c r="AU895" s="193"/>
      <c r="AV895" s="193"/>
    </row>
    <row r="896" spans="1:48" ht="15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  <c r="AE896" s="193"/>
      <c r="AF896" s="193"/>
      <c r="AG896" s="193"/>
      <c r="AH896" s="193"/>
      <c r="AI896" s="193"/>
      <c r="AJ896" s="193"/>
      <c r="AK896" s="193"/>
      <c r="AL896" s="193"/>
      <c r="AM896" s="193"/>
      <c r="AN896" s="193"/>
      <c r="AO896" s="193"/>
      <c r="AP896" s="193"/>
      <c r="AQ896" s="193"/>
      <c r="AR896" s="193"/>
      <c r="AS896" s="193"/>
      <c r="AT896" s="193"/>
      <c r="AU896" s="193"/>
      <c r="AV896" s="193"/>
    </row>
    <row r="897" spans="1:48" ht="15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  <c r="AE897" s="193"/>
      <c r="AF897" s="193"/>
      <c r="AG897" s="193"/>
      <c r="AH897" s="193"/>
      <c r="AI897" s="193"/>
      <c r="AJ897" s="193"/>
      <c r="AK897" s="193"/>
      <c r="AL897" s="193"/>
      <c r="AM897" s="193"/>
      <c r="AN897" s="193"/>
      <c r="AO897" s="193"/>
      <c r="AP897" s="193"/>
      <c r="AQ897" s="193"/>
      <c r="AR897" s="193"/>
      <c r="AS897" s="193"/>
      <c r="AT897" s="193"/>
      <c r="AU897" s="193"/>
      <c r="AV897" s="193"/>
    </row>
    <row r="898" spans="1:48" ht="15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  <c r="AE898" s="193"/>
      <c r="AF898" s="193"/>
      <c r="AG898" s="193"/>
      <c r="AH898" s="193"/>
      <c r="AI898" s="193"/>
      <c r="AJ898" s="193"/>
      <c r="AK898" s="193"/>
      <c r="AL898" s="193"/>
      <c r="AM898" s="193"/>
      <c r="AN898" s="193"/>
      <c r="AO898" s="193"/>
      <c r="AP898" s="193"/>
      <c r="AQ898" s="193"/>
      <c r="AR898" s="193"/>
      <c r="AS898" s="193"/>
      <c r="AT898" s="193"/>
      <c r="AU898" s="193"/>
      <c r="AV898" s="193"/>
    </row>
    <row r="899" spans="1:48" ht="15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  <c r="AE899" s="193"/>
      <c r="AF899" s="193"/>
      <c r="AG899" s="193"/>
      <c r="AH899" s="193"/>
      <c r="AI899" s="193"/>
      <c r="AJ899" s="193"/>
      <c r="AK899" s="193"/>
      <c r="AL899" s="193"/>
      <c r="AM899" s="193"/>
      <c r="AN899" s="193"/>
      <c r="AO899" s="193"/>
      <c r="AP899" s="193"/>
      <c r="AQ899" s="193"/>
      <c r="AR899" s="193"/>
      <c r="AS899" s="193"/>
      <c r="AT899" s="193"/>
      <c r="AU899" s="193"/>
      <c r="AV899" s="193"/>
    </row>
    <row r="900" spans="1:48" ht="15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  <c r="AE900" s="193"/>
      <c r="AF900" s="193"/>
      <c r="AG900" s="193"/>
      <c r="AH900" s="193"/>
      <c r="AI900" s="193"/>
      <c r="AJ900" s="193"/>
      <c r="AK900" s="193"/>
      <c r="AL900" s="193"/>
      <c r="AM900" s="193"/>
      <c r="AN900" s="193"/>
      <c r="AO900" s="193"/>
      <c r="AP900" s="193"/>
      <c r="AQ900" s="193"/>
      <c r="AR900" s="193"/>
      <c r="AS900" s="193"/>
      <c r="AT900" s="193"/>
      <c r="AU900" s="193"/>
      <c r="AV900" s="193"/>
    </row>
    <row r="901" spans="1:48" ht="15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  <c r="AA901" s="193"/>
      <c r="AB901" s="193"/>
      <c r="AC901" s="193"/>
      <c r="AD901" s="193"/>
      <c r="AE901" s="193"/>
      <c r="AF901" s="193"/>
      <c r="AG901" s="193"/>
      <c r="AH901" s="193"/>
      <c r="AI901" s="193"/>
      <c r="AJ901" s="193"/>
      <c r="AK901" s="193"/>
      <c r="AL901" s="193"/>
      <c r="AM901" s="193"/>
      <c r="AN901" s="193"/>
      <c r="AO901" s="193"/>
      <c r="AP901" s="193"/>
      <c r="AQ901" s="193"/>
      <c r="AR901" s="193"/>
      <c r="AS901" s="193"/>
      <c r="AT901" s="193"/>
      <c r="AU901" s="193"/>
      <c r="AV901" s="193"/>
    </row>
    <row r="902" spans="1:48" ht="15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  <c r="AE902" s="193"/>
      <c r="AF902" s="193"/>
      <c r="AG902" s="193"/>
      <c r="AH902" s="193"/>
      <c r="AI902" s="193"/>
      <c r="AJ902" s="193"/>
      <c r="AK902" s="193"/>
      <c r="AL902" s="193"/>
      <c r="AM902" s="193"/>
      <c r="AN902" s="193"/>
      <c r="AO902" s="193"/>
      <c r="AP902" s="193"/>
      <c r="AQ902" s="193"/>
      <c r="AR902" s="193"/>
      <c r="AS902" s="193"/>
      <c r="AT902" s="193"/>
      <c r="AU902" s="193"/>
      <c r="AV902" s="193"/>
    </row>
    <row r="903" spans="1:48" ht="15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  <c r="AE903" s="193"/>
      <c r="AF903" s="193"/>
      <c r="AG903" s="193"/>
      <c r="AH903" s="193"/>
      <c r="AI903" s="193"/>
      <c r="AJ903" s="193"/>
      <c r="AK903" s="193"/>
      <c r="AL903" s="193"/>
      <c r="AM903" s="193"/>
      <c r="AN903" s="193"/>
      <c r="AO903" s="193"/>
      <c r="AP903" s="193"/>
      <c r="AQ903" s="193"/>
      <c r="AR903" s="193"/>
      <c r="AS903" s="193"/>
      <c r="AT903" s="193"/>
      <c r="AU903" s="193"/>
      <c r="AV903" s="193"/>
    </row>
    <row r="904" spans="1:48" ht="15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  <c r="AE904" s="193"/>
      <c r="AF904" s="193"/>
      <c r="AG904" s="193"/>
      <c r="AH904" s="193"/>
      <c r="AI904" s="193"/>
      <c r="AJ904" s="193"/>
      <c r="AK904" s="193"/>
      <c r="AL904" s="193"/>
      <c r="AM904" s="193"/>
      <c r="AN904" s="193"/>
      <c r="AO904" s="193"/>
      <c r="AP904" s="193"/>
      <c r="AQ904" s="193"/>
      <c r="AR904" s="193"/>
      <c r="AS904" s="193"/>
      <c r="AT904" s="193"/>
      <c r="AU904" s="193"/>
      <c r="AV904" s="193"/>
    </row>
    <row r="905" spans="1:48" ht="15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  <c r="AE905" s="193"/>
      <c r="AF905" s="193"/>
      <c r="AG905" s="193"/>
      <c r="AH905" s="193"/>
      <c r="AI905" s="193"/>
      <c r="AJ905" s="193"/>
      <c r="AK905" s="193"/>
      <c r="AL905" s="193"/>
      <c r="AM905" s="193"/>
      <c r="AN905" s="193"/>
      <c r="AO905" s="193"/>
      <c r="AP905" s="193"/>
      <c r="AQ905" s="193"/>
      <c r="AR905" s="193"/>
      <c r="AS905" s="193"/>
      <c r="AT905" s="193"/>
      <c r="AU905" s="193"/>
      <c r="AV905" s="193"/>
    </row>
    <row r="906" spans="1:48" ht="15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  <c r="AA906" s="193"/>
      <c r="AB906" s="193"/>
      <c r="AC906" s="193"/>
      <c r="AD906" s="193"/>
      <c r="AE906" s="193"/>
      <c r="AF906" s="193"/>
      <c r="AG906" s="193"/>
      <c r="AH906" s="193"/>
      <c r="AI906" s="193"/>
      <c r="AJ906" s="193"/>
      <c r="AK906" s="193"/>
      <c r="AL906" s="193"/>
      <c r="AM906" s="193"/>
      <c r="AN906" s="193"/>
      <c r="AO906" s="193"/>
      <c r="AP906" s="193"/>
      <c r="AQ906" s="193"/>
      <c r="AR906" s="193"/>
      <c r="AS906" s="193"/>
      <c r="AT906" s="193"/>
      <c r="AU906" s="193"/>
      <c r="AV906" s="193"/>
    </row>
    <row r="907" spans="1:48" ht="15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  <c r="AE907" s="193"/>
      <c r="AF907" s="193"/>
      <c r="AG907" s="193"/>
      <c r="AH907" s="193"/>
      <c r="AI907" s="193"/>
      <c r="AJ907" s="193"/>
      <c r="AK907" s="193"/>
      <c r="AL907" s="193"/>
      <c r="AM907" s="193"/>
      <c r="AN907" s="193"/>
      <c r="AO907" s="193"/>
      <c r="AP907" s="193"/>
      <c r="AQ907" s="193"/>
      <c r="AR907" s="193"/>
      <c r="AS907" s="193"/>
      <c r="AT907" s="193"/>
      <c r="AU907" s="193"/>
      <c r="AV907" s="193"/>
    </row>
    <row r="908" spans="1:48" ht="15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  <c r="AE908" s="193"/>
      <c r="AF908" s="193"/>
      <c r="AG908" s="193"/>
      <c r="AH908" s="193"/>
      <c r="AI908" s="193"/>
      <c r="AJ908" s="193"/>
      <c r="AK908" s="193"/>
      <c r="AL908" s="193"/>
      <c r="AM908" s="193"/>
      <c r="AN908" s="193"/>
      <c r="AO908" s="193"/>
      <c r="AP908" s="193"/>
      <c r="AQ908" s="193"/>
      <c r="AR908" s="193"/>
      <c r="AS908" s="193"/>
      <c r="AT908" s="193"/>
      <c r="AU908" s="193"/>
      <c r="AV908" s="193"/>
    </row>
    <row r="909" spans="1:48" ht="15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  <c r="AE909" s="193"/>
      <c r="AF909" s="193"/>
      <c r="AG909" s="193"/>
      <c r="AH909" s="193"/>
      <c r="AI909" s="193"/>
      <c r="AJ909" s="193"/>
      <c r="AK909" s="193"/>
      <c r="AL909" s="193"/>
      <c r="AM909" s="193"/>
      <c r="AN909" s="193"/>
      <c r="AO909" s="193"/>
      <c r="AP909" s="193"/>
      <c r="AQ909" s="193"/>
      <c r="AR909" s="193"/>
      <c r="AS909" s="193"/>
      <c r="AT909" s="193"/>
      <c r="AU909" s="193"/>
      <c r="AV909" s="193"/>
    </row>
    <row r="910" spans="1:48" ht="15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  <c r="AE910" s="193"/>
      <c r="AF910" s="193"/>
      <c r="AG910" s="193"/>
      <c r="AH910" s="193"/>
      <c r="AI910" s="193"/>
      <c r="AJ910" s="193"/>
      <c r="AK910" s="193"/>
      <c r="AL910" s="193"/>
      <c r="AM910" s="193"/>
      <c r="AN910" s="193"/>
      <c r="AO910" s="193"/>
      <c r="AP910" s="193"/>
      <c r="AQ910" s="193"/>
      <c r="AR910" s="193"/>
      <c r="AS910" s="193"/>
      <c r="AT910" s="193"/>
      <c r="AU910" s="193"/>
      <c r="AV910" s="193"/>
    </row>
    <row r="911" spans="1:48" ht="15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  <c r="AE911" s="193"/>
      <c r="AF911" s="193"/>
      <c r="AG911" s="193"/>
      <c r="AH911" s="193"/>
      <c r="AI911" s="193"/>
      <c r="AJ911" s="193"/>
      <c r="AK911" s="193"/>
      <c r="AL911" s="193"/>
      <c r="AM911" s="193"/>
      <c r="AN911" s="193"/>
      <c r="AO911" s="193"/>
      <c r="AP911" s="193"/>
      <c r="AQ911" s="193"/>
      <c r="AR911" s="193"/>
      <c r="AS911" s="193"/>
      <c r="AT911" s="193"/>
      <c r="AU911" s="193"/>
      <c r="AV911" s="193"/>
    </row>
    <row r="912" spans="1:48" ht="15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  <c r="AE912" s="193"/>
      <c r="AF912" s="193"/>
      <c r="AG912" s="193"/>
      <c r="AH912" s="193"/>
      <c r="AI912" s="193"/>
      <c r="AJ912" s="193"/>
      <c r="AK912" s="193"/>
      <c r="AL912" s="193"/>
      <c r="AM912" s="193"/>
      <c r="AN912" s="193"/>
      <c r="AO912" s="193"/>
      <c r="AP912" s="193"/>
      <c r="AQ912" s="193"/>
      <c r="AR912" s="193"/>
      <c r="AS912" s="193"/>
      <c r="AT912" s="193"/>
      <c r="AU912" s="193"/>
      <c r="AV912" s="193"/>
    </row>
    <row r="913" spans="1:48" ht="15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  <c r="AE913" s="193"/>
      <c r="AF913" s="193"/>
      <c r="AG913" s="193"/>
      <c r="AH913" s="193"/>
      <c r="AI913" s="193"/>
      <c r="AJ913" s="193"/>
      <c r="AK913" s="193"/>
      <c r="AL913" s="193"/>
      <c r="AM913" s="193"/>
      <c r="AN913" s="193"/>
      <c r="AO913" s="193"/>
      <c r="AP913" s="193"/>
      <c r="AQ913" s="193"/>
      <c r="AR913" s="193"/>
      <c r="AS913" s="193"/>
      <c r="AT913" s="193"/>
      <c r="AU913" s="193"/>
      <c r="AV913" s="193"/>
    </row>
    <row r="914" spans="1:48" ht="15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  <c r="AA914" s="193"/>
      <c r="AB914" s="193"/>
      <c r="AC914" s="193"/>
      <c r="AD914" s="193"/>
      <c r="AE914" s="193"/>
      <c r="AF914" s="193"/>
      <c r="AG914" s="193"/>
      <c r="AH914" s="193"/>
      <c r="AI914" s="193"/>
      <c r="AJ914" s="193"/>
      <c r="AK914" s="193"/>
      <c r="AL914" s="193"/>
      <c r="AM914" s="193"/>
      <c r="AN914" s="193"/>
      <c r="AO914" s="193"/>
      <c r="AP914" s="193"/>
      <c r="AQ914" s="193"/>
      <c r="AR914" s="193"/>
      <c r="AS914" s="193"/>
      <c r="AT914" s="193"/>
      <c r="AU914" s="193"/>
      <c r="AV914" s="193"/>
    </row>
    <row r="915" spans="1:48" ht="15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  <c r="AE915" s="193"/>
      <c r="AF915" s="193"/>
      <c r="AG915" s="193"/>
      <c r="AH915" s="193"/>
      <c r="AI915" s="193"/>
      <c r="AJ915" s="193"/>
      <c r="AK915" s="193"/>
      <c r="AL915" s="193"/>
      <c r="AM915" s="193"/>
      <c r="AN915" s="193"/>
      <c r="AO915" s="193"/>
      <c r="AP915" s="193"/>
      <c r="AQ915" s="193"/>
      <c r="AR915" s="193"/>
      <c r="AS915" s="193"/>
      <c r="AT915" s="193"/>
      <c r="AU915" s="193"/>
      <c r="AV915" s="193"/>
    </row>
    <row r="916" spans="1:48" ht="15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  <c r="AE916" s="193"/>
      <c r="AF916" s="193"/>
      <c r="AG916" s="193"/>
      <c r="AH916" s="193"/>
      <c r="AI916" s="193"/>
      <c r="AJ916" s="193"/>
      <c r="AK916" s="193"/>
      <c r="AL916" s="193"/>
      <c r="AM916" s="193"/>
      <c r="AN916" s="193"/>
      <c r="AO916" s="193"/>
      <c r="AP916" s="193"/>
      <c r="AQ916" s="193"/>
      <c r="AR916" s="193"/>
      <c r="AS916" s="193"/>
      <c r="AT916" s="193"/>
      <c r="AU916" s="193"/>
      <c r="AV916" s="193"/>
    </row>
    <row r="917" spans="1:48" ht="15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  <c r="AE917" s="193"/>
      <c r="AF917" s="193"/>
      <c r="AG917" s="193"/>
      <c r="AH917" s="193"/>
      <c r="AI917" s="193"/>
      <c r="AJ917" s="193"/>
      <c r="AK917" s="193"/>
      <c r="AL917" s="193"/>
      <c r="AM917" s="193"/>
      <c r="AN917" s="193"/>
      <c r="AO917" s="193"/>
      <c r="AP917" s="193"/>
      <c r="AQ917" s="193"/>
      <c r="AR917" s="193"/>
      <c r="AS917" s="193"/>
      <c r="AT917" s="193"/>
      <c r="AU917" s="193"/>
      <c r="AV917" s="193"/>
    </row>
    <row r="918" spans="1:48" ht="15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  <c r="AE918" s="193"/>
      <c r="AF918" s="193"/>
      <c r="AG918" s="193"/>
      <c r="AH918" s="193"/>
      <c r="AI918" s="193"/>
      <c r="AJ918" s="193"/>
      <c r="AK918" s="193"/>
      <c r="AL918" s="193"/>
      <c r="AM918" s="193"/>
      <c r="AN918" s="193"/>
      <c r="AO918" s="193"/>
      <c r="AP918" s="193"/>
      <c r="AQ918" s="193"/>
      <c r="AR918" s="193"/>
      <c r="AS918" s="193"/>
      <c r="AT918" s="193"/>
      <c r="AU918" s="193"/>
      <c r="AV918" s="193"/>
    </row>
    <row r="919" spans="1:48" ht="15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  <c r="AE919" s="193"/>
      <c r="AF919" s="193"/>
      <c r="AG919" s="193"/>
      <c r="AH919" s="193"/>
      <c r="AI919" s="193"/>
      <c r="AJ919" s="193"/>
      <c r="AK919" s="193"/>
      <c r="AL919" s="193"/>
      <c r="AM919" s="193"/>
      <c r="AN919" s="193"/>
      <c r="AO919" s="193"/>
      <c r="AP919" s="193"/>
      <c r="AQ919" s="193"/>
      <c r="AR919" s="193"/>
      <c r="AS919" s="193"/>
      <c r="AT919" s="193"/>
      <c r="AU919" s="193"/>
      <c r="AV919" s="193"/>
    </row>
    <row r="920" spans="1:48" ht="15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  <c r="AA920" s="193"/>
      <c r="AB920" s="193"/>
      <c r="AC920" s="193"/>
      <c r="AD920" s="193"/>
      <c r="AE920" s="193"/>
      <c r="AF920" s="193"/>
      <c r="AG920" s="193"/>
      <c r="AH920" s="193"/>
      <c r="AI920" s="193"/>
      <c r="AJ920" s="193"/>
      <c r="AK920" s="193"/>
      <c r="AL920" s="193"/>
      <c r="AM920" s="193"/>
      <c r="AN920" s="193"/>
      <c r="AO920" s="193"/>
      <c r="AP920" s="193"/>
      <c r="AQ920" s="193"/>
      <c r="AR920" s="193"/>
      <c r="AS920" s="193"/>
      <c r="AT920" s="193"/>
      <c r="AU920" s="193"/>
      <c r="AV920" s="193"/>
    </row>
    <row r="921" spans="1:48" ht="15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  <c r="AE921" s="193"/>
      <c r="AF921" s="193"/>
      <c r="AG921" s="193"/>
      <c r="AH921" s="193"/>
      <c r="AI921" s="193"/>
      <c r="AJ921" s="193"/>
      <c r="AK921" s="193"/>
      <c r="AL921" s="193"/>
      <c r="AM921" s="193"/>
      <c r="AN921" s="193"/>
      <c r="AO921" s="193"/>
      <c r="AP921" s="193"/>
      <c r="AQ921" s="193"/>
      <c r="AR921" s="193"/>
      <c r="AS921" s="193"/>
      <c r="AT921" s="193"/>
      <c r="AU921" s="193"/>
      <c r="AV921" s="193"/>
    </row>
    <row r="922" spans="1:48" ht="15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  <c r="AE922" s="193"/>
      <c r="AF922" s="193"/>
      <c r="AG922" s="193"/>
      <c r="AH922" s="193"/>
      <c r="AI922" s="193"/>
      <c r="AJ922" s="193"/>
      <c r="AK922" s="193"/>
      <c r="AL922" s="193"/>
      <c r="AM922" s="193"/>
      <c r="AN922" s="193"/>
      <c r="AO922" s="193"/>
      <c r="AP922" s="193"/>
      <c r="AQ922" s="193"/>
      <c r="AR922" s="193"/>
      <c r="AS922" s="193"/>
      <c r="AT922" s="193"/>
      <c r="AU922" s="193"/>
      <c r="AV922" s="193"/>
    </row>
    <row r="923" spans="1:48" ht="15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  <c r="AE923" s="193"/>
      <c r="AF923" s="193"/>
      <c r="AG923" s="193"/>
      <c r="AH923" s="193"/>
      <c r="AI923" s="193"/>
      <c r="AJ923" s="193"/>
      <c r="AK923" s="193"/>
      <c r="AL923" s="193"/>
      <c r="AM923" s="193"/>
      <c r="AN923" s="193"/>
      <c r="AO923" s="193"/>
      <c r="AP923" s="193"/>
      <c r="AQ923" s="193"/>
      <c r="AR923" s="193"/>
      <c r="AS923" s="193"/>
      <c r="AT923" s="193"/>
      <c r="AU923" s="193"/>
      <c r="AV923" s="193"/>
    </row>
    <row r="924" spans="1:48" ht="15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  <c r="AE924" s="193"/>
      <c r="AF924" s="193"/>
      <c r="AG924" s="193"/>
      <c r="AH924" s="193"/>
      <c r="AI924" s="193"/>
      <c r="AJ924" s="193"/>
      <c r="AK924" s="193"/>
      <c r="AL924" s="193"/>
      <c r="AM924" s="193"/>
      <c r="AN924" s="193"/>
      <c r="AO924" s="193"/>
      <c r="AP924" s="193"/>
      <c r="AQ924" s="193"/>
      <c r="AR924" s="193"/>
      <c r="AS924" s="193"/>
      <c r="AT924" s="193"/>
      <c r="AU924" s="193"/>
      <c r="AV924" s="193"/>
    </row>
    <row r="925" spans="1:48" ht="15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  <c r="AE925" s="193"/>
      <c r="AF925" s="193"/>
      <c r="AG925" s="193"/>
      <c r="AH925" s="193"/>
      <c r="AI925" s="193"/>
      <c r="AJ925" s="193"/>
      <c r="AK925" s="193"/>
      <c r="AL925" s="193"/>
      <c r="AM925" s="193"/>
      <c r="AN925" s="193"/>
      <c r="AO925" s="193"/>
      <c r="AP925" s="193"/>
      <c r="AQ925" s="193"/>
      <c r="AR925" s="193"/>
      <c r="AS925" s="193"/>
      <c r="AT925" s="193"/>
      <c r="AU925" s="193"/>
      <c r="AV925" s="193"/>
    </row>
    <row r="926" spans="1:48" ht="15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  <c r="AE926" s="193"/>
      <c r="AF926" s="193"/>
      <c r="AG926" s="193"/>
      <c r="AH926" s="193"/>
      <c r="AI926" s="193"/>
      <c r="AJ926" s="193"/>
      <c r="AK926" s="193"/>
      <c r="AL926" s="193"/>
      <c r="AM926" s="193"/>
      <c r="AN926" s="193"/>
      <c r="AO926" s="193"/>
      <c r="AP926" s="193"/>
      <c r="AQ926" s="193"/>
      <c r="AR926" s="193"/>
      <c r="AS926" s="193"/>
      <c r="AT926" s="193"/>
      <c r="AU926" s="193"/>
      <c r="AV926" s="193"/>
    </row>
    <row r="927" spans="1:48" ht="15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  <c r="AE927" s="193"/>
      <c r="AF927" s="193"/>
      <c r="AG927" s="193"/>
      <c r="AH927" s="193"/>
      <c r="AI927" s="193"/>
      <c r="AJ927" s="193"/>
      <c r="AK927" s="193"/>
      <c r="AL927" s="193"/>
      <c r="AM927" s="193"/>
      <c r="AN927" s="193"/>
      <c r="AO927" s="193"/>
      <c r="AP927" s="193"/>
      <c r="AQ927" s="193"/>
      <c r="AR927" s="193"/>
      <c r="AS927" s="193"/>
      <c r="AT927" s="193"/>
      <c r="AU927" s="193"/>
      <c r="AV927" s="193"/>
    </row>
    <row r="928" spans="1:48" ht="15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  <c r="AE928" s="193"/>
      <c r="AF928" s="193"/>
      <c r="AG928" s="193"/>
      <c r="AH928" s="193"/>
      <c r="AI928" s="193"/>
      <c r="AJ928" s="193"/>
      <c r="AK928" s="193"/>
      <c r="AL928" s="193"/>
      <c r="AM928" s="193"/>
      <c r="AN928" s="193"/>
      <c r="AO928" s="193"/>
      <c r="AP928" s="193"/>
      <c r="AQ928" s="193"/>
      <c r="AR928" s="193"/>
      <c r="AS928" s="193"/>
      <c r="AT928" s="193"/>
      <c r="AU928" s="193"/>
      <c r="AV928" s="193"/>
    </row>
    <row r="929" spans="1:48" ht="15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  <c r="AE929" s="193"/>
      <c r="AF929" s="193"/>
      <c r="AG929" s="193"/>
      <c r="AH929" s="193"/>
      <c r="AI929" s="193"/>
      <c r="AJ929" s="193"/>
      <c r="AK929" s="193"/>
      <c r="AL929" s="193"/>
      <c r="AM929" s="193"/>
      <c r="AN929" s="193"/>
      <c r="AO929" s="193"/>
      <c r="AP929" s="193"/>
      <c r="AQ929" s="193"/>
      <c r="AR929" s="193"/>
      <c r="AS929" s="193"/>
      <c r="AT929" s="193"/>
      <c r="AU929" s="193"/>
      <c r="AV929" s="193"/>
    </row>
    <row r="930" spans="1:48" ht="15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  <c r="AE930" s="193"/>
      <c r="AF930" s="193"/>
      <c r="AG930" s="193"/>
      <c r="AH930" s="193"/>
      <c r="AI930" s="193"/>
      <c r="AJ930" s="193"/>
      <c r="AK930" s="193"/>
      <c r="AL930" s="193"/>
      <c r="AM930" s="193"/>
      <c r="AN930" s="193"/>
      <c r="AO930" s="193"/>
      <c r="AP930" s="193"/>
      <c r="AQ930" s="193"/>
      <c r="AR930" s="193"/>
      <c r="AS930" s="193"/>
      <c r="AT930" s="193"/>
      <c r="AU930" s="193"/>
      <c r="AV930" s="193"/>
    </row>
    <row r="931" spans="1:48" ht="15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  <c r="AE931" s="193"/>
      <c r="AF931" s="193"/>
      <c r="AG931" s="193"/>
      <c r="AH931" s="193"/>
      <c r="AI931" s="193"/>
      <c r="AJ931" s="193"/>
      <c r="AK931" s="193"/>
      <c r="AL931" s="193"/>
      <c r="AM931" s="193"/>
      <c r="AN931" s="193"/>
      <c r="AO931" s="193"/>
      <c r="AP931" s="193"/>
      <c r="AQ931" s="193"/>
      <c r="AR931" s="193"/>
      <c r="AS931" s="193"/>
      <c r="AT931" s="193"/>
      <c r="AU931" s="193"/>
      <c r="AV931" s="193"/>
    </row>
    <row r="932" spans="1:48" ht="15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  <c r="AE932" s="193"/>
      <c r="AF932" s="193"/>
      <c r="AG932" s="193"/>
      <c r="AH932" s="193"/>
      <c r="AI932" s="193"/>
      <c r="AJ932" s="193"/>
      <c r="AK932" s="193"/>
      <c r="AL932" s="193"/>
      <c r="AM932" s="193"/>
      <c r="AN932" s="193"/>
      <c r="AO932" s="193"/>
      <c r="AP932" s="193"/>
      <c r="AQ932" s="193"/>
      <c r="AR932" s="193"/>
      <c r="AS932" s="193"/>
      <c r="AT932" s="193"/>
      <c r="AU932" s="193"/>
      <c r="AV932" s="193"/>
    </row>
    <row r="933" spans="1:48" ht="15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  <c r="AE933" s="193"/>
      <c r="AF933" s="193"/>
      <c r="AG933" s="193"/>
      <c r="AH933" s="193"/>
      <c r="AI933" s="193"/>
      <c r="AJ933" s="193"/>
      <c r="AK933" s="193"/>
      <c r="AL933" s="193"/>
      <c r="AM933" s="193"/>
      <c r="AN933" s="193"/>
      <c r="AO933" s="193"/>
      <c r="AP933" s="193"/>
      <c r="AQ933" s="193"/>
      <c r="AR933" s="193"/>
      <c r="AS933" s="193"/>
      <c r="AT933" s="193"/>
      <c r="AU933" s="193"/>
      <c r="AV933" s="193"/>
    </row>
    <row r="934" spans="1:48" ht="15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  <c r="AE934" s="193"/>
      <c r="AF934" s="193"/>
      <c r="AG934" s="193"/>
      <c r="AH934" s="193"/>
      <c r="AI934" s="193"/>
      <c r="AJ934" s="193"/>
      <c r="AK934" s="193"/>
      <c r="AL934" s="193"/>
      <c r="AM934" s="193"/>
      <c r="AN934" s="193"/>
      <c r="AO934" s="193"/>
      <c r="AP934" s="193"/>
      <c r="AQ934" s="193"/>
      <c r="AR934" s="193"/>
      <c r="AS934" s="193"/>
      <c r="AT934" s="193"/>
      <c r="AU934" s="193"/>
      <c r="AV934" s="193"/>
    </row>
    <row r="935" spans="1:48" ht="15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  <c r="AE935" s="193"/>
      <c r="AF935" s="193"/>
      <c r="AG935" s="193"/>
      <c r="AH935" s="193"/>
      <c r="AI935" s="193"/>
      <c r="AJ935" s="193"/>
      <c r="AK935" s="193"/>
      <c r="AL935" s="193"/>
      <c r="AM935" s="193"/>
      <c r="AN935" s="193"/>
      <c r="AO935" s="193"/>
      <c r="AP935" s="193"/>
      <c r="AQ935" s="193"/>
      <c r="AR935" s="193"/>
      <c r="AS935" s="193"/>
      <c r="AT935" s="193"/>
      <c r="AU935" s="193"/>
      <c r="AV935" s="193"/>
    </row>
    <row r="936" spans="1:48" ht="15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  <c r="AE936" s="193"/>
      <c r="AF936" s="193"/>
      <c r="AG936" s="193"/>
      <c r="AH936" s="193"/>
      <c r="AI936" s="193"/>
      <c r="AJ936" s="193"/>
      <c r="AK936" s="193"/>
      <c r="AL936" s="193"/>
      <c r="AM936" s="193"/>
      <c r="AN936" s="193"/>
      <c r="AO936" s="193"/>
      <c r="AP936" s="193"/>
      <c r="AQ936" s="193"/>
      <c r="AR936" s="193"/>
      <c r="AS936" s="193"/>
      <c r="AT936" s="193"/>
      <c r="AU936" s="193"/>
      <c r="AV936" s="193"/>
    </row>
    <row r="937" spans="1:48" ht="15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  <c r="AE937" s="193"/>
      <c r="AF937" s="193"/>
      <c r="AG937" s="193"/>
      <c r="AH937" s="193"/>
      <c r="AI937" s="193"/>
      <c r="AJ937" s="193"/>
      <c r="AK937" s="193"/>
      <c r="AL937" s="193"/>
      <c r="AM937" s="193"/>
      <c r="AN937" s="193"/>
      <c r="AO937" s="193"/>
      <c r="AP937" s="193"/>
      <c r="AQ937" s="193"/>
      <c r="AR937" s="193"/>
      <c r="AS937" s="193"/>
      <c r="AT937" s="193"/>
      <c r="AU937" s="193"/>
      <c r="AV937" s="193"/>
    </row>
    <row r="938" spans="1:48" ht="15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  <c r="AE938" s="193"/>
      <c r="AF938" s="193"/>
      <c r="AG938" s="193"/>
      <c r="AH938" s="193"/>
      <c r="AI938" s="193"/>
      <c r="AJ938" s="193"/>
      <c r="AK938" s="193"/>
      <c r="AL938" s="193"/>
      <c r="AM938" s="193"/>
      <c r="AN938" s="193"/>
      <c r="AO938" s="193"/>
      <c r="AP938" s="193"/>
      <c r="AQ938" s="193"/>
      <c r="AR938" s="193"/>
      <c r="AS938" s="193"/>
      <c r="AT938" s="193"/>
      <c r="AU938" s="193"/>
      <c r="AV938" s="193"/>
    </row>
    <row r="939" spans="1:48" ht="15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  <c r="AE939" s="193"/>
      <c r="AF939" s="193"/>
      <c r="AG939" s="193"/>
      <c r="AH939" s="193"/>
      <c r="AI939" s="193"/>
      <c r="AJ939" s="193"/>
      <c r="AK939" s="193"/>
      <c r="AL939" s="193"/>
      <c r="AM939" s="193"/>
      <c r="AN939" s="193"/>
      <c r="AO939" s="193"/>
      <c r="AP939" s="193"/>
      <c r="AQ939" s="193"/>
      <c r="AR939" s="193"/>
      <c r="AS939" s="193"/>
      <c r="AT939" s="193"/>
      <c r="AU939" s="193"/>
      <c r="AV939" s="193"/>
    </row>
    <row r="940" spans="1:48" ht="15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  <c r="AE940" s="193"/>
      <c r="AF940" s="193"/>
      <c r="AG940" s="193"/>
      <c r="AH940" s="193"/>
      <c r="AI940" s="193"/>
      <c r="AJ940" s="193"/>
      <c r="AK940" s="193"/>
      <c r="AL940" s="193"/>
      <c r="AM940" s="193"/>
      <c r="AN940" s="193"/>
      <c r="AO940" s="193"/>
      <c r="AP940" s="193"/>
      <c r="AQ940" s="193"/>
      <c r="AR940" s="193"/>
      <c r="AS940" s="193"/>
      <c r="AT940" s="193"/>
      <c r="AU940" s="193"/>
      <c r="AV940" s="193"/>
    </row>
    <row r="941" spans="1:48" ht="15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  <c r="AE941" s="193"/>
      <c r="AF941" s="193"/>
      <c r="AG941" s="193"/>
      <c r="AH941" s="193"/>
      <c r="AI941" s="193"/>
      <c r="AJ941" s="193"/>
      <c r="AK941" s="193"/>
      <c r="AL941" s="193"/>
      <c r="AM941" s="193"/>
      <c r="AN941" s="193"/>
      <c r="AO941" s="193"/>
      <c r="AP941" s="193"/>
      <c r="AQ941" s="193"/>
      <c r="AR941" s="193"/>
      <c r="AS941" s="193"/>
      <c r="AT941" s="193"/>
      <c r="AU941" s="193"/>
      <c r="AV941" s="193"/>
    </row>
    <row r="942" spans="1:48" ht="15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  <c r="AE942" s="193"/>
      <c r="AF942" s="193"/>
      <c r="AG942" s="193"/>
      <c r="AH942" s="193"/>
      <c r="AI942" s="193"/>
      <c r="AJ942" s="193"/>
      <c r="AK942" s="193"/>
      <c r="AL942" s="193"/>
      <c r="AM942" s="193"/>
      <c r="AN942" s="193"/>
      <c r="AO942" s="193"/>
      <c r="AP942" s="193"/>
      <c r="AQ942" s="193"/>
      <c r="AR942" s="193"/>
      <c r="AS942" s="193"/>
      <c r="AT942" s="193"/>
      <c r="AU942" s="193"/>
      <c r="AV942" s="193"/>
    </row>
    <row r="943" spans="1:48" ht="15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  <c r="AA943" s="193"/>
      <c r="AB943" s="193"/>
      <c r="AC943" s="193"/>
      <c r="AD943" s="193"/>
      <c r="AE943" s="193"/>
      <c r="AF943" s="193"/>
      <c r="AG943" s="193"/>
      <c r="AH943" s="193"/>
      <c r="AI943" s="193"/>
      <c r="AJ943" s="193"/>
      <c r="AK943" s="193"/>
      <c r="AL943" s="193"/>
      <c r="AM943" s="193"/>
      <c r="AN943" s="193"/>
      <c r="AO943" s="193"/>
      <c r="AP943" s="193"/>
      <c r="AQ943" s="193"/>
      <c r="AR943" s="193"/>
      <c r="AS943" s="193"/>
      <c r="AT943" s="193"/>
      <c r="AU943" s="193"/>
      <c r="AV943" s="193"/>
    </row>
    <row r="944" spans="1:48" ht="15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  <c r="AE944" s="193"/>
      <c r="AF944" s="193"/>
      <c r="AG944" s="193"/>
      <c r="AH944" s="193"/>
      <c r="AI944" s="193"/>
      <c r="AJ944" s="193"/>
      <c r="AK944" s="193"/>
      <c r="AL944" s="193"/>
      <c r="AM944" s="193"/>
      <c r="AN944" s="193"/>
      <c r="AO944" s="193"/>
      <c r="AP944" s="193"/>
      <c r="AQ944" s="193"/>
      <c r="AR944" s="193"/>
      <c r="AS944" s="193"/>
      <c r="AT944" s="193"/>
      <c r="AU944" s="193"/>
      <c r="AV944" s="193"/>
    </row>
    <row r="945" spans="1:48" ht="15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  <c r="AE945" s="193"/>
      <c r="AF945" s="193"/>
      <c r="AG945" s="193"/>
      <c r="AH945" s="193"/>
      <c r="AI945" s="193"/>
      <c r="AJ945" s="193"/>
      <c r="AK945" s="193"/>
      <c r="AL945" s="193"/>
      <c r="AM945" s="193"/>
      <c r="AN945" s="193"/>
      <c r="AO945" s="193"/>
      <c r="AP945" s="193"/>
      <c r="AQ945" s="193"/>
      <c r="AR945" s="193"/>
      <c r="AS945" s="193"/>
      <c r="AT945" s="193"/>
      <c r="AU945" s="193"/>
      <c r="AV945" s="193"/>
    </row>
    <row r="946" spans="1:48" ht="15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  <c r="AE946" s="193"/>
      <c r="AF946" s="193"/>
      <c r="AG946" s="193"/>
      <c r="AH946" s="193"/>
      <c r="AI946" s="193"/>
      <c r="AJ946" s="193"/>
      <c r="AK946" s="193"/>
      <c r="AL946" s="193"/>
      <c r="AM946" s="193"/>
      <c r="AN946" s="193"/>
      <c r="AO946" s="193"/>
      <c r="AP946" s="193"/>
      <c r="AQ946" s="193"/>
      <c r="AR946" s="193"/>
      <c r="AS946" s="193"/>
      <c r="AT946" s="193"/>
      <c r="AU946" s="193"/>
      <c r="AV946" s="193"/>
    </row>
    <row r="947" spans="1:48" ht="15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  <c r="AE947" s="193"/>
      <c r="AF947" s="193"/>
      <c r="AG947" s="193"/>
      <c r="AH947" s="193"/>
      <c r="AI947" s="193"/>
      <c r="AJ947" s="193"/>
      <c r="AK947" s="193"/>
      <c r="AL947" s="193"/>
      <c r="AM947" s="193"/>
      <c r="AN947" s="193"/>
      <c r="AO947" s="193"/>
      <c r="AP947" s="193"/>
      <c r="AQ947" s="193"/>
      <c r="AR947" s="193"/>
      <c r="AS947" s="193"/>
      <c r="AT947" s="193"/>
      <c r="AU947" s="193"/>
      <c r="AV947" s="193"/>
    </row>
    <row r="948" spans="1:48" ht="15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  <c r="AA948" s="193"/>
      <c r="AB948" s="193"/>
      <c r="AC948" s="193"/>
      <c r="AD948" s="193"/>
      <c r="AE948" s="193"/>
      <c r="AF948" s="193"/>
      <c r="AG948" s="193"/>
      <c r="AH948" s="193"/>
      <c r="AI948" s="193"/>
      <c r="AJ948" s="193"/>
      <c r="AK948" s="193"/>
      <c r="AL948" s="193"/>
      <c r="AM948" s="193"/>
      <c r="AN948" s="193"/>
      <c r="AO948" s="193"/>
      <c r="AP948" s="193"/>
      <c r="AQ948" s="193"/>
      <c r="AR948" s="193"/>
      <c r="AS948" s="193"/>
      <c r="AT948" s="193"/>
      <c r="AU948" s="193"/>
      <c r="AV948" s="193"/>
    </row>
    <row r="949" spans="1:48" ht="15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  <c r="AE949" s="193"/>
      <c r="AF949" s="193"/>
      <c r="AG949" s="193"/>
      <c r="AH949" s="193"/>
      <c r="AI949" s="193"/>
      <c r="AJ949" s="193"/>
      <c r="AK949" s="193"/>
      <c r="AL949" s="193"/>
      <c r="AM949" s="193"/>
      <c r="AN949" s="193"/>
      <c r="AO949" s="193"/>
      <c r="AP949" s="193"/>
      <c r="AQ949" s="193"/>
      <c r="AR949" s="193"/>
      <c r="AS949" s="193"/>
      <c r="AT949" s="193"/>
      <c r="AU949" s="193"/>
      <c r="AV949" s="193"/>
    </row>
    <row r="950" spans="1:48" ht="15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  <c r="AE950" s="193"/>
      <c r="AF950" s="193"/>
      <c r="AG950" s="193"/>
      <c r="AH950" s="193"/>
      <c r="AI950" s="193"/>
      <c r="AJ950" s="193"/>
      <c r="AK950" s="193"/>
      <c r="AL950" s="193"/>
      <c r="AM950" s="193"/>
      <c r="AN950" s="193"/>
      <c r="AO950" s="193"/>
      <c r="AP950" s="193"/>
      <c r="AQ950" s="193"/>
      <c r="AR950" s="193"/>
      <c r="AS950" s="193"/>
      <c r="AT950" s="193"/>
      <c r="AU950" s="193"/>
      <c r="AV950" s="193"/>
    </row>
    <row r="951" spans="1:48" ht="15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  <c r="AA951" s="193"/>
      <c r="AB951" s="193"/>
      <c r="AC951" s="193"/>
      <c r="AD951" s="193"/>
      <c r="AE951" s="193"/>
      <c r="AF951" s="193"/>
      <c r="AG951" s="193"/>
      <c r="AH951" s="193"/>
      <c r="AI951" s="193"/>
      <c r="AJ951" s="193"/>
      <c r="AK951" s="193"/>
      <c r="AL951" s="193"/>
      <c r="AM951" s="193"/>
      <c r="AN951" s="193"/>
      <c r="AO951" s="193"/>
      <c r="AP951" s="193"/>
      <c r="AQ951" s="193"/>
      <c r="AR951" s="193"/>
      <c r="AS951" s="193"/>
      <c r="AT951" s="193"/>
      <c r="AU951" s="193"/>
      <c r="AV951" s="193"/>
    </row>
    <row r="952" spans="1:48" ht="15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  <c r="AE952" s="193"/>
      <c r="AF952" s="193"/>
      <c r="AG952" s="193"/>
      <c r="AH952" s="193"/>
      <c r="AI952" s="193"/>
      <c r="AJ952" s="193"/>
      <c r="AK952" s="193"/>
      <c r="AL952" s="193"/>
      <c r="AM952" s="193"/>
      <c r="AN952" s="193"/>
      <c r="AO952" s="193"/>
      <c r="AP952" s="193"/>
      <c r="AQ952" s="193"/>
      <c r="AR952" s="193"/>
      <c r="AS952" s="193"/>
      <c r="AT952" s="193"/>
      <c r="AU952" s="193"/>
      <c r="AV952" s="193"/>
    </row>
    <row r="953" spans="1:48" ht="15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  <c r="AE953" s="193"/>
      <c r="AF953" s="193"/>
      <c r="AG953" s="193"/>
      <c r="AH953" s="193"/>
      <c r="AI953" s="193"/>
      <c r="AJ953" s="193"/>
      <c r="AK953" s="193"/>
      <c r="AL953" s="193"/>
      <c r="AM953" s="193"/>
      <c r="AN953" s="193"/>
      <c r="AO953" s="193"/>
      <c r="AP953" s="193"/>
      <c r="AQ953" s="193"/>
      <c r="AR953" s="193"/>
      <c r="AS953" s="193"/>
      <c r="AT953" s="193"/>
      <c r="AU953" s="193"/>
      <c r="AV953" s="193"/>
    </row>
    <row r="954" spans="1:48" ht="15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  <c r="AE954" s="193"/>
      <c r="AF954" s="193"/>
      <c r="AG954" s="193"/>
      <c r="AH954" s="193"/>
      <c r="AI954" s="193"/>
      <c r="AJ954" s="193"/>
      <c r="AK954" s="193"/>
      <c r="AL954" s="193"/>
      <c r="AM954" s="193"/>
      <c r="AN954" s="193"/>
      <c r="AO954" s="193"/>
      <c r="AP954" s="193"/>
      <c r="AQ954" s="193"/>
      <c r="AR954" s="193"/>
      <c r="AS954" s="193"/>
      <c r="AT954" s="193"/>
      <c r="AU954" s="193"/>
      <c r="AV954" s="193"/>
    </row>
    <row r="955" spans="1:48" ht="15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  <c r="AE955" s="193"/>
      <c r="AF955" s="193"/>
      <c r="AG955" s="193"/>
      <c r="AH955" s="193"/>
      <c r="AI955" s="193"/>
      <c r="AJ955" s="193"/>
      <c r="AK955" s="193"/>
      <c r="AL955" s="193"/>
      <c r="AM955" s="193"/>
      <c r="AN955" s="193"/>
      <c r="AO955" s="193"/>
      <c r="AP955" s="193"/>
      <c r="AQ955" s="193"/>
      <c r="AR955" s="193"/>
      <c r="AS955" s="193"/>
      <c r="AT955" s="193"/>
      <c r="AU955" s="193"/>
      <c r="AV955" s="193"/>
    </row>
    <row r="956" spans="1:48" ht="15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  <c r="AE956" s="193"/>
      <c r="AF956" s="193"/>
      <c r="AG956" s="193"/>
      <c r="AH956" s="193"/>
      <c r="AI956" s="193"/>
      <c r="AJ956" s="193"/>
      <c r="AK956" s="193"/>
      <c r="AL956" s="193"/>
      <c r="AM956" s="193"/>
      <c r="AN956" s="193"/>
      <c r="AO956" s="193"/>
      <c r="AP956" s="193"/>
      <c r="AQ956" s="193"/>
      <c r="AR956" s="193"/>
      <c r="AS956" s="193"/>
      <c r="AT956" s="193"/>
      <c r="AU956" s="193"/>
      <c r="AV956" s="193"/>
    </row>
    <row r="957" spans="1:48" ht="15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  <c r="AE957" s="193"/>
      <c r="AF957" s="193"/>
      <c r="AG957" s="193"/>
      <c r="AH957" s="193"/>
      <c r="AI957" s="193"/>
      <c r="AJ957" s="193"/>
      <c r="AK957" s="193"/>
      <c r="AL957" s="193"/>
      <c r="AM957" s="193"/>
      <c r="AN957" s="193"/>
      <c r="AO957" s="193"/>
      <c r="AP957" s="193"/>
      <c r="AQ957" s="193"/>
      <c r="AR957" s="193"/>
      <c r="AS957" s="193"/>
      <c r="AT957" s="193"/>
      <c r="AU957" s="193"/>
      <c r="AV957" s="193"/>
    </row>
    <row r="958" spans="1:48" ht="15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  <c r="AE958" s="193"/>
      <c r="AF958" s="193"/>
      <c r="AG958" s="193"/>
      <c r="AH958" s="193"/>
      <c r="AI958" s="193"/>
      <c r="AJ958" s="193"/>
      <c r="AK958" s="193"/>
      <c r="AL958" s="193"/>
      <c r="AM958" s="193"/>
      <c r="AN958" s="193"/>
      <c r="AO958" s="193"/>
      <c r="AP958" s="193"/>
      <c r="AQ958" s="193"/>
      <c r="AR958" s="193"/>
      <c r="AS958" s="193"/>
      <c r="AT958" s="193"/>
      <c r="AU958" s="193"/>
      <c r="AV958" s="193"/>
    </row>
    <row r="959" spans="1:48" ht="15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  <c r="AE959" s="193"/>
      <c r="AF959" s="193"/>
      <c r="AG959" s="193"/>
      <c r="AH959" s="193"/>
      <c r="AI959" s="193"/>
      <c r="AJ959" s="193"/>
      <c r="AK959" s="193"/>
      <c r="AL959" s="193"/>
      <c r="AM959" s="193"/>
      <c r="AN959" s="193"/>
      <c r="AO959" s="193"/>
      <c r="AP959" s="193"/>
      <c r="AQ959" s="193"/>
      <c r="AR959" s="193"/>
      <c r="AS959" s="193"/>
      <c r="AT959" s="193"/>
      <c r="AU959" s="193"/>
      <c r="AV959" s="193"/>
    </row>
    <row r="960" spans="1:48" ht="15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  <c r="AE960" s="193"/>
      <c r="AF960" s="193"/>
      <c r="AG960" s="193"/>
      <c r="AH960" s="193"/>
      <c r="AI960" s="193"/>
      <c r="AJ960" s="193"/>
      <c r="AK960" s="193"/>
      <c r="AL960" s="193"/>
      <c r="AM960" s="193"/>
      <c r="AN960" s="193"/>
      <c r="AO960" s="193"/>
      <c r="AP960" s="193"/>
      <c r="AQ960" s="193"/>
      <c r="AR960" s="193"/>
      <c r="AS960" s="193"/>
      <c r="AT960" s="193"/>
      <c r="AU960" s="193"/>
      <c r="AV960" s="193"/>
    </row>
    <row r="961" spans="1:48" ht="15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  <c r="AE961" s="193"/>
      <c r="AF961" s="193"/>
      <c r="AG961" s="193"/>
      <c r="AH961" s="193"/>
      <c r="AI961" s="193"/>
      <c r="AJ961" s="193"/>
      <c r="AK961" s="193"/>
      <c r="AL961" s="193"/>
      <c r="AM961" s="193"/>
      <c r="AN961" s="193"/>
      <c r="AO961" s="193"/>
      <c r="AP961" s="193"/>
      <c r="AQ961" s="193"/>
      <c r="AR961" s="193"/>
      <c r="AS961" s="193"/>
      <c r="AT961" s="193"/>
      <c r="AU961" s="193"/>
      <c r="AV961" s="193"/>
    </row>
    <row r="962" spans="1:48" ht="15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  <c r="AE962" s="193"/>
      <c r="AF962" s="193"/>
      <c r="AG962" s="193"/>
      <c r="AH962" s="193"/>
      <c r="AI962" s="193"/>
      <c r="AJ962" s="193"/>
      <c r="AK962" s="193"/>
      <c r="AL962" s="193"/>
      <c r="AM962" s="193"/>
      <c r="AN962" s="193"/>
      <c r="AO962" s="193"/>
      <c r="AP962" s="193"/>
      <c r="AQ962" s="193"/>
      <c r="AR962" s="193"/>
      <c r="AS962" s="193"/>
      <c r="AT962" s="193"/>
      <c r="AU962" s="193"/>
      <c r="AV962" s="193"/>
    </row>
    <row r="963" spans="1:48" ht="15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  <c r="AE963" s="193"/>
      <c r="AF963" s="193"/>
      <c r="AG963" s="193"/>
      <c r="AH963" s="193"/>
      <c r="AI963" s="193"/>
      <c r="AJ963" s="193"/>
      <c r="AK963" s="193"/>
      <c r="AL963" s="193"/>
      <c r="AM963" s="193"/>
      <c r="AN963" s="193"/>
      <c r="AO963" s="193"/>
      <c r="AP963" s="193"/>
      <c r="AQ963" s="193"/>
      <c r="AR963" s="193"/>
      <c r="AS963" s="193"/>
      <c r="AT963" s="193"/>
      <c r="AU963" s="193"/>
      <c r="AV963" s="193"/>
    </row>
    <row r="964" spans="1:48" ht="15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  <c r="AE964" s="193"/>
      <c r="AF964" s="193"/>
      <c r="AG964" s="193"/>
      <c r="AH964" s="193"/>
      <c r="AI964" s="193"/>
      <c r="AJ964" s="193"/>
      <c r="AK964" s="193"/>
      <c r="AL964" s="193"/>
      <c r="AM964" s="193"/>
      <c r="AN964" s="193"/>
      <c r="AO964" s="193"/>
      <c r="AP964" s="193"/>
      <c r="AQ964" s="193"/>
      <c r="AR964" s="193"/>
      <c r="AS964" s="193"/>
      <c r="AT964" s="193"/>
      <c r="AU964" s="193"/>
      <c r="AV964" s="193"/>
    </row>
    <row r="965" spans="1:48" ht="15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  <c r="AE965" s="193"/>
      <c r="AF965" s="193"/>
      <c r="AG965" s="193"/>
      <c r="AH965" s="193"/>
      <c r="AI965" s="193"/>
      <c r="AJ965" s="193"/>
      <c r="AK965" s="193"/>
      <c r="AL965" s="193"/>
      <c r="AM965" s="193"/>
      <c r="AN965" s="193"/>
      <c r="AO965" s="193"/>
      <c r="AP965" s="193"/>
      <c r="AQ965" s="193"/>
      <c r="AR965" s="193"/>
      <c r="AS965" s="193"/>
      <c r="AT965" s="193"/>
      <c r="AU965" s="193"/>
      <c r="AV965" s="193"/>
    </row>
    <row r="966" spans="1:48" ht="15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  <c r="AE966" s="193"/>
      <c r="AF966" s="193"/>
      <c r="AG966" s="193"/>
      <c r="AH966" s="193"/>
      <c r="AI966" s="193"/>
      <c r="AJ966" s="193"/>
      <c r="AK966" s="193"/>
      <c r="AL966" s="193"/>
      <c r="AM966" s="193"/>
      <c r="AN966" s="193"/>
      <c r="AO966" s="193"/>
      <c r="AP966" s="193"/>
      <c r="AQ966" s="193"/>
      <c r="AR966" s="193"/>
      <c r="AS966" s="193"/>
      <c r="AT966" s="193"/>
      <c r="AU966" s="193"/>
      <c r="AV966" s="193"/>
    </row>
    <row r="967" spans="1:48" ht="15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  <c r="AE967" s="193"/>
      <c r="AF967" s="193"/>
      <c r="AG967" s="193"/>
      <c r="AH967" s="193"/>
      <c r="AI967" s="193"/>
      <c r="AJ967" s="193"/>
      <c r="AK967" s="193"/>
      <c r="AL967" s="193"/>
      <c r="AM967" s="193"/>
      <c r="AN967" s="193"/>
      <c r="AO967" s="193"/>
      <c r="AP967" s="193"/>
      <c r="AQ967" s="193"/>
      <c r="AR967" s="193"/>
      <c r="AS967" s="193"/>
      <c r="AT967" s="193"/>
      <c r="AU967" s="193"/>
      <c r="AV967" s="193"/>
    </row>
    <row r="968" spans="1:48" ht="15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  <c r="AE968" s="193"/>
      <c r="AF968" s="193"/>
      <c r="AG968" s="193"/>
      <c r="AH968" s="193"/>
      <c r="AI968" s="193"/>
      <c r="AJ968" s="193"/>
      <c r="AK968" s="193"/>
      <c r="AL968" s="193"/>
      <c r="AM968" s="193"/>
      <c r="AN968" s="193"/>
      <c r="AO968" s="193"/>
      <c r="AP968" s="193"/>
      <c r="AQ968" s="193"/>
      <c r="AR968" s="193"/>
      <c r="AS968" s="193"/>
      <c r="AT968" s="193"/>
      <c r="AU968" s="193"/>
      <c r="AV968" s="193"/>
    </row>
    <row r="969" spans="1:48" ht="15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  <c r="AE969" s="193"/>
      <c r="AF969" s="193"/>
      <c r="AG969" s="193"/>
      <c r="AH969" s="193"/>
      <c r="AI969" s="193"/>
      <c r="AJ969" s="193"/>
      <c r="AK969" s="193"/>
      <c r="AL969" s="193"/>
      <c r="AM969" s="193"/>
      <c r="AN969" s="193"/>
      <c r="AO969" s="193"/>
      <c r="AP969" s="193"/>
      <c r="AQ969" s="193"/>
      <c r="AR969" s="193"/>
      <c r="AS969" s="193"/>
      <c r="AT969" s="193"/>
      <c r="AU969" s="193"/>
      <c r="AV969" s="193"/>
    </row>
    <row r="970" spans="1:48" ht="15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  <c r="AE970" s="193"/>
      <c r="AF970" s="193"/>
      <c r="AG970" s="193"/>
      <c r="AH970" s="193"/>
      <c r="AI970" s="193"/>
      <c r="AJ970" s="193"/>
      <c r="AK970" s="193"/>
      <c r="AL970" s="193"/>
      <c r="AM970" s="193"/>
      <c r="AN970" s="193"/>
      <c r="AO970" s="193"/>
      <c r="AP970" s="193"/>
      <c r="AQ970" s="193"/>
      <c r="AR970" s="193"/>
      <c r="AS970" s="193"/>
      <c r="AT970" s="193"/>
      <c r="AU970" s="193"/>
      <c r="AV970" s="193"/>
    </row>
    <row r="971" spans="1:48" ht="15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  <c r="AE971" s="193"/>
      <c r="AF971" s="193"/>
      <c r="AG971" s="193"/>
      <c r="AH971" s="193"/>
      <c r="AI971" s="193"/>
      <c r="AJ971" s="193"/>
      <c r="AK971" s="193"/>
      <c r="AL971" s="193"/>
      <c r="AM971" s="193"/>
      <c r="AN971" s="193"/>
      <c r="AO971" s="193"/>
      <c r="AP971" s="193"/>
      <c r="AQ971" s="193"/>
      <c r="AR971" s="193"/>
      <c r="AS971" s="193"/>
      <c r="AT971" s="193"/>
      <c r="AU971" s="193"/>
      <c r="AV971" s="193"/>
    </row>
    <row r="972" spans="1:48" ht="15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  <c r="AE972" s="193"/>
      <c r="AF972" s="193"/>
      <c r="AG972" s="193"/>
      <c r="AH972" s="193"/>
      <c r="AI972" s="193"/>
      <c r="AJ972" s="193"/>
      <c r="AK972" s="193"/>
      <c r="AL972" s="193"/>
      <c r="AM972" s="193"/>
      <c r="AN972" s="193"/>
      <c r="AO972" s="193"/>
      <c r="AP972" s="193"/>
      <c r="AQ972" s="193"/>
      <c r="AR972" s="193"/>
      <c r="AS972" s="193"/>
      <c r="AT972" s="193"/>
      <c r="AU972" s="193"/>
      <c r="AV972" s="193"/>
    </row>
    <row r="973" spans="1:48" ht="15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  <c r="AE973" s="193"/>
      <c r="AF973" s="193"/>
      <c r="AG973" s="193"/>
      <c r="AH973" s="193"/>
      <c r="AI973" s="193"/>
      <c r="AJ973" s="193"/>
      <c r="AK973" s="193"/>
      <c r="AL973" s="193"/>
      <c r="AM973" s="193"/>
      <c r="AN973" s="193"/>
      <c r="AO973" s="193"/>
      <c r="AP973" s="193"/>
      <c r="AQ973" s="193"/>
      <c r="AR973" s="193"/>
      <c r="AS973" s="193"/>
      <c r="AT973" s="193"/>
      <c r="AU973" s="193"/>
      <c r="AV973" s="193"/>
    </row>
    <row r="974" spans="1:48" ht="15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  <c r="AA974" s="193"/>
      <c r="AB974" s="193"/>
      <c r="AC974" s="193"/>
      <c r="AD974" s="193"/>
      <c r="AE974" s="193"/>
      <c r="AF974" s="193"/>
      <c r="AG974" s="193"/>
      <c r="AH974" s="193"/>
      <c r="AI974" s="193"/>
      <c r="AJ974" s="193"/>
      <c r="AK974" s="193"/>
      <c r="AL974" s="193"/>
      <c r="AM974" s="193"/>
      <c r="AN974" s="193"/>
      <c r="AO974" s="193"/>
      <c r="AP974" s="193"/>
      <c r="AQ974" s="193"/>
      <c r="AR974" s="193"/>
      <c r="AS974" s="193"/>
      <c r="AT974" s="193"/>
      <c r="AU974" s="193"/>
      <c r="AV974" s="193"/>
    </row>
    <row r="975" spans="1:48" ht="15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  <c r="AE975" s="193"/>
      <c r="AF975" s="193"/>
      <c r="AG975" s="193"/>
      <c r="AH975" s="193"/>
      <c r="AI975" s="193"/>
      <c r="AJ975" s="193"/>
      <c r="AK975" s="193"/>
      <c r="AL975" s="193"/>
      <c r="AM975" s="193"/>
      <c r="AN975" s="193"/>
      <c r="AO975" s="193"/>
      <c r="AP975" s="193"/>
      <c r="AQ975" s="193"/>
      <c r="AR975" s="193"/>
      <c r="AS975" s="193"/>
      <c r="AT975" s="193"/>
      <c r="AU975" s="193"/>
      <c r="AV975" s="193"/>
    </row>
    <row r="976" spans="1:48" ht="15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  <c r="AE976" s="193"/>
      <c r="AF976" s="193"/>
      <c r="AG976" s="193"/>
      <c r="AH976" s="193"/>
      <c r="AI976" s="193"/>
      <c r="AJ976" s="193"/>
      <c r="AK976" s="193"/>
      <c r="AL976" s="193"/>
      <c r="AM976" s="193"/>
      <c r="AN976" s="193"/>
      <c r="AO976" s="193"/>
      <c r="AP976" s="193"/>
      <c r="AQ976" s="193"/>
      <c r="AR976" s="193"/>
      <c r="AS976" s="193"/>
      <c r="AT976" s="193"/>
      <c r="AU976" s="193"/>
      <c r="AV976" s="193"/>
    </row>
    <row r="977" spans="1:48" ht="15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  <c r="AE977" s="193"/>
      <c r="AF977" s="193"/>
      <c r="AG977" s="193"/>
      <c r="AH977" s="193"/>
      <c r="AI977" s="193"/>
      <c r="AJ977" s="193"/>
      <c r="AK977" s="193"/>
      <c r="AL977" s="193"/>
      <c r="AM977" s="193"/>
      <c r="AN977" s="193"/>
      <c r="AO977" s="193"/>
      <c r="AP977" s="193"/>
      <c r="AQ977" s="193"/>
      <c r="AR977" s="193"/>
      <c r="AS977" s="193"/>
      <c r="AT977" s="193"/>
      <c r="AU977" s="193"/>
      <c r="AV977" s="193"/>
    </row>
    <row r="978" spans="1:48" ht="15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  <c r="AE978" s="193"/>
      <c r="AF978" s="193"/>
      <c r="AG978" s="193"/>
      <c r="AH978" s="193"/>
      <c r="AI978" s="193"/>
      <c r="AJ978" s="193"/>
      <c r="AK978" s="193"/>
      <c r="AL978" s="193"/>
      <c r="AM978" s="193"/>
      <c r="AN978" s="193"/>
      <c r="AO978" s="193"/>
      <c r="AP978" s="193"/>
      <c r="AQ978" s="193"/>
      <c r="AR978" s="193"/>
      <c r="AS978" s="193"/>
      <c r="AT978" s="193"/>
      <c r="AU978" s="193"/>
      <c r="AV978" s="193"/>
    </row>
    <row r="979" spans="1:48" ht="15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  <c r="AA979" s="193"/>
      <c r="AB979" s="193"/>
      <c r="AC979" s="193"/>
      <c r="AD979" s="193"/>
      <c r="AE979" s="193"/>
      <c r="AF979" s="193"/>
      <c r="AG979" s="193"/>
      <c r="AH979" s="193"/>
      <c r="AI979" s="193"/>
      <c r="AJ979" s="193"/>
      <c r="AK979" s="193"/>
      <c r="AL979" s="193"/>
      <c r="AM979" s="193"/>
      <c r="AN979" s="193"/>
      <c r="AO979" s="193"/>
      <c r="AP979" s="193"/>
      <c r="AQ979" s="193"/>
      <c r="AR979" s="193"/>
      <c r="AS979" s="193"/>
      <c r="AT979" s="193"/>
      <c r="AU979" s="193"/>
      <c r="AV979" s="193"/>
    </row>
    <row r="980" spans="1:48" ht="15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  <c r="AE980" s="193"/>
      <c r="AF980" s="193"/>
      <c r="AG980" s="193"/>
      <c r="AH980" s="193"/>
      <c r="AI980" s="193"/>
      <c r="AJ980" s="193"/>
      <c r="AK980" s="193"/>
      <c r="AL980" s="193"/>
      <c r="AM980" s="193"/>
      <c r="AN980" s="193"/>
      <c r="AO980" s="193"/>
      <c r="AP980" s="193"/>
      <c r="AQ980" s="193"/>
      <c r="AR980" s="193"/>
      <c r="AS980" s="193"/>
      <c r="AT980" s="193"/>
      <c r="AU980" s="193"/>
      <c r="AV980" s="193"/>
    </row>
    <row r="981" spans="1:48" ht="15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  <c r="AE981" s="193"/>
      <c r="AF981" s="193"/>
      <c r="AG981" s="193"/>
      <c r="AH981" s="193"/>
      <c r="AI981" s="193"/>
      <c r="AJ981" s="193"/>
      <c r="AK981" s="193"/>
      <c r="AL981" s="193"/>
      <c r="AM981" s="193"/>
      <c r="AN981" s="193"/>
      <c r="AO981" s="193"/>
      <c r="AP981" s="193"/>
      <c r="AQ981" s="193"/>
      <c r="AR981" s="193"/>
      <c r="AS981" s="193"/>
      <c r="AT981" s="193"/>
      <c r="AU981" s="193"/>
      <c r="AV981" s="193"/>
    </row>
    <row r="982" spans="1:48" ht="15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  <c r="AE982" s="193"/>
      <c r="AF982" s="193"/>
      <c r="AG982" s="193"/>
      <c r="AH982" s="193"/>
      <c r="AI982" s="193"/>
      <c r="AJ982" s="193"/>
      <c r="AK982" s="193"/>
      <c r="AL982" s="193"/>
      <c r="AM982" s="193"/>
      <c r="AN982" s="193"/>
      <c r="AO982" s="193"/>
      <c r="AP982" s="193"/>
      <c r="AQ982" s="193"/>
      <c r="AR982" s="193"/>
      <c r="AS982" s="193"/>
      <c r="AT982" s="193"/>
      <c r="AU982" s="193"/>
      <c r="AV982" s="193"/>
    </row>
    <row r="983" spans="1:48" ht="15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  <c r="AE983" s="193"/>
      <c r="AF983" s="193"/>
      <c r="AG983" s="193"/>
      <c r="AH983" s="193"/>
      <c r="AI983" s="193"/>
      <c r="AJ983" s="193"/>
      <c r="AK983" s="193"/>
      <c r="AL983" s="193"/>
      <c r="AM983" s="193"/>
      <c r="AN983" s="193"/>
      <c r="AO983" s="193"/>
      <c r="AP983" s="193"/>
      <c r="AQ983" s="193"/>
      <c r="AR983" s="193"/>
      <c r="AS983" s="193"/>
      <c r="AT983" s="193"/>
      <c r="AU983" s="193"/>
      <c r="AV983" s="193"/>
    </row>
    <row r="984" spans="1:48" ht="15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  <c r="AE984" s="193"/>
      <c r="AF984" s="193"/>
      <c r="AG984" s="193"/>
      <c r="AH984" s="193"/>
      <c r="AI984" s="193"/>
      <c r="AJ984" s="193"/>
      <c r="AK984" s="193"/>
      <c r="AL984" s="193"/>
      <c r="AM984" s="193"/>
      <c r="AN984" s="193"/>
      <c r="AO984" s="193"/>
      <c r="AP984" s="193"/>
      <c r="AQ984" s="193"/>
      <c r="AR984" s="193"/>
      <c r="AS984" s="193"/>
      <c r="AT984" s="193"/>
      <c r="AU984" s="193"/>
      <c r="AV984" s="193"/>
    </row>
    <row r="985" spans="1:48" ht="15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  <c r="AE985" s="193"/>
      <c r="AF985" s="193"/>
      <c r="AG985" s="193"/>
      <c r="AH985" s="193"/>
      <c r="AI985" s="193"/>
      <c r="AJ985" s="193"/>
      <c r="AK985" s="193"/>
      <c r="AL985" s="193"/>
      <c r="AM985" s="193"/>
      <c r="AN985" s="193"/>
      <c r="AO985" s="193"/>
      <c r="AP985" s="193"/>
      <c r="AQ985" s="193"/>
      <c r="AR985" s="193"/>
      <c r="AS985" s="193"/>
      <c r="AT985" s="193"/>
      <c r="AU985" s="193"/>
      <c r="AV985" s="193"/>
    </row>
    <row r="986" spans="1:48" ht="15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  <c r="AE986" s="193"/>
      <c r="AF986" s="193"/>
      <c r="AG986" s="193"/>
      <c r="AH986" s="193"/>
      <c r="AI986" s="193"/>
      <c r="AJ986" s="193"/>
      <c r="AK986" s="193"/>
      <c r="AL986" s="193"/>
      <c r="AM986" s="193"/>
      <c r="AN986" s="193"/>
      <c r="AO986" s="193"/>
      <c r="AP986" s="193"/>
      <c r="AQ986" s="193"/>
      <c r="AR986" s="193"/>
      <c r="AS986" s="193"/>
      <c r="AT986" s="193"/>
      <c r="AU986" s="193"/>
      <c r="AV986" s="193"/>
    </row>
    <row r="987" spans="1:48" ht="15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  <c r="AA987" s="193"/>
      <c r="AB987" s="193"/>
      <c r="AC987" s="193"/>
      <c r="AD987" s="193"/>
      <c r="AE987" s="193"/>
      <c r="AF987" s="193"/>
      <c r="AG987" s="193"/>
      <c r="AH987" s="193"/>
      <c r="AI987" s="193"/>
      <c r="AJ987" s="193"/>
      <c r="AK987" s="193"/>
      <c r="AL987" s="193"/>
      <c r="AM987" s="193"/>
      <c r="AN987" s="193"/>
      <c r="AO987" s="193"/>
      <c r="AP987" s="193"/>
      <c r="AQ987" s="193"/>
      <c r="AR987" s="193"/>
      <c r="AS987" s="193"/>
      <c r="AT987" s="193"/>
      <c r="AU987" s="193"/>
      <c r="AV987" s="193"/>
    </row>
    <row r="988" spans="1:48" ht="15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  <c r="AE988" s="193"/>
      <c r="AF988" s="193"/>
      <c r="AG988" s="193"/>
      <c r="AH988" s="193"/>
      <c r="AI988" s="193"/>
      <c r="AJ988" s="193"/>
      <c r="AK988" s="193"/>
      <c r="AL988" s="193"/>
      <c r="AM988" s="193"/>
      <c r="AN988" s="193"/>
      <c r="AO988" s="193"/>
      <c r="AP988" s="193"/>
      <c r="AQ988" s="193"/>
      <c r="AR988" s="193"/>
      <c r="AS988" s="193"/>
      <c r="AT988" s="193"/>
      <c r="AU988" s="193"/>
      <c r="AV988" s="193"/>
    </row>
    <row r="989" spans="1:48" ht="15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  <c r="AE989" s="193"/>
      <c r="AF989" s="193"/>
      <c r="AG989" s="193"/>
      <c r="AH989" s="193"/>
      <c r="AI989" s="193"/>
      <c r="AJ989" s="193"/>
      <c r="AK989" s="193"/>
      <c r="AL989" s="193"/>
      <c r="AM989" s="193"/>
      <c r="AN989" s="193"/>
      <c r="AO989" s="193"/>
      <c r="AP989" s="193"/>
      <c r="AQ989" s="193"/>
      <c r="AR989" s="193"/>
      <c r="AS989" s="193"/>
      <c r="AT989" s="193"/>
      <c r="AU989" s="193"/>
      <c r="AV989" s="193"/>
    </row>
    <row r="990" spans="1:48" ht="15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  <c r="AE990" s="193"/>
      <c r="AF990" s="193"/>
      <c r="AG990" s="193"/>
      <c r="AH990" s="193"/>
      <c r="AI990" s="193"/>
      <c r="AJ990" s="193"/>
      <c r="AK990" s="193"/>
      <c r="AL990" s="193"/>
      <c r="AM990" s="193"/>
      <c r="AN990" s="193"/>
      <c r="AO990" s="193"/>
      <c r="AP990" s="193"/>
      <c r="AQ990" s="193"/>
      <c r="AR990" s="193"/>
      <c r="AS990" s="193"/>
      <c r="AT990" s="193"/>
      <c r="AU990" s="193"/>
      <c r="AV990" s="193"/>
    </row>
    <row r="991" spans="1:48" ht="15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  <c r="AE991" s="193"/>
      <c r="AF991" s="193"/>
      <c r="AG991" s="193"/>
      <c r="AH991" s="193"/>
      <c r="AI991" s="193"/>
      <c r="AJ991" s="193"/>
      <c r="AK991" s="193"/>
      <c r="AL991" s="193"/>
      <c r="AM991" s="193"/>
      <c r="AN991" s="193"/>
      <c r="AO991" s="193"/>
      <c r="AP991" s="193"/>
      <c r="AQ991" s="193"/>
      <c r="AR991" s="193"/>
      <c r="AS991" s="193"/>
      <c r="AT991" s="193"/>
      <c r="AU991" s="193"/>
      <c r="AV991" s="193"/>
    </row>
    <row r="992" spans="1:48" ht="15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  <c r="AE992" s="193"/>
      <c r="AF992" s="193"/>
      <c r="AG992" s="193"/>
      <c r="AH992" s="193"/>
      <c r="AI992" s="193"/>
      <c r="AJ992" s="193"/>
      <c r="AK992" s="193"/>
      <c r="AL992" s="193"/>
      <c r="AM992" s="193"/>
      <c r="AN992" s="193"/>
      <c r="AO992" s="193"/>
      <c r="AP992" s="193"/>
      <c r="AQ992" s="193"/>
      <c r="AR992" s="193"/>
      <c r="AS992" s="193"/>
      <c r="AT992" s="193"/>
      <c r="AU992" s="193"/>
      <c r="AV992" s="193"/>
    </row>
    <row r="993" spans="1:48" ht="15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  <c r="AA993" s="193"/>
      <c r="AB993" s="193"/>
      <c r="AC993" s="193"/>
      <c r="AD993" s="193"/>
      <c r="AE993" s="193"/>
      <c r="AF993" s="193"/>
      <c r="AG993" s="193"/>
      <c r="AH993" s="193"/>
      <c r="AI993" s="193"/>
      <c r="AJ993" s="193"/>
      <c r="AK993" s="193"/>
      <c r="AL993" s="193"/>
      <c r="AM993" s="193"/>
      <c r="AN993" s="193"/>
      <c r="AO993" s="193"/>
      <c r="AP993" s="193"/>
      <c r="AQ993" s="193"/>
      <c r="AR993" s="193"/>
      <c r="AS993" s="193"/>
      <c r="AT993" s="193"/>
      <c r="AU993" s="193"/>
      <c r="AV993" s="193"/>
    </row>
    <row r="994" spans="1:48" ht="15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  <c r="AE994" s="193"/>
      <c r="AF994" s="193"/>
      <c r="AG994" s="193"/>
      <c r="AH994" s="193"/>
      <c r="AI994" s="193"/>
      <c r="AJ994" s="193"/>
      <c r="AK994" s="193"/>
      <c r="AL994" s="193"/>
      <c r="AM994" s="193"/>
      <c r="AN994" s="193"/>
      <c r="AO994" s="193"/>
      <c r="AP994" s="193"/>
      <c r="AQ994" s="193"/>
      <c r="AR994" s="193"/>
      <c r="AS994" s="193"/>
      <c r="AT994" s="193"/>
      <c r="AU994" s="193"/>
      <c r="AV994" s="193"/>
    </row>
    <row r="995" spans="1:48" ht="15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  <c r="AE995" s="193"/>
      <c r="AF995" s="193"/>
      <c r="AG995" s="193"/>
      <c r="AH995" s="193"/>
      <c r="AI995" s="193"/>
      <c r="AJ995" s="193"/>
      <c r="AK995" s="193"/>
      <c r="AL995" s="193"/>
      <c r="AM995" s="193"/>
      <c r="AN995" s="193"/>
      <c r="AO995" s="193"/>
      <c r="AP995" s="193"/>
      <c r="AQ995" s="193"/>
      <c r="AR995" s="193"/>
      <c r="AS995" s="193"/>
      <c r="AT995" s="193"/>
      <c r="AU995" s="193"/>
      <c r="AV995" s="193"/>
    </row>
    <row r="996" spans="1:48" ht="15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  <c r="AE996" s="193"/>
      <c r="AF996" s="193"/>
      <c r="AG996" s="193"/>
      <c r="AH996" s="193"/>
      <c r="AI996" s="193"/>
      <c r="AJ996" s="193"/>
      <c r="AK996" s="193"/>
      <c r="AL996" s="193"/>
      <c r="AM996" s="193"/>
      <c r="AN996" s="193"/>
      <c r="AO996" s="193"/>
      <c r="AP996" s="193"/>
      <c r="AQ996" s="193"/>
      <c r="AR996" s="193"/>
      <c r="AS996" s="193"/>
      <c r="AT996" s="193"/>
      <c r="AU996" s="193"/>
      <c r="AV996" s="193"/>
    </row>
    <row r="997" spans="1:48" ht="15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  <c r="AE997" s="193"/>
      <c r="AF997" s="193"/>
      <c r="AG997" s="193"/>
      <c r="AH997" s="193"/>
      <c r="AI997" s="193"/>
      <c r="AJ997" s="193"/>
      <c r="AK997" s="193"/>
      <c r="AL997" s="193"/>
      <c r="AM997" s="193"/>
      <c r="AN997" s="193"/>
      <c r="AO997" s="193"/>
      <c r="AP997" s="193"/>
      <c r="AQ997" s="193"/>
      <c r="AR997" s="193"/>
      <c r="AS997" s="193"/>
      <c r="AT997" s="193"/>
      <c r="AU997" s="193"/>
      <c r="AV997" s="193"/>
    </row>
    <row r="998" spans="1:48" ht="15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  <c r="AE998" s="193"/>
      <c r="AF998" s="193"/>
      <c r="AG998" s="193"/>
      <c r="AH998" s="193"/>
      <c r="AI998" s="193"/>
      <c r="AJ998" s="193"/>
      <c r="AK998" s="193"/>
      <c r="AL998" s="193"/>
      <c r="AM998" s="193"/>
      <c r="AN998" s="193"/>
      <c r="AO998" s="193"/>
      <c r="AP998" s="193"/>
      <c r="AQ998" s="193"/>
      <c r="AR998" s="193"/>
      <c r="AS998" s="193"/>
      <c r="AT998" s="193"/>
      <c r="AU998" s="193"/>
      <c r="AV998" s="193"/>
    </row>
    <row r="999" spans="1:48" ht="15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  <c r="AE999" s="193"/>
      <c r="AF999" s="193"/>
      <c r="AG999" s="193"/>
      <c r="AH999" s="193"/>
      <c r="AI999" s="193"/>
      <c r="AJ999" s="193"/>
      <c r="AK999" s="193"/>
      <c r="AL999" s="193"/>
      <c r="AM999" s="193"/>
      <c r="AN999" s="193"/>
      <c r="AO999" s="193"/>
      <c r="AP999" s="193"/>
      <c r="AQ999" s="193"/>
      <c r="AR999" s="193"/>
      <c r="AS999" s="193"/>
      <c r="AT999" s="193"/>
      <c r="AU999" s="193"/>
      <c r="AV999" s="193"/>
    </row>
    <row r="1000" spans="1:48" ht="15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  <c r="AE1000" s="193"/>
      <c r="AF1000" s="193"/>
      <c r="AG1000" s="193"/>
      <c r="AH1000" s="193"/>
      <c r="AI1000" s="193"/>
      <c r="AJ1000" s="193"/>
      <c r="AK1000" s="193"/>
      <c r="AL1000" s="193"/>
      <c r="AM1000" s="193"/>
      <c r="AN1000" s="193"/>
      <c r="AO1000" s="193"/>
      <c r="AP1000" s="193"/>
      <c r="AQ1000" s="193"/>
      <c r="AR1000" s="193"/>
      <c r="AS1000" s="193"/>
      <c r="AT1000" s="193"/>
      <c r="AU1000" s="193"/>
      <c r="AV1000" s="193"/>
    </row>
  </sheetData>
  <mergeCells count="5">
    <mergeCell ref="A1:C2"/>
    <mergeCell ref="G1:R2"/>
    <mergeCell ref="S1:AD2"/>
    <mergeCell ref="AE1:AH2"/>
    <mergeCell ref="AI1:AL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AV1000"/>
  <sheetViews>
    <sheetView workbookViewId="0">
      <selection sqref="A1:C2"/>
    </sheetView>
  </sheetViews>
  <sheetFormatPr defaultColWidth="12.5703125" defaultRowHeight="15.75" customHeight="1"/>
  <cols>
    <col min="1" max="1" width="7.42578125" customWidth="1"/>
    <col min="2" max="2" width="9.28515625" customWidth="1"/>
    <col min="3" max="3" width="50.7109375" customWidth="1"/>
    <col min="4" max="9" width="12.5703125" hidden="1"/>
    <col min="13" max="21" width="12.5703125" hidden="1"/>
    <col min="25" max="30" width="12.5703125" hidden="1"/>
    <col min="31" max="32" width="21.42578125" customWidth="1"/>
    <col min="33" max="34" width="12.5703125" hidden="1"/>
    <col min="35" max="36" width="19.5703125" customWidth="1"/>
    <col min="37" max="38" width="12.5703125" hidden="1"/>
  </cols>
  <sheetData>
    <row r="1" spans="1:48" ht="15">
      <c r="A1" s="252" t="str">
        <f ca="1">IFERROR(__xludf.DUMMYFUNCTION("IMPORTRANGE(""https://docs.google.com/spreadsheets/d/17satSTpinhgyKONxUt8ymbzIQURiWn9_odZBdnkb3WE/edit#gid=1462225298"",""МСЗУ ОМСУ!A2:c102"")"),"")</f>
        <v/>
      </c>
      <c r="B1" s="247"/>
      <c r="C1" s="248"/>
      <c r="D1" s="180" t="str">
        <f ca="1">IFERROR(__xludf.DUMMYFUNCTION("IMPORTRANGE(""https://docs.google.com/spreadsheets/d/17satSTpinhgyKONxUt8ymbzIQURiWn9_odZBdnkb3WE/edit#gid=1462225298"",""МСЗУ ОМСУ!d2:al4"")"),"")</f>
        <v/>
      </c>
      <c r="E1" s="180"/>
      <c r="F1" s="180"/>
      <c r="G1" s="253" t="str">
        <f ca="1">IFERROR(__xludf.DUMMYFUNCTION("""COMPUTED_VALUE"""),"Количество обращений за получением МСЗУ в электронном виде с использованием ЕПГУ/РПГУ")</f>
        <v>Количество обращений за получением МСЗУ в электронном виде с использованием ЕПГУ/РПГУ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8"/>
      <c r="S1" s="253" t="str">
        <f ca="1">IFERROR(__xludf.DUMMYFUNCTION("""COMPUTED_VALUE"""),"Общее количество обращений во всех формах за получением МСЗУ")</f>
        <v>Общее количество обращений во всех формах за получением МСЗУ</v>
      </c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8"/>
      <c r="AE1" s="253" t="str">
        <f ca="1">IFERROR(__xludf.DUMMYFUNCTION("""COMPUTED_VALUE"""),"Количество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РПГУ")</f>
        <v>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</v>
      </c>
      <c r="AF1" s="247"/>
      <c r="AG1" s="247"/>
      <c r="AH1" s="248"/>
      <c r="AI1" s="253" t="str">
        <f ca="1">IFERROR(__xludf.DUMMYFUNCTION("""COMPUTED_VALUE"""),"Общее количество предоставленных массовых социально значимых услуг в электронном виде с использованием ЕПГУ или РПГУ ")</f>
        <v xml:space="preserve">Общее количество предоставленных массовых социально значимых услуг в электронном виде с использованием ЕПГУ или РПГУ </v>
      </c>
      <c r="AJ1" s="247"/>
      <c r="AK1" s="247"/>
      <c r="AL1" s="248"/>
      <c r="AM1" s="181"/>
      <c r="AN1" s="181"/>
      <c r="AO1" s="181"/>
      <c r="AP1" s="181"/>
      <c r="AQ1" s="181"/>
      <c r="AR1" s="181"/>
      <c r="AS1" s="181"/>
      <c r="AT1" s="181"/>
      <c r="AU1" s="181"/>
      <c r="AV1" s="181"/>
    </row>
    <row r="2" spans="1:48" ht="37.5" customHeight="1">
      <c r="A2" s="249"/>
      <c r="B2" s="250"/>
      <c r="C2" s="251"/>
      <c r="D2" s="182" t="str">
        <f ca="1">IFERROR(__xludf.DUMMYFUNCTION("""COMPUTED_VALUE"""),"Подключена на ЕПГУ")</f>
        <v>Подключена на ЕПГУ</v>
      </c>
      <c r="E2" s="182" t="str">
        <f ca="1">IFERROR(__xludf.DUMMYFUNCTION("""COMPUTED_VALUE"""),"Подключена на РПГУ")</f>
        <v>Подключена на РПГУ</v>
      </c>
      <c r="F2" s="182" t="str">
        <f ca="1">IFERROR(__xludf.DUMMYFUNCTION("""COMPUTED_VALUE"""),"ID")</f>
        <v>ID</v>
      </c>
      <c r="G2" s="249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1"/>
      <c r="S2" s="249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1"/>
      <c r="AE2" s="249"/>
      <c r="AF2" s="250"/>
      <c r="AG2" s="250"/>
      <c r="AH2" s="251"/>
      <c r="AI2" s="249"/>
      <c r="AJ2" s="250"/>
      <c r="AK2" s="250"/>
      <c r="AL2" s="251"/>
      <c r="AM2" s="181"/>
      <c r="AN2" s="181"/>
      <c r="AO2" s="181"/>
      <c r="AP2" s="181"/>
      <c r="AQ2" s="181"/>
      <c r="AR2" s="181"/>
      <c r="AS2" s="181"/>
      <c r="AT2" s="181"/>
      <c r="AU2" s="181"/>
      <c r="AV2" s="181"/>
    </row>
    <row r="3" spans="1:48" ht="15">
      <c r="A3" s="180" t="str">
        <f ca="1">IFERROR(__xludf.DUMMYFUNCTION("""COMPUTED_VALUE"""),"№ п/п")</f>
        <v>№ п/п</v>
      </c>
      <c r="B3" s="180" t="str">
        <f ca="1">IFERROR(__xludf.DUMMYFUNCTION("""COMPUTED_VALUE"""),"Номер МР")</f>
        <v>Номер МР</v>
      </c>
      <c r="C3" s="180" t="str">
        <f ca="1">IFERROR(__xludf.DUMMYFUNCTION("""COMPUTED_VALUE"""),"Наименование услуги")</f>
        <v>Наименование услуги</v>
      </c>
      <c r="D3" s="180"/>
      <c r="E3" s="180"/>
      <c r="F3" s="180"/>
      <c r="G3" s="183" t="str">
        <f ca="1">IFERROR(__xludf.DUMMYFUNCTION("""COMPUTED_VALUE"""),"Январь")</f>
        <v>Январь</v>
      </c>
      <c r="H3" s="183" t="str">
        <f ca="1">IFERROR(__xludf.DUMMYFUNCTION("""COMPUTED_VALUE"""),"Февраль")</f>
        <v>Февраль</v>
      </c>
      <c r="I3" s="183" t="str">
        <f ca="1">IFERROR(__xludf.DUMMYFUNCTION("""COMPUTED_VALUE"""),"Март")</f>
        <v>Март</v>
      </c>
      <c r="J3" s="183" t="str">
        <f ca="1">IFERROR(__xludf.DUMMYFUNCTION("""COMPUTED_VALUE"""),"Апрель")</f>
        <v>Апрель</v>
      </c>
      <c r="K3" s="183" t="str">
        <f ca="1">IFERROR(__xludf.DUMMYFUNCTION("""COMPUTED_VALUE"""),"Май")</f>
        <v>Май</v>
      </c>
      <c r="L3" s="183" t="str">
        <f ca="1">IFERROR(__xludf.DUMMYFUNCTION("""COMPUTED_VALUE"""),"Июнь")</f>
        <v>Июнь</v>
      </c>
      <c r="M3" s="183" t="str">
        <f ca="1">IFERROR(__xludf.DUMMYFUNCTION("""COMPUTED_VALUE"""),"Июль")</f>
        <v>Июль</v>
      </c>
      <c r="N3" s="183" t="str">
        <f ca="1">IFERROR(__xludf.DUMMYFUNCTION("""COMPUTED_VALUE"""),"Август")</f>
        <v>Август</v>
      </c>
      <c r="O3" s="183" t="str">
        <f ca="1">IFERROR(__xludf.DUMMYFUNCTION("""COMPUTED_VALUE"""),"Сентябрь")</f>
        <v>Сентябрь</v>
      </c>
      <c r="P3" s="183" t="str">
        <f ca="1">IFERROR(__xludf.DUMMYFUNCTION("""COMPUTED_VALUE"""),"Октябрь")</f>
        <v>Октябрь</v>
      </c>
      <c r="Q3" s="183" t="str">
        <f ca="1">IFERROR(__xludf.DUMMYFUNCTION("""COMPUTED_VALUE"""),"Ноябрь")</f>
        <v>Ноябрь</v>
      </c>
      <c r="R3" s="183" t="str">
        <f ca="1">IFERROR(__xludf.DUMMYFUNCTION("""COMPUTED_VALUE"""),"Декабрь")</f>
        <v>Декабрь</v>
      </c>
      <c r="S3" s="183" t="str">
        <f ca="1">IFERROR(__xludf.DUMMYFUNCTION("""COMPUTED_VALUE"""),"Январь")</f>
        <v>Январь</v>
      </c>
      <c r="T3" s="183" t="str">
        <f ca="1">IFERROR(__xludf.DUMMYFUNCTION("""COMPUTED_VALUE"""),"Февраль")</f>
        <v>Февраль</v>
      </c>
      <c r="U3" s="183" t="str">
        <f ca="1">IFERROR(__xludf.DUMMYFUNCTION("""COMPUTED_VALUE"""),"Март")</f>
        <v>Март</v>
      </c>
      <c r="V3" s="183" t="str">
        <f ca="1">IFERROR(__xludf.DUMMYFUNCTION("""COMPUTED_VALUE"""),"Апрель")</f>
        <v>Апрель</v>
      </c>
      <c r="W3" s="183" t="str">
        <f ca="1">IFERROR(__xludf.DUMMYFUNCTION("""COMPUTED_VALUE"""),"Май")</f>
        <v>Май</v>
      </c>
      <c r="X3" s="183" t="str">
        <f ca="1">IFERROR(__xludf.DUMMYFUNCTION("""COMPUTED_VALUE"""),"Июнь")</f>
        <v>Июнь</v>
      </c>
      <c r="Y3" s="183" t="str">
        <f ca="1">IFERROR(__xludf.DUMMYFUNCTION("""COMPUTED_VALUE"""),"Июль")</f>
        <v>Июль</v>
      </c>
      <c r="Z3" s="183" t="str">
        <f ca="1">IFERROR(__xludf.DUMMYFUNCTION("""COMPUTED_VALUE"""),"Август")</f>
        <v>Август</v>
      </c>
      <c r="AA3" s="183" t="str">
        <f ca="1">IFERROR(__xludf.DUMMYFUNCTION("""COMPUTED_VALUE"""),"Сентябрь")</f>
        <v>Сентябрь</v>
      </c>
      <c r="AB3" s="183" t="str">
        <f ca="1">IFERROR(__xludf.DUMMYFUNCTION("""COMPUTED_VALUE"""),"Октябрь")</f>
        <v>Октябрь</v>
      </c>
      <c r="AC3" s="183" t="str">
        <f ca="1">IFERROR(__xludf.DUMMYFUNCTION("""COMPUTED_VALUE"""),"Ноябрь")</f>
        <v>Ноябрь</v>
      </c>
      <c r="AD3" s="183" t="str">
        <f ca="1">IFERROR(__xludf.DUMMYFUNCTION("""COMPUTED_VALUE"""),"Декабрь")</f>
        <v>Декабрь</v>
      </c>
      <c r="AE3" s="183" t="str">
        <f ca="1">IFERROR(__xludf.DUMMYFUNCTION("""COMPUTED_VALUE"""),"I квартал 2023")</f>
        <v>I квартал 2023</v>
      </c>
      <c r="AF3" s="183" t="str">
        <f ca="1">IFERROR(__xludf.DUMMYFUNCTION("""COMPUTED_VALUE"""),"II квартал 2023")</f>
        <v>II квартал 2023</v>
      </c>
      <c r="AG3" s="183" t="str">
        <f ca="1">IFERROR(__xludf.DUMMYFUNCTION("""COMPUTED_VALUE"""),"III квартал 2023")</f>
        <v>III квартал 2023</v>
      </c>
      <c r="AH3" s="183" t="str">
        <f ca="1">IFERROR(__xludf.DUMMYFUNCTION("""COMPUTED_VALUE"""),"IV квартал 2023")</f>
        <v>IV квартал 2023</v>
      </c>
      <c r="AI3" s="183" t="str">
        <f ca="1">IFERROR(__xludf.DUMMYFUNCTION("""COMPUTED_VALUE"""),"I квартал 2023")</f>
        <v>I квартал 2023</v>
      </c>
      <c r="AJ3" s="183" t="str">
        <f ca="1">IFERROR(__xludf.DUMMYFUNCTION("""COMPUTED_VALUE"""),"II квартал 2023")</f>
        <v>II квартал 2023</v>
      </c>
      <c r="AK3" s="183" t="str">
        <f ca="1">IFERROR(__xludf.DUMMYFUNCTION("""COMPUTED_VALUE"""),"III квартал 2023")</f>
        <v>III квартал 2023</v>
      </c>
      <c r="AL3" s="183" t="str">
        <f ca="1">IFERROR(__xludf.DUMMYFUNCTION("""COMPUTED_VALUE"""),"IV квартал 2023")</f>
        <v>IV квартал 2023</v>
      </c>
      <c r="AM3" s="184"/>
      <c r="AN3" s="184"/>
      <c r="AO3" s="184"/>
      <c r="AP3" s="184"/>
      <c r="AQ3" s="184"/>
      <c r="AR3" s="184"/>
      <c r="AS3" s="184"/>
      <c r="AT3" s="184"/>
      <c r="AU3" s="184"/>
      <c r="AV3" s="184"/>
    </row>
    <row r="4" spans="1:48" ht="15">
      <c r="A4" s="185">
        <f ca="1">IFERROR(__xludf.DUMMYFUNCTION("""COMPUTED_VALUE"""),1)</f>
        <v>1</v>
      </c>
      <c r="B4" s="185">
        <f ca="1">IFERROR(__xludf.DUMMYFUNCTION("""COMPUTED_VALUE"""),3)</f>
        <v>3</v>
      </c>
      <c r="C4" s="185" t="str">
        <f ca="1">IFERROR(__xludf.DUMMYFUNCTION("""COMPUTED_VALUE"""),"Выдача разрешения на ввод объекта в эксплуатацию, внесение изменений в разрешение на ввод объекта в эксплуатацию")</f>
        <v>Выдача разрешения на ввод объекта в эксплуатацию, внесение изменений в разрешение на ввод объекта в эксплуатацию</v>
      </c>
      <c r="D4" s="185"/>
      <c r="E4" s="185"/>
      <c r="F4" s="185"/>
      <c r="G4" s="185"/>
      <c r="H4" s="206">
        <v>0</v>
      </c>
      <c r="I4" s="207">
        <v>0</v>
      </c>
      <c r="J4" s="210"/>
      <c r="K4" s="216"/>
      <c r="L4" s="216"/>
      <c r="M4" s="216"/>
      <c r="N4" s="216"/>
      <c r="O4" s="216"/>
      <c r="P4" s="216"/>
      <c r="Q4" s="216"/>
      <c r="R4" s="216"/>
      <c r="S4" s="216"/>
      <c r="T4" s="207">
        <v>0</v>
      </c>
      <c r="U4" s="207">
        <v>1</v>
      </c>
      <c r="V4" s="210"/>
      <c r="W4" s="216"/>
      <c r="X4" s="216"/>
      <c r="Y4" s="216"/>
      <c r="Z4" s="216"/>
      <c r="AA4" s="216"/>
      <c r="AB4" s="216"/>
      <c r="AC4" s="216"/>
      <c r="AD4" s="216"/>
      <c r="AE4" s="207">
        <v>0</v>
      </c>
      <c r="AF4" s="216"/>
      <c r="AG4" s="216"/>
      <c r="AH4" s="216"/>
      <c r="AI4" s="207">
        <v>0</v>
      </c>
      <c r="AJ4" s="15"/>
      <c r="AK4" s="185"/>
      <c r="AL4" s="185"/>
      <c r="AM4" s="193"/>
      <c r="AN4" s="193"/>
      <c r="AO4" s="193"/>
      <c r="AP4" s="193"/>
      <c r="AQ4" s="193"/>
      <c r="AR4" s="193"/>
      <c r="AS4" s="193"/>
      <c r="AT4" s="193"/>
      <c r="AU4" s="193"/>
      <c r="AV4" s="193"/>
    </row>
    <row r="5" spans="1:48" ht="15">
      <c r="A5" s="185">
        <f ca="1">IFERROR(__xludf.DUMMYFUNCTION("""COMPUTED_VALUE"""),2)</f>
        <v>2</v>
      </c>
      <c r="B5" s="185">
        <f ca="1">IFERROR(__xludf.DUMMYFUNCTION("""COMPUTED_VALUE"""),4)</f>
        <v>4</v>
      </c>
      <c r="C5" s="185" t="str">
        <f ca="1">IFERROR(__xludf.DUMMYFUNCTION("""COMPUTED_VALUE"""),"Выдача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строительство")</f>
        <v>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</v>
      </c>
      <c r="D5" s="185"/>
      <c r="E5" s="185"/>
      <c r="F5" s="185"/>
      <c r="G5" s="185"/>
      <c r="H5" s="204">
        <v>0</v>
      </c>
      <c r="I5" s="211">
        <v>0</v>
      </c>
      <c r="J5" s="208"/>
      <c r="K5" s="162"/>
      <c r="L5" s="162"/>
      <c r="M5" s="162"/>
      <c r="N5" s="162"/>
      <c r="O5" s="162"/>
      <c r="P5" s="162"/>
      <c r="Q5" s="162"/>
      <c r="R5" s="162"/>
      <c r="S5" s="162"/>
      <c r="T5" s="211">
        <v>1</v>
      </c>
      <c r="U5" s="211">
        <v>0</v>
      </c>
      <c r="V5" s="208"/>
      <c r="W5" s="162"/>
      <c r="X5" s="162"/>
      <c r="Y5" s="162"/>
      <c r="Z5" s="162"/>
      <c r="AA5" s="162"/>
      <c r="AB5" s="162"/>
      <c r="AC5" s="162"/>
      <c r="AD5" s="162"/>
      <c r="AE5" s="211">
        <v>0</v>
      </c>
      <c r="AF5" s="162"/>
      <c r="AG5" s="162"/>
      <c r="AH5" s="162"/>
      <c r="AI5" s="211">
        <v>0</v>
      </c>
      <c r="AJ5" s="43"/>
      <c r="AK5" s="185"/>
      <c r="AL5" s="185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1:48" ht="15">
      <c r="A6" s="185">
        <f ca="1">IFERROR(__xludf.DUMMYFUNCTION("""COMPUTED_VALUE"""),3)</f>
        <v>3</v>
      </c>
      <c r="B6" s="185">
        <f ca="1">IFERROR(__xludf.DUMMYFUNCTION("""COMPUTED_VALUE"""),91)</f>
        <v>91</v>
      </c>
      <c r="C6" s="185" t="str">
        <f ca="1">IFERROR(__xludf.DUMMYFUNCTION("""COMPUTED_VALUE"""),"Направление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деятельности")</f>
        <v>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</v>
      </c>
      <c r="D6" s="185"/>
      <c r="E6" s="185"/>
      <c r="F6" s="185"/>
      <c r="G6" s="185"/>
      <c r="H6" s="204">
        <v>0</v>
      </c>
      <c r="I6" s="211">
        <v>0</v>
      </c>
      <c r="J6" s="208"/>
      <c r="K6" s="162"/>
      <c r="L6" s="162"/>
      <c r="M6" s="162"/>
      <c r="N6" s="162"/>
      <c r="O6" s="162"/>
      <c r="P6" s="162"/>
      <c r="Q6" s="162"/>
      <c r="R6" s="162"/>
      <c r="S6" s="162"/>
      <c r="T6" s="211">
        <v>0</v>
      </c>
      <c r="U6" s="211">
        <v>0</v>
      </c>
      <c r="V6" s="208"/>
      <c r="W6" s="162"/>
      <c r="X6" s="162"/>
      <c r="Y6" s="162"/>
      <c r="Z6" s="162"/>
      <c r="AA6" s="162"/>
      <c r="AB6" s="162"/>
      <c r="AC6" s="162"/>
      <c r="AD6" s="162"/>
      <c r="AE6" s="211">
        <v>0</v>
      </c>
      <c r="AF6" s="162"/>
      <c r="AG6" s="162"/>
      <c r="AH6" s="162"/>
      <c r="AI6" s="211">
        <v>0</v>
      </c>
      <c r="AJ6" s="43"/>
      <c r="AK6" s="185"/>
      <c r="AL6" s="185"/>
      <c r="AM6" s="193"/>
      <c r="AN6" s="193"/>
      <c r="AO6" s="193"/>
      <c r="AP6" s="193"/>
      <c r="AQ6" s="193"/>
      <c r="AR6" s="193"/>
      <c r="AS6" s="193"/>
      <c r="AT6" s="193"/>
      <c r="AU6" s="193"/>
      <c r="AV6" s="193"/>
    </row>
    <row r="7" spans="1:48" ht="15">
      <c r="A7" s="185">
        <f ca="1">IFERROR(__xludf.DUMMYFUNCTION("""COMPUTED_VALUE"""),4)</f>
        <v>4</v>
      </c>
      <c r="B7" s="185">
        <f ca="1">IFERROR(__xludf.DUMMYFUNCTION("""COMPUTED_VALUE"""),90)</f>
        <v>90</v>
      </c>
      <c r="C7" s="185" t="str">
        <f ca="1">IFERROR(__xludf.DUMMYFUNCTION("""COMPUTED_VALUE"""),"Направление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уст"&amp;"ановленным параметрам и допустимости размещения объекта индивидуального жилищного строительства или садового дома на земельном участке")</f>
        <v>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v>
      </c>
      <c r="D7" s="185"/>
      <c r="E7" s="185"/>
      <c r="F7" s="185"/>
      <c r="G7" s="185"/>
      <c r="H7" s="204">
        <v>0</v>
      </c>
      <c r="I7" s="211">
        <v>0</v>
      </c>
      <c r="J7" s="208"/>
      <c r="K7" s="162"/>
      <c r="L7" s="162"/>
      <c r="M7" s="162"/>
      <c r="N7" s="162"/>
      <c r="O7" s="162"/>
      <c r="P7" s="162"/>
      <c r="Q7" s="162"/>
      <c r="R7" s="162"/>
      <c r="S7" s="162"/>
      <c r="T7" s="211">
        <v>4</v>
      </c>
      <c r="U7" s="211">
        <v>4</v>
      </c>
      <c r="V7" s="208"/>
      <c r="W7" s="162"/>
      <c r="X7" s="162"/>
      <c r="Y7" s="162"/>
      <c r="Z7" s="162"/>
      <c r="AA7" s="162"/>
      <c r="AB7" s="162"/>
      <c r="AC7" s="162"/>
      <c r="AD7" s="162"/>
      <c r="AE7" s="211">
        <v>0</v>
      </c>
      <c r="AF7" s="162"/>
      <c r="AG7" s="162"/>
      <c r="AH7" s="162"/>
      <c r="AI7" s="211">
        <v>0</v>
      </c>
      <c r="AJ7" s="43"/>
      <c r="AK7" s="185"/>
      <c r="AL7" s="185"/>
      <c r="AM7" s="193"/>
      <c r="AN7" s="193"/>
      <c r="AO7" s="193"/>
      <c r="AP7" s="193"/>
      <c r="AQ7" s="193"/>
      <c r="AR7" s="193"/>
      <c r="AS7" s="193"/>
      <c r="AT7" s="193"/>
      <c r="AU7" s="193"/>
      <c r="AV7" s="193"/>
    </row>
    <row r="8" spans="1:48" ht="15">
      <c r="A8" s="185">
        <f ca="1">IFERROR(__xludf.DUMMYFUNCTION("""COMPUTED_VALUE"""),5)</f>
        <v>5</v>
      </c>
      <c r="B8" s="185">
        <f ca="1">IFERROR(__xludf.DUMMYFUNCTION("""COMPUTED_VALUE"""),21)</f>
        <v>21</v>
      </c>
      <c r="C8" s="185" t="str">
        <f ca="1">IFERROR(__xludf.DUMMYFUNCTION("""COMPUTED_VALUE"""),"Выдача градостроительного плана земельного участка")</f>
        <v>Выдача градостроительного плана земельного участка</v>
      </c>
      <c r="D8" s="185"/>
      <c r="E8" s="185"/>
      <c r="F8" s="185"/>
      <c r="G8" s="185"/>
      <c r="H8" s="204">
        <v>0</v>
      </c>
      <c r="I8" s="211">
        <v>1</v>
      </c>
      <c r="J8" s="208"/>
      <c r="K8" s="162"/>
      <c r="L8" s="162"/>
      <c r="M8" s="162"/>
      <c r="N8" s="162"/>
      <c r="O8" s="162"/>
      <c r="P8" s="162"/>
      <c r="Q8" s="162"/>
      <c r="R8" s="162"/>
      <c r="S8" s="162"/>
      <c r="T8" s="211">
        <v>1</v>
      </c>
      <c r="U8" s="211">
        <v>3</v>
      </c>
      <c r="V8" s="208"/>
      <c r="W8" s="162"/>
      <c r="X8" s="162"/>
      <c r="Y8" s="162"/>
      <c r="Z8" s="162"/>
      <c r="AA8" s="162"/>
      <c r="AB8" s="162"/>
      <c r="AC8" s="162"/>
      <c r="AD8" s="162"/>
      <c r="AE8" s="211">
        <v>1</v>
      </c>
      <c r="AF8" s="162"/>
      <c r="AG8" s="162"/>
      <c r="AH8" s="162"/>
      <c r="AI8" s="211">
        <v>1</v>
      </c>
      <c r="AJ8" s="43"/>
      <c r="AK8" s="185"/>
      <c r="AL8" s="185"/>
      <c r="AM8" s="193"/>
      <c r="AN8" s="193"/>
      <c r="AO8" s="193"/>
      <c r="AP8" s="193"/>
      <c r="AQ8" s="193"/>
      <c r="AR8" s="193"/>
      <c r="AS8" s="193"/>
      <c r="AT8" s="193"/>
      <c r="AU8" s="193"/>
      <c r="AV8" s="193"/>
    </row>
    <row r="9" spans="1:48" ht="15">
      <c r="A9" s="185">
        <f ca="1">IFERROR(__xludf.DUMMYFUNCTION("""COMPUTED_VALUE"""),6)</f>
        <v>6</v>
      </c>
      <c r="B9" s="185">
        <f ca="1">IFERROR(__xludf.DUMMYFUNCTION("""COMPUTED_VALUE"""),85)</f>
        <v>85</v>
      </c>
      <c r="C9" s="185" t="str">
        <f ca="1">IFERROR(__xludf.DUMMYFUNCTION("""COMPUTED_VALUE"""),"Выдача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образования")</f>
        <v>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</v>
      </c>
      <c r="D9" s="185"/>
      <c r="E9" s="185"/>
      <c r="F9" s="185"/>
      <c r="G9" s="185"/>
      <c r="H9" s="204">
        <v>0</v>
      </c>
      <c r="I9" s="225">
        <v>0</v>
      </c>
      <c r="J9" s="222"/>
      <c r="K9" s="225"/>
      <c r="L9" s="225"/>
      <c r="M9" s="225"/>
      <c r="N9" s="225"/>
      <c r="O9" s="225"/>
      <c r="P9" s="225"/>
      <c r="Q9" s="225"/>
      <c r="R9" s="225"/>
      <c r="S9" s="225"/>
      <c r="T9" s="211">
        <v>3</v>
      </c>
      <c r="U9" s="225">
        <v>1</v>
      </c>
      <c r="V9" s="222"/>
      <c r="W9" s="225"/>
      <c r="X9" s="225"/>
      <c r="Y9" s="225"/>
      <c r="Z9" s="225"/>
      <c r="AA9" s="225"/>
      <c r="AB9" s="225"/>
      <c r="AC9" s="225"/>
      <c r="AD9" s="225"/>
      <c r="AE9" s="225">
        <v>0</v>
      </c>
      <c r="AF9" s="225"/>
      <c r="AG9" s="225"/>
      <c r="AH9" s="225"/>
      <c r="AI9" s="225">
        <v>0</v>
      </c>
      <c r="AJ9" s="43"/>
      <c r="AK9" s="185"/>
      <c r="AL9" s="185"/>
      <c r="AM9" s="193"/>
      <c r="AN9" s="193"/>
      <c r="AO9" s="193"/>
      <c r="AP9" s="193"/>
      <c r="AQ9" s="193"/>
      <c r="AR9" s="193"/>
      <c r="AS9" s="193"/>
      <c r="AT9" s="193"/>
      <c r="AU9" s="193"/>
      <c r="AV9" s="193"/>
    </row>
    <row r="10" spans="1:48" ht="15">
      <c r="A10" s="185">
        <f ca="1">IFERROR(__xludf.DUMMYFUNCTION("""COMPUTED_VALUE"""),7)</f>
        <v>7</v>
      </c>
      <c r="B10" s="185">
        <f ca="1">IFERROR(__xludf.DUMMYFUNCTION("""COMPUTED_VALUE"""),63)</f>
        <v>63</v>
      </c>
      <c r="C10" s="185" t="str">
        <f ca="1">IFERROR(__xludf.DUMMYFUNCTION("""COMPUTED_VALUE"""),"Организация отдыха детей в каникулярное время")</f>
        <v>Организация отдыха детей в каникулярное время</v>
      </c>
      <c r="D10" s="185"/>
      <c r="E10" s="185"/>
      <c r="F10" s="185"/>
      <c r="G10" s="185"/>
      <c r="H10" s="204">
        <v>0</v>
      </c>
      <c r="I10" s="211">
        <v>0</v>
      </c>
      <c r="J10" s="208"/>
      <c r="K10" s="162"/>
      <c r="L10" s="162"/>
      <c r="M10" s="162"/>
      <c r="N10" s="162"/>
      <c r="O10" s="162"/>
      <c r="P10" s="162"/>
      <c r="Q10" s="162"/>
      <c r="R10" s="162"/>
      <c r="S10" s="162"/>
      <c r="T10" s="211">
        <v>0</v>
      </c>
      <c r="U10" s="211">
        <v>0</v>
      </c>
      <c r="V10" s="208"/>
      <c r="W10" s="162"/>
      <c r="X10" s="162"/>
      <c r="Y10" s="162"/>
      <c r="Z10" s="162"/>
      <c r="AA10" s="162"/>
      <c r="AB10" s="162"/>
      <c r="AC10" s="162"/>
      <c r="AD10" s="162"/>
      <c r="AE10" s="211">
        <v>0</v>
      </c>
      <c r="AF10" s="162"/>
      <c r="AG10" s="162"/>
      <c r="AH10" s="162"/>
      <c r="AI10" s="211">
        <v>0</v>
      </c>
      <c r="AJ10" s="43"/>
      <c r="AK10" s="185"/>
      <c r="AL10" s="185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</row>
    <row r="11" spans="1:48" ht="15">
      <c r="A11" s="185">
        <f ca="1">IFERROR(__xludf.DUMMYFUNCTION("""COMPUTED_VALUE"""),8)</f>
        <v>8</v>
      </c>
      <c r="B11" s="185">
        <f ca="1">IFERROR(__xludf.DUMMYFUNCTION("""COMPUTED_VALUE"""),59)</f>
        <v>59</v>
      </c>
      <c r="C11" s="185" t="str">
        <f ca="1">IFERROR(__xludf.DUMMYFUNCTION("""COMPUTED_VALUE"""),"Перераспределение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собственности")</f>
        <v>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</v>
      </c>
      <c r="D11" s="185"/>
      <c r="E11" s="185"/>
      <c r="F11" s="185"/>
      <c r="G11" s="185"/>
      <c r="H11" s="204">
        <v>0</v>
      </c>
      <c r="I11" s="211">
        <v>0</v>
      </c>
      <c r="J11" s="208"/>
      <c r="K11" s="162"/>
      <c r="L11" s="162"/>
      <c r="M11" s="162"/>
      <c r="N11" s="162"/>
      <c r="O11" s="162"/>
      <c r="P11" s="162"/>
      <c r="Q11" s="162"/>
      <c r="R11" s="162"/>
      <c r="S11" s="162"/>
      <c r="T11" s="211">
        <v>4</v>
      </c>
      <c r="U11" s="211">
        <v>7</v>
      </c>
      <c r="V11" s="208"/>
      <c r="W11" s="162"/>
      <c r="X11" s="162"/>
      <c r="Y11" s="162"/>
      <c r="Z11" s="162"/>
      <c r="AA11" s="162"/>
      <c r="AB11" s="162"/>
      <c r="AC11" s="162"/>
      <c r="AD11" s="162"/>
      <c r="AE11" s="211">
        <v>0</v>
      </c>
      <c r="AF11" s="162"/>
      <c r="AG11" s="162"/>
      <c r="AH11" s="162"/>
      <c r="AI11" s="211">
        <v>0</v>
      </c>
      <c r="AJ11" s="43"/>
      <c r="AK11" s="185"/>
      <c r="AL11" s="185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</row>
    <row r="12" spans="1:48" ht="15">
      <c r="A12" s="185">
        <f ca="1">IFERROR(__xludf.DUMMYFUNCTION("""COMPUTED_VALUE"""),9)</f>
        <v>9</v>
      </c>
      <c r="B12" s="185">
        <f ca="1">IFERROR(__xludf.DUMMYFUNCTION("""COMPUTED_VALUE"""),55)</f>
        <v>55</v>
      </c>
      <c r="C12" s="185" t="str">
        <f ca="1">IFERROR(__xludf.DUMMYFUNCTION("""COMPUTED_VALUE"""),"Предоставление разрешения на осуществление земляных работ")</f>
        <v>Предоставление разрешения на осуществление земляных работ</v>
      </c>
      <c r="D12" s="185"/>
      <c r="E12" s="185"/>
      <c r="F12" s="185"/>
      <c r="G12" s="185"/>
      <c r="H12" s="204">
        <v>0</v>
      </c>
      <c r="I12" s="225">
        <v>0</v>
      </c>
      <c r="J12" s="222"/>
      <c r="K12" s="225"/>
      <c r="L12" s="225"/>
      <c r="M12" s="225"/>
      <c r="N12" s="225"/>
      <c r="O12" s="225"/>
      <c r="P12" s="225"/>
      <c r="Q12" s="225"/>
      <c r="R12" s="225"/>
      <c r="S12" s="225"/>
      <c r="T12" s="211">
        <v>0</v>
      </c>
      <c r="U12" s="225">
        <v>1</v>
      </c>
      <c r="V12" s="222"/>
      <c r="W12" s="225"/>
      <c r="X12" s="225"/>
      <c r="Y12" s="225"/>
      <c r="Z12" s="225"/>
      <c r="AA12" s="225"/>
      <c r="AB12" s="225"/>
      <c r="AC12" s="225"/>
      <c r="AD12" s="225"/>
      <c r="AE12" s="225">
        <v>0</v>
      </c>
      <c r="AF12" s="225"/>
      <c r="AG12" s="225"/>
      <c r="AH12" s="225"/>
      <c r="AI12" s="225">
        <v>0</v>
      </c>
      <c r="AJ12" s="43"/>
      <c r="AK12" s="185"/>
      <c r="AL12" s="185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</row>
    <row r="13" spans="1:48" ht="15">
      <c r="A13" s="185">
        <f ca="1">IFERROR(__xludf.DUMMYFUNCTION("""COMPUTED_VALUE"""),10)</f>
        <v>10</v>
      </c>
      <c r="B13" s="185">
        <f ca="1">IFERROR(__xludf.DUMMYFUNCTION("""COMPUTED_VALUE"""),18)</f>
        <v>18</v>
      </c>
      <c r="C13" s="185" t="str">
        <f ca="1">IFERROR(__xludf.DUMMYFUNCTION("""COMPUTED_VALUE"""),"Присвоение адреса объекту адресации, изменение и аннулирование такого адреса")</f>
        <v>Присвоение адреса объекту адресации, изменение и аннулирование такого адреса</v>
      </c>
      <c r="D13" s="185"/>
      <c r="E13" s="185"/>
      <c r="F13" s="185"/>
      <c r="G13" s="185"/>
      <c r="H13" s="204">
        <v>0</v>
      </c>
      <c r="I13" s="211">
        <v>1</v>
      </c>
      <c r="J13" s="208"/>
      <c r="K13" s="162"/>
      <c r="L13" s="162"/>
      <c r="M13" s="162"/>
      <c r="N13" s="162"/>
      <c r="O13" s="162"/>
      <c r="P13" s="162"/>
      <c r="Q13" s="162"/>
      <c r="R13" s="162"/>
      <c r="S13" s="162"/>
      <c r="T13" s="211">
        <v>6</v>
      </c>
      <c r="U13" s="211">
        <v>15</v>
      </c>
      <c r="V13" s="208"/>
      <c r="W13" s="162"/>
      <c r="X13" s="162"/>
      <c r="Y13" s="162"/>
      <c r="Z13" s="162"/>
      <c r="AA13" s="162"/>
      <c r="AB13" s="162"/>
      <c r="AC13" s="162"/>
      <c r="AD13" s="162"/>
      <c r="AE13" s="211">
        <v>1</v>
      </c>
      <c r="AF13" s="162"/>
      <c r="AG13" s="162"/>
      <c r="AH13" s="162"/>
      <c r="AI13" s="211">
        <v>1</v>
      </c>
      <c r="AJ13" s="43"/>
      <c r="AK13" s="185"/>
      <c r="AL13" s="185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</row>
    <row r="14" spans="1:48" ht="15">
      <c r="A14" s="185">
        <f ca="1">IFERROR(__xludf.DUMMYFUNCTION("""COMPUTED_VALUE"""),11)</f>
        <v>11</v>
      </c>
      <c r="B14" s="185">
        <f ca="1">IFERROR(__xludf.DUMMYFUNCTION("""COMPUTED_VALUE"""),14)</f>
        <v>14</v>
      </c>
      <c r="C14" s="185" t="str">
        <f ca="1">IFERROR(__xludf.DUMMYFUNCTION("""COMPUTED_VALUE"""),"Согласование проведения переустройства и (или) перепланировки помещения в многоквартирном доме")</f>
        <v>Согласование проведения переустройства и (или) перепланировки помещения в многоквартирном доме</v>
      </c>
      <c r="D14" s="185"/>
      <c r="E14" s="185"/>
      <c r="F14" s="185"/>
      <c r="G14" s="185"/>
      <c r="H14" s="204">
        <v>0</v>
      </c>
      <c r="I14" s="211">
        <v>0</v>
      </c>
      <c r="J14" s="208"/>
      <c r="K14" s="162"/>
      <c r="L14" s="162"/>
      <c r="M14" s="162"/>
      <c r="N14" s="162"/>
      <c r="O14" s="162"/>
      <c r="P14" s="162"/>
      <c r="Q14" s="162"/>
      <c r="R14" s="162"/>
      <c r="S14" s="162"/>
      <c r="T14" s="211">
        <v>0</v>
      </c>
      <c r="U14" s="211">
        <v>0</v>
      </c>
      <c r="V14" s="208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43"/>
      <c r="AK14" s="185"/>
      <c r="AL14" s="185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</row>
    <row r="15" spans="1:48" ht="15">
      <c r="A15" s="185">
        <f ca="1">IFERROR(__xludf.DUMMYFUNCTION("""COMPUTED_VALUE"""),12)</f>
        <v>12</v>
      </c>
      <c r="B15" s="185">
        <f ca="1">IFERROR(__xludf.DUMMYFUNCTION("""COMPUTED_VALUE"""),24)</f>
        <v>24</v>
      </c>
      <c r="C15" s="185" t="str">
        <f ca="1">IFERROR(__xludf.DUMMYFUNCTION("""COMPUTED_VALUE"""),"Утверждение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образования")</f>
        <v>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</v>
      </c>
      <c r="D15" s="185"/>
      <c r="E15" s="185"/>
      <c r="F15" s="185"/>
      <c r="G15" s="185"/>
      <c r="H15" s="204">
        <v>0</v>
      </c>
      <c r="I15" s="211">
        <v>0</v>
      </c>
      <c r="J15" s="208"/>
      <c r="K15" s="162"/>
      <c r="L15" s="162"/>
      <c r="M15" s="162"/>
      <c r="N15" s="162"/>
      <c r="O15" s="162"/>
      <c r="P15" s="162"/>
      <c r="Q15" s="162"/>
      <c r="R15" s="162"/>
      <c r="S15" s="162"/>
      <c r="T15" s="211">
        <v>3</v>
      </c>
      <c r="U15" s="162"/>
      <c r="V15" s="208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43"/>
      <c r="AK15" s="185"/>
      <c r="AL15" s="185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</row>
    <row r="16" spans="1:48" ht="15">
      <c r="A16" s="185">
        <f ca="1">IFERROR(__xludf.DUMMYFUNCTION("""COMPUTED_VALUE"""),13)</f>
        <v>13</v>
      </c>
      <c r="B16" s="185">
        <f ca="1">IFERROR(__xludf.DUMMYFUNCTION("""COMPUTED_VALUE"""),49)</f>
        <v>49</v>
      </c>
      <c r="C16" s="185" t="str">
        <f ca="1">IFERROR(__xludf.DUMMYFUNCTION("""COMPUTED_VALUE"""),"Предоставление земельных участков, находящихся в муниципальной собственности (государственная собственность на которые не разграничена), на торгах")</f>
        <v>Предоставление земельных участков, находящихся в муниципальной собственности (государственная собственность на которые не разграничена), на торгах</v>
      </c>
      <c r="D16" s="185"/>
      <c r="E16" s="185"/>
      <c r="F16" s="185"/>
      <c r="G16" s="185"/>
      <c r="H16" s="204">
        <v>0</v>
      </c>
      <c r="I16" s="211">
        <v>0</v>
      </c>
      <c r="J16" s="208"/>
      <c r="K16" s="162"/>
      <c r="L16" s="162"/>
      <c r="M16" s="162"/>
      <c r="N16" s="162"/>
      <c r="O16" s="162"/>
      <c r="P16" s="162"/>
      <c r="Q16" s="162"/>
      <c r="R16" s="162"/>
      <c r="S16" s="162"/>
      <c r="T16" s="211">
        <v>0</v>
      </c>
      <c r="U16" s="211">
        <v>1</v>
      </c>
      <c r="V16" s="208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43"/>
      <c r="AK16" s="185"/>
      <c r="AL16" s="185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</row>
    <row r="17" spans="1:48" ht="15">
      <c r="A17" s="185">
        <f ca="1">IFERROR(__xludf.DUMMYFUNCTION("""COMPUTED_VALUE"""),14)</f>
        <v>14</v>
      </c>
      <c r="B17" s="185">
        <f ca="1">IFERROR(__xludf.DUMMYFUNCTION("""COMPUTED_VALUE"""),1)</f>
        <v>1</v>
      </c>
      <c r="C17" s="185" t="str">
        <f ca="1">IFERROR(__xludf.DUMMYFUNCTION("""COMPUTED_VALUE"""),"Выдача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Фед"&amp;"ерации и международными обязательствами администрацией")</f>
        <v>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Федерации и международными обязательствами администрацией</v>
      </c>
      <c r="D17" s="185"/>
      <c r="E17" s="185"/>
      <c r="F17" s="185"/>
      <c r="G17" s="185"/>
      <c r="H17" s="204">
        <v>0</v>
      </c>
      <c r="I17" s="162"/>
      <c r="J17" s="208"/>
      <c r="K17" s="162"/>
      <c r="L17" s="162"/>
      <c r="M17" s="162"/>
      <c r="N17" s="162"/>
      <c r="O17" s="162"/>
      <c r="P17" s="162"/>
      <c r="Q17" s="162"/>
      <c r="R17" s="162"/>
      <c r="S17" s="162"/>
      <c r="T17" s="211">
        <v>0</v>
      </c>
      <c r="U17" s="162"/>
      <c r="V17" s="208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43"/>
      <c r="AK17" s="185"/>
      <c r="AL17" s="185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</row>
    <row r="18" spans="1:48" ht="15">
      <c r="A18" s="185">
        <f ca="1">IFERROR(__xludf.DUMMYFUNCTION("""COMPUTED_VALUE"""),15)</f>
        <v>15</v>
      </c>
      <c r="B18" s="185">
        <f ca="1">IFERROR(__xludf.DUMMYFUNCTION("""COMPUTED_VALUE"""),105)</f>
        <v>105</v>
      </c>
      <c r="C18" s="185" t="str">
        <f ca="1">IFERROR(__xludf.DUMMYFUNCTION("""COMPUTED_VALUE"""),"Признание садового дома жилым домом и жилого дома садовым домом")</f>
        <v>Признание садового дома жилым домом и жилого дома садовым домом</v>
      </c>
      <c r="D18" s="185"/>
      <c r="E18" s="185"/>
      <c r="F18" s="185"/>
      <c r="G18" s="185"/>
      <c r="H18" s="204">
        <v>0</v>
      </c>
      <c r="I18" s="211">
        <v>0</v>
      </c>
      <c r="J18" s="208"/>
      <c r="K18" s="162"/>
      <c r="L18" s="162"/>
      <c r="M18" s="162"/>
      <c r="N18" s="162"/>
      <c r="O18" s="162"/>
      <c r="P18" s="162"/>
      <c r="Q18" s="162"/>
      <c r="R18" s="162"/>
      <c r="S18" s="162"/>
      <c r="T18" s="211">
        <v>1</v>
      </c>
      <c r="U18" s="211">
        <v>0</v>
      </c>
      <c r="V18" s="208"/>
      <c r="W18" s="162"/>
      <c r="X18" s="162"/>
      <c r="Y18" s="162"/>
      <c r="Z18" s="162"/>
      <c r="AA18" s="162"/>
      <c r="AB18" s="162"/>
      <c r="AC18" s="162"/>
      <c r="AD18" s="162"/>
      <c r="AE18" s="211">
        <v>0</v>
      </c>
      <c r="AF18" s="162"/>
      <c r="AG18" s="162"/>
      <c r="AH18" s="162"/>
      <c r="AI18" s="211">
        <v>0</v>
      </c>
      <c r="AJ18" s="43"/>
      <c r="AK18" s="185"/>
      <c r="AL18" s="185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</row>
    <row r="19" spans="1:48" ht="15">
      <c r="A19" s="185">
        <f ca="1">IFERROR(__xludf.DUMMYFUNCTION("""COMPUTED_VALUE"""),16)</f>
        <v>16</v>
      </c>
      <c r="B19" s="185">
        <f ca="1">IFERROR(__xludf.DUMMYFUNCTION("""COMPUTED_VALUE"""),12)</f>
        <v>12</v>
      </c>
      <c r="C19" s="185" t="str">
        <f ca="1">IFERROR(__xludf.DUMMYFUNCTION("""COMPUTED_VALUE"""),"Перевод жилого помещения в нежилое помещение и нежилого помещения в жилое помещение")</f>
        <v>Перевод жилого помещения в нежилое помещение и нежилого помещения в жилое помещение</v>
      </c>
      <c r="D19" s="185"/>
      <c r="E19" s="185"/>
      <c r="F19" s="185"/>
      <c r="G19" s="185"/>
      <c r="H19" s="204">
        <v>0</v>
      </c>
      <c r="I19" s="211">
        <v>0</v>
      </c>
      <c r="J19" s="208"/>
      <c r="K19" s="162"/>
      <c r="L19" s="162"/>
      <c r="M19" s="162"/>
      <c r="N19" s="162"/>
      <c r="O19" s="162"/>
      <c r="P19" s="162"/>
      <c r="Q19" s="162"/>
      <c r="R19" s="162"/>
      <c r="S19" s="162"/>
      <c r="T19" s="211">
        <v>0</v>
      </c>
      <c r="U19" s="211">
        <v>0</v>
      </c>
      <c r="V19" s="208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43"/>
      <c r="AK19" s="185"/>
      <c r="AL19" s="185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</row>
    <row r="20" spans="1:48" ht="15">
      <c r="A20" s="185">
        <f ca="1">IFERROR(__xludf.DUMMYFUNCTION("""COMPUTED_VALUE"""),17)</f>
        <v>17</v>
      </c>
      <c r="B20" s="185">
        <f ca="1">IFERROR(__xludf.DUMMYFUNCTION("""COMPUTED_VALUE"""),96)</f>
        <v>96</v>
      </c>
      <c r="C20" s="185" t="str">
        <f ca="1">IFERROR(__xludf.DUMMYFUNCTION("""COMPUTED_VALUE"""),"Предоставление разрешения на отклонение от предельных параметров разрешенного строительства, реконструкции объекта капитального строительства")</f>
        <v>Предоставление разрешения на отклонение от предельных параметров разрешенного строительства, реконструкции объекта капитального строительства</v>
      </c>
      <c r="D20" s="185"/>
      <c r="E20" s="185"/>
      <c r="F20" s="185"/>
      <c r="G20" s="185"/>
      <c r="H20" s="204">
        <v>0</v>
      </c>
      <c r="I20" s="211">
        <v>0</v>
      </c>
      <c r="J20" s="208"/>
      <c r="K20" s="162"/>
      <c r="L20" s="162"/>
      <c r="M20" s="162"/>
      <c r="N20" s="162"/>
      <c r="O20" s="162"/>
      <c r="P20" s="162"/>
      <c r="Q20" s="162"/>
      <c r="R20" s="162"/>
      <c r="S20" s="162"/>
      <c r="T20" s="211">
        <v>0</v>
      </c>
      <c r="U20" s="211">
        <v>0</v>
      </c>
      <c r="V20" s="208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43"/>
      <c r="AK20" s="185"/>
      <c r="AL20" s="185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</row>
    <row r="21" spans="1:48" ht="15">
      <c r="A21" s="185">
        <f ca="1">IFERROR(__xludf.DUMMYFUNCTION("""COMPUTED_VALUE"""),18)</f>
        <v>18</v>
      </c>
      <c r="B21" s="185">
        <f ca="1">IFERROR(__xludf.DUMMYFUNCTION("""COMPUTED_VALUE"""),9)</f>
        <v>9</v>
      </c>
      <c r="C21" s="185" t="str">
        <f ca="1">IFERROR(__xludf.DUMMYFUNCTION("""COMPUTED_VALUE"""),"Выдача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разрешений")</f>
        <v>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</v>
      </c>
      <c r="D21" s="185"/>
      <c r="E21" s="185"/>
      <c r="F21" s="185"/>
      <c r="G21" s="185"/>
      <c r="H21" s="204">
        <v>0</v>
      </c>
      <c r="I21" s="211">
        <v>0</v>
      </c>
      <c r="J21" s="208"/>
      <c r="K21" s="162"/>
      <c r="L21" s="162"/>
      <c r="M21" s="162"/>
      <c r="N21" s="162"/>
      <c r="O21" s="162"/>
      <c r="P21" s="162"/>
      <c r="Q21" s="162"/>
      <c r="R21" s="162"/>
      <c r="S21" s="162"/>
      <c r="T21" s="211">
        <v>0</v>
      </c>
      <c r="U21" s="211">
        <v>0</v>
      </c>
      <c r="V21" s="208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43"/>
      <c r="AK21" s="185"/>
      <c r="AL21" s="185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</row>
    <row r="22" spans="1:48" ht="15">
      <c r="A22" s="185">
        <f ca="1">IFERROR(__xludf.DUMMYFUNCTION("""COMPUTED_VALUE"""),19)</f>
        <v>19</v>
      </c>
      <c r="B22" s="185">
        <f ca="1">IFERROR(__xludf.DUMMYFUNCTION("""COMPUTED_VALUE"""),73)</f>
        <v>73</v>
      </c>
      <c r="C22" s="185" t="str">
        <f ca="1">IFERROR(__xludf.DUMMYFUNCTION("""COMPUTED_VALUE"""),"Выдача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сервитута")</f>
        <v>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</v>
      </c>
      <c r="D22" s="185"/>
      <c r="E22" s="185"/>
      <c r="F22" s="185"/>
      <c r="G22" s="185"/>
      <c r="H22" s="204">
        <v>0</v>
      </c>
      <c r="I22" s="211">
        <v>0</v>
      </c>
      <c r="J22" s="208"/>
      <c r="K22" s="162"/>
      <c r="L22" s="162"/>
      <c r="M22" s="162"/>
      <c r="N22" s="162"/>
      <c r="O22" s="162"/>
      <c r="P22" s="162"/>
      <c r="Q22" s="162"/>
      <c r="R22" s="162"/>
      <c r="S22" s="162"/>
      <c r="T22" s="211">
        <v>4</v>
      </c>
      <c r="U22" s="211">
        <v>0</v>
      </c>
      <c r="V22" s="208"/>
      <c r="W22" s="162"/>
      <c r="X22" s="162"/>
      <c r="Y22" s="162"/>
      <c r="Z22" s="162"/>
      <c r="AA22" s="162"/>
      <c r="AB22" s="162"/>
      <c r="AC22" s="162"/>
      <c r="AD22" s="162"/>
      <c r="AE22" s="211">
        <v>0</v>
      </c>
      <c r="AF22" s="162"/>
      <c r="AG22" s="162"/>
      <c r="AH22" s="162"/>
      <c r="AI22" s="211">
        <v>0</v>
      </c>
      <c r="AJ22" s="43"/>
      <c r="AK22" s="185"/>
      <c r="AL22" s="185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</row>
    <row r="23" spans="1:48" ht="15">
      <c r="A23" s="185">
        <f ca="1">IFERROR(__xludf.DUMMYFUNCTION("""COMPUTED_VALUE"""),20)</f>
        <v>20</v>
      </c>
      <c r="B23" s="185">
        <f ca="1">IFERROR(__xludf.DUMMYFUNCTION("""COMPUTED_VALUE"""),56)</f>
        <v>56</v>
      </c>
      <c r="C23" s="185" t="str">
        <f ca="1">IFERROR(__xludf.DUMMYFUNCTION("""COMPUTED_VALUE"""),"Отнесение земель или земельных участков в составе таких земель к определенной категории")</f>
        <v>Отнесение земель или земельных участков в составе таких земель к определенной категории</v>
      </c>
      <c r="D23" s="185"/>
      <c r="E23" s="185"/>
      <c r="F23" s="185"/>
      <c r="G23" s="185"/>
      <c r="H23" s="204">
        <v>0</v>
      </c>
      <c r="I23" s="211">
        <v>0</v>
      </c>
      <c r="J23" s="208"/>
      <c r="K23" s="162"/>
      <c r="L23" s="162"/>
      <c r="M23" s="162"/>
      <c r="N23" s="162"/>
      <c r="O23" s="162"/>
      <c r="P23" s="162"/>
      <c r="Q23" s="162"/>
      <c r="R23" s="162"/>
      <c r="S23" s="162"/>
      <c r="T23" s="211">
        <v>0</v>
      </c>
      <c r="U23" s="211">
        <v>0</v>
      </c>
      <c r="V23" s="208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43"/>
      <c r="AK23" s="185"/>
      <c r="AL23" s="185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</row>
    <row r="24" spans="1:48" ht="15">
      <c r="A24" s="185">
        <f ca="1">IFERROR(__xludf.DUMMYFUNCTION("""COMPUTED_VALUE"""),21)</f>
        <v>21</v>
      </c>
      <c r="B24" s="185">
        <f ca="1">IFERROR(__xludf.DUMMYFUNCTION("""COMPUTED_VALUE"""),50)</f>
        <v>50</v>
      </c>
      <c r="C24" s="185" t="str">
        <f ca="1">IFERROR(__xludf.DUMMYFUNCTION("""COMPUTED_VALUE"""),"Установление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&lt;1&gt;)")</f>
        <v>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</v>
      </c>
      <c r="D24" s="185"/>
      <c r="E24" s="185"/>
      <c r="F24" s="185"/>
      <c r="G24" s="185"/>
      <c r="H24" s="204">
        <v>0</v>
      </c>
      <c r="I24" s="211">
        <v>0</v>
      </c>
      <c r="J24" s="208"/>
      <c r="K24" s="162"/>
      <c r="L24" s="162"/>
      <c r="M24" s="162"/>
      <c r="N24" s="162"/>
      <c r="O24" s="162"/>
      <c r="P24" s="162"/>
      <c r="Q24" s="162"/>
      <c r="R24" s="162"/>
      <c r="S24" s="162"/>
      <c r="T24" s="211">
        <v>0</v>
      </c>
      <c r="U24" s="211">
        <v>0</v>
      </c>
      <c r="V24" s="208"/>
      <c r="W24" s="162"/>
      <c r="X24" s="162"/>
      <c r="Y24" s="162"/>
      <c r="Z24" s="162"/>
      <c r="AA24" s="162"/>
      <c r="AB24" s="162"/>
      <c r="AC24" s="162"/>
      <c r="AD24" s="162"/>
      <c r="AE24" s="211">
        <v>0</v>
      </c>
      <c r="AF24" s="162"/>
      <c r="AG24" s="162"/>
      <c r="AH24" s="162"/>
      <c r="AI24" s="211">
        <v>0</v>
      </c>
      <c r="AJ24" s="43"/>
      <c r="AK24" s="185"/>
      <c r="AL24" s="185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</row>
    <row r="25" spans="1:48" ht="15">
      <c r="A25" s="185">
        <f ca="1">IFERROR(__xludf.DUMMYFUNCTION("""COMPUTED_VALUE"""),22)</f>
        <v>22</v>
      </c>
      <c r="B25" s="185">
        <f ca="1">IFERROR(__xludf.DUMMYFUNCTION("""COMPUTED_VALUE"""),70)</f>
        <v>70</v>
      </c>
      <c r="C25" s="185" t="str">
        <f ca="1">IFERROR(__xludf.DUMMYFUNCTION("""COMPUTED_VALUE"""),"Выдача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капитала")</f>
        <v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v>
      </c>
      <c r="D25" s="185"/>
      <c r="E25" s="185"/>
      <c r="F25" s="185"/>
      <c r="G25" s="185"/>
      <c r="H25" s="204">
        <v>0</v>
      </c>
      <c r="I25" s="225">
        <v>0</v>
      </c>
      <c r="J25" s="222"/>
      <c r="K25" s="225"/>
      <c r="L25" s="225"/>
      <c r="M25" s="225"/>
      <c r="N25" s="225"/>
      <c r="O25" s="225"/>
      <c r="P25" s="225"/>
      <c r="Q25" s="225"/>
      <c r="R25" s="225"/>
      <c r="S25" s="225"/>
      <c r="T25" s="211">
        <v>0</v>
      </c>
      <c r="U25" s="225">
        <v>1</v>
      </c>
      <c r="V25" s="222"/>
      <c r="W25" s="225"/>
      <c r="X25" s="225"/>
      <c r="Y25" s="225"/>
      <c r="Z25" s="225"/>
      <c r="AA25" s="225"/>
      <c r="AB25" s="225"/>
      <c r="AC25" s="225"/>
      <c r="AD25" s="225"/>
      <c r="AE25" s="225">
        <v>0</v>
      </c>
      <c r="AF25" s="225"/>
      <c r="AG25" s="225"/>
      <c r="AH25" s="225"/>
      <c r="AI25" s="225">
        <v>0</v>
      </c>
      <c r="AJ25" s="43"/>
      <c r="AK25" s="185"/>
      <c r="AL25" s="185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</row>
    <row r="26" spans="1:48" ht="15">
      <c r="A26" s="185">
        <f ca="1">IFERROR(__xludf.DUMMYFUNCTION("""COMPUTED_VALUE"""),23)</f>
        <v>23</v>
      </c>
      <c r="B26" s="185">
        <f ca="1">IFERROR(__xludf.DUMMYFUNCTION("""COMPUTED_VALUE"""),97)</f>
        <v>97</v>
      </c>
      <c r="C26" s="185" t="str">
        <f ca="1">IFERROR(__xludf.DUMMYFUNCTION("""COMPUTED_VALUE"""),"Предоставление разрешения на условно разрешенный вид использования земельного участка или объекта капитального строительства")</f>
        <v>Предоставление разрешения на условно разрешенный вид использования земельного участка или объекта капитального строительства</v>
      </c>
      <c r="D26" s="185"/>
      <c r="E26" s="185"/>
      <c r="F26" s="185"/>
      <c r="G26" s="185"/>
      <c r="H26" s="204">
        <v>0</v>
      </c>
      <c r="I26" s="211">
        <v>0</v>
      </c>
      <c r="J26" s="208"/>
      <c r="K26" s="162"/>
      <c r="L26" s="162"/>
      <c r="M26" s="162"/>
      <c r="N26" s="162"/>
      <c r="O26" s="162"/>
      <c r="P26" s="162"/>
      <c r="Q26" s="162"/>
      <c r="R26" s="162"/>
      <c r="S26" s="162"/>
      <c r="T26" s="211">
        <v>0</v>
      </c>
      <c r="U26" s="211">
        <v>0</v>
      </c>
      <c r="V26" s="208"/>
      <c r="W26" s="162"/>
      <c r="X26" s="162"/>
      <c r="Y26" s="162"/>
      <c r="Z26" s="162"/>
      <c r="AA26" s="162"/>
      <c r="AB26" s="162"/>
      <c r="AC26" s="162"/>
      <c r="AD26" s="162"/>
      <c r="AE26" s="211">
        <v>0</v>
      </c>
      <c r="AF26" s="162"/>
      <c r="AG26" s="162"/>
      <c r="AH26" s="162"/>
      <c r="AI26" s="211">
        <v>0</v>
      </c>
      <c r="AJ26" s="43"/>
      <c r="AK26" s="185"/>
      <c r="AL26" s="185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</row>
    <row r="27" spans="1:48" ht="15">
      <c r="A27" s="185">
        <f ca="1">IFERROR(__xludf.DUMMYFUNCTION("""COMPUTED_VALUE"""),24)</f>
        <v>24</v>
      </c>
      <c r="B27" s="185">
        <f ca="1">IFERROR(__xludf.DUMMYFUNCTION("""COMPUTED_VALUE"""),103)</f>
        <v>103</v>
      </c>
      <c r="C27" s="185" t="str">
        <f ca="1">IFERROR(__xludf.DUMMYFUNCTION("""COMPUTED_VALUE"""),"Установка информационной вывески, согласование дизайн-проекта размещения вывески")</f>
        <v>Установка информационной вывески, согласование дизайн-проекта размещения вывески</v>
      </c>
      <c r="D27" s="185"/>
      <c r="E27" s="185"/>
      <c r="F27" s="185"/>
      <c r="G27" s="185"/>
      <c r="H27" s="204">
        <v>0</v>
      </c>
      <c r="I27" s="211">
        <v>0</v>
      </c>
      <c r="J27" s="208"/>
      <c r="K27" s="162"/>
      <c r="L27" s="162"/>
      <c r="M27" s="162"/>
      <c r="N27" s="162"/>
      <c r="O27" s="162"/>
      <c r="P27" s="162"/>
      <c r="Q27" s="162"/>
      <c r="R27" s="162"/>
      <c r="S27" s="162"/>
      <c r="T27" s="211">
        <v>0</v>
      </c>
      <c r="U27" s="211">
        <v>0</v>
      </c>
      <c r="V27" s="208"/>
      <c r="W27" s="162"/>
      <c r="X27" s="162"/>
      <c r="Y27" s="162"/>
      <c r="Z27" s="162"/>
      <c r="AA27" s="162"/>
      <c r="AB27" s="162"/>
      <c r="AC27" s="162"/>
      <c r="AD27" s="162"/>
      <c r="AE27" s="211">
        <v>0</v>
      </c>
      <c r="AF27" s="162"/>
      <c r="AG27" s="162"/>
      <c r="AH27" s="162"/>
      <c r="AI27" s="211">
        <v>0</v>
      </c>
      <c r="AJ27" s="43"/>
      <c r="AK27" s="185"/>
      <c r="AL27" s="185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</row>
    <row r="28" spans="1:48" ht="15">
      <c r="A28" s="185">
        <f ca="1">IFERROR(__xludf.DUMMYFUNCTION("""COMPUTED_VALUE"""),25)</f>
        <v>25</v>
      </c>
      <c r="B28" s="185">
        <f ca="1">IFERROR(__xludf.DUMMYFUNCTION("""COMPUTED_VALUE"""),95)</f>
        <v>95</v>
      </c>
      <c r="C28" s="185" t="str">
        <f ca="1">IFERROR(__xludf.DUMMYFUNCTION("""COMPUTED_VALUE"""),"Постановка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разгран"&amp;"ичена ), в собственность бесплатно")</f>
        <v>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разграничена ), в собственность бесплатно</v>
      </c>
      <c r="D28" s="185"/>
      <c r="E28" s="185"/>
      <c r="F28" s="185"/>
      <c r="G28" s="185"/>
      <c r="H28" s="204">
        <v>0</v>
      </c>
      <c r="I28" s="211">
        <v>0</v>
      </c>
      <c r="J28" s="208"/>
      <c r="K28" s="162"/>
      <c r="L28" s="162"/>
      <c r="M28" s="162"/>
      <c r="N28" s="162"/>
      <c r="O28" s="162"/>
      <c r="P28" s="162"/>
      <c r="Q28" s="162"/>
      <c r="R28" s="162"/>
      <c r="S28" s="162"/>
      <c r="T28" s="211">
        <v>0</v>
      </c>
      <c r="U28" s="211">
        <v>0</v>
      </c>
      <c r="V28" s="208"/>
      <c r="W28" s="162"/>
      <c r="X28" s="162"/>
      <c r="Y28" s="162"/>
      <c r="Z28" s="162"/>
      <c r="AA28" s="162"/>
      <c r="AB28" s="162"/>
      <c r="AC28" s="162"/>
      <c r="AD28" s="162"/>
      <c r="AE28" s="211">
        <v>0</v>
      </c>
      <c r="AF28" s="162"/>
      <c r="AG28" s="162"/>
      <c r="AH28" s="162"/>
      <c r="AI28" s="211">
        <v>0</v>
      </c>
      <c r="AJ28" s="43"/>
      <c r="AK28" s="185"/>
      <c r="AL28" s="185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</row>
    <row r="29" spans="1:48" ht="15">
      <c r="A29" s="185">
        <f ca="1">IFERROR(__xludf.DUMMYFUNCTION("""COMPUTED_VALUE"""),26)</f>
        <v>26</v>
      </c>
      <c r="B29" s="185">
        <f ca="1">IFERROR(__xludf.DUMMYFUNCTION("""COMPUTED_VALUE"""),58)</f>
        <v>58</v>
      </c>
      <c r="C29" s="185" t="str">
        <f ca="1">IFERROR(__xludf.DUMMYFUNCTION("""COMPUTED_VALUE"""),"Предварительное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&lt;1&gt;)")</f>
        <v>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</v>
      </c>
      <c r="D29" s="185"/>
      <c r="E29" s="185"/>
      <c r="F29" s="185"/>
      <c r="G29" s="185"/>
      <c r="H29" s="204">
        <v>0</v>
      </c>
      <c r="I29" s="211">
        <v>0</v>
      </c>
      <c r="J29" s="208"/>
      <c r="K29" s="162"/>
      <c r="L29" s="162"/>
      <c r="M29" s="162"/>
      <c r="N29" s="162"/>
      <c r="O29" s="162"/>
      <c r="P29" s="162"/>
      <c r="Q29" s="162"/>
      <c r="R29" s="162"/>
      <c r="S29" s="162"/>
      <c r="T29" s="211">
        <v>3</v>
      </c>
      <c r="U29" s="211">
        <v>32</v>
      </c>
      <c r="V29" s="208"/>
      <c r="W29" s="162"/>
      <c r="X29" s="162"/>
      <c r="Y29" s="162"/>
      <c r="Z29" s="162"/>
      <c r="AA29" s="162"/>
      <c r="AB29" s="162"/>
      <c r="AC29" s="162"/>
      <c r="AD29" s="162"/>
      <c r="AE29" s="211">
        <v>0</v>
      </c>
      <c r="AF29" s="162"/>
      <c r="AG29" s="162"/>
      <c r="AH29" s="162"/>
      <c r="AI29" s="211">
        <v>0</v>
      </c>
      <c r="AJ29" s="43"/>
      <c r="AK29" s="185"/>
      <c r="AL29" s="185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</row>
    <row r="30" spans="1:48" ht="15">
      <c r="A30" s="185">
        <f ca="1">IFERROR(__xludf.DUMMYFUNCTION("""COMPUTED_VALUE"""),27)</f>
        <v>27</v>
      </c>
      <c r="B30" s="185">
        <f ca="1">IFERROR(__xludf.DUMMYFUNCTION("""COMPUTED_VALUE"""),52)</f>
        <v>52</v>
      </c>
      <c r="C30" s="185" t="str">
        <f ca="1">IFERROR(__xludf.DUMMYFUNCTION("""COMPUTED_VALUE"""),"Предоставление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торгов")</f>
        <v>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</v>
      </c>
      <c r="D30" s="185"/>
      <c r="E30" s="185"/>
      <c r="F30" s="185"/>
      <c r="G30" s="185"/>
      <c r="H30" s="204">
        <v>0</v>
      </c>
      <c r="I30" s="211">
        <v>0</v>
      </c>
      <c r="J30" s="208"/>
      <c r="K30" s="162"/>
      <c r="L30" s="162"/>
      <c r="M30" s="162"/>
      <c r="N30" s="162"/>
      <c r="O30" s="162"/>
      <c r="P30" s="162"/>
      <c r="Q30" s="162"/>
      <c r="R30" s="162"/>
      <c r="S30" s="162"/>
      <c r="T30" s="211">
        <v>1</v>
      </c>
      <c r="U30" s="211">
        <v>4</v>
      </c>
      <c r="V30" s="208"/>
      <c r="W30" s="162"/>
      <c r="X30" s="162"/>
      <c r="Y30" s="162"/>
      <c r="Z30" s="162"/>
      <c r="AA30" s="162"/>
      <c r="AB30" s="162"/>
      <c r="AC30" s="162"/>
      <c r="AD30" s="162"/>
      <c r="AE30" s="211">
        <v>0</v>
      </c>
      <c r="AF30" s="162"/>
      <c r="AG30" s="162"/>
      <c r="AH30" s="162"/>
      <c r="AI30" s="211">
        <v>0</v>
      </c>
      <c r="AJ30" s="43"/>
      <c r="AK30" s="185"/>
      <c r="AL30" s="185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</row>
    <row r="31" spans="1:48" ht="15">
      <c r="A31" s="185">
        <f ca="1">IFERROR(__xludf.DUMMYFUNCTION("""COMPUTED_VALUE"""),28)</f>
        <v>28</v>
      </c>
      <c r="B31" s="185">
        <f ca="1">IFERROR(__xludf.DUMMYFUNCTION("""COMPUTED_VALUE"""),82)</f>
        <v>82</v>
      </c>
      <c r="C31" s="185" t="str">
        <f ca="1">IFERROR(__xludf.DUMMYFUNCTION("""COMPUTED_VALUE"""),"Предоставление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то"&amp;"ргов в собственность бесплатно, в общую долевую собственность бесплатно либо в аренду")</f>
        <v>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торгов в собственность бесплатно, в общую долевую собственность бесплатно либо в аренду</v>
      </c>
      <c r="D31" s="185"/>
      <c r="E31" s="185"/>
      <c r="F31" s="185"/>
      <c r="G31" s="185"/>
      <c r="H31" s="204">
        <v>0</v>
      </c>
      <c r="I31" s="211">
        <v>0</v>
      </c>
      <c r="J31" s="208"/>
      <c r="K31" s="162"/>
      <c r="L31" s="162"/>
      <c r="M31" s="162"/>
      <c r="N31" s="162"/>
      <c r="O31" s="162"/>
      <c r="P31" s="162"/>
      <c r="Q31" s="162"/>
      <c r="R31" s="162"/>
      <c r="S31" s="162"/>
      <c r="T31" s="211">
        <v>8</v>
      </c>
      <c r="U31" s="211">
        <v>10</v>
      </c>
      <c r="V31" s="208"/>
      <c r="W31" s="162"/>
      <c r="X31" s="162"/>
      <c r="Y31" s="162"/>
      <c r="Z31" s="162"/>
      <c r="AA31" s="162"/>
      <c r="AB31" s="162"/>
      <c r="AC31" s="162"/>
      <c r="AD31" s="162"/>
      <c r="AE31" s="211">
        <v>0</v>
      </c>
      <c r="AF31" s="162"/>
      <c r="AG31" s="162"/>
      <c r="AH31" s="162"/>
      <c r="AI31" s="211">
        <v>0</v>
      </c>
      <c r="AJ31" s="43"/>
      <c r="AK31" s="185"/>
      <c r="AL31" s="185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</row>
    <row r="32" spans="1:48" ht="15">
      <c r="A32" s="185">
        <f ca="1">IFERROR(__xludf.DUMMYFUNCTION("""COMPUTED_VALUE"""),29)</f>
        <v>29</v>
      </c>
      <c r="B32" s="185">
        <f ca="1">IFERROR(__xludf.DUMMYFUNCTION("""COMPUTED_VALUE"""),2)</f>
        <v>2</v>
      </c>
      <c r="C32" s="185" t="str">
        <f ca="1">IFERROR(__xludf.DUMMYFUNCTION("""COMPUTED_VALUE"""),"Принятие граждан на учет в качестве нуждающихся в жилых помещениях, предоставляемых по договорам социального найма")</f>
        <v>Принятие граждан на учет в качестве нуждающихся в жилых помещениях, предоставляемых по договорам социального найма</v>
      </c>
      <c r="D32" s="185"/>
      <c r="E32" s="185"/>
      <c r="F32" s="185"/>
      <c r="G32" s="185"/>
      <c r="H32" s="204">
        <v>0</v>
      </c>
      <c r="I32" s="225">
        <v>0</v>
      </c>
      <c r="J32" s="222"/>
      <c r="K32" s="225"/>
      <c r="L32" s="225"/>
      <c r="M32" s="225"/>
      <c r="N32" s="225"/>
      <c r="O32" s="225"/>
      <c r="P32" s="225"/>
      <c r="Q32" s="225"/>
      <c r="R32" s="225"/>
      <c r="S32" s="225"/>
      <c r="T32" s="211">
        <v>0</v>
      </c>
      <c r="U32" s="225">
        <v>1</v>
      </c>
      <c r="V32" s="222"/>
      <c r="W32" s="225"/>
      <c r="X32" s="225"/>
      <c r="Y32" s="225"/>
      <c r="Z32" s="225"/>
      <c r="AA32" s="225"/>
      <c r="AB32" s="225"/>
      <c r="AC32" s="225"/>
      <c r="AD32" s="225"/>
      <c r="AE32" s="225">
        <v>0</v>
      </c>
      <c r="AF32" s="225"/>
      <c r="AG32" s="225"/>
      <c r="AH32" s="225"/>
      <c r="AI32" s="225">
        <v>0</v>
      </c>
      <c r="AJ32" s="43"/>
      <c r="AK32" s="185"/>
      <c r="AL32" s="185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</row>
    <row r="33" spans="1:48" ht="15">
      <c r="A33" s="185">
        <f ca="1">IFERROR(__xludf.DUMMYFUNCTION("""COMPUTED_VALUE"""),30)</f>
        <v>30</v>
      </c>
      <c r="B33" s="185">
        <f ca="1">IFERROR(__xludf.DUMMYFUNCTION("""COMPUTED_VALUE"""),81)</f>
        <v>81</v>
      </c>
      <c r="C33" s="185" t="str">
        <f ca="1">IFERROR(__xludf.DUMMYFUNCTION("""COMPUTED_VALUE"""),"Заключение, изменение, выдача дубликата договора социального найма жилого помещения муниципального жилищного фонда")</f>
        <v>Заключение, изменение, выдача дубликата договора социального найма жилого помещения муниципального жилищного фонда</v>
      </c>
      <c r="D33" s="185"/>
      <c r="E33" s="185"/>
      <c r="F33" s="185"/>
      <c r="G33" s="185"/>
      <c r="H33" s="204">
        <v>0</v>
      </c>
      <c r="I33" s="225">
        <v>0</v>
      </c>
      <c r="J33" s="222"/>
      <c r="K33" s="225"/>
      <c r="L33" s="225"/>
      <c r="M33" s="225"/>
      <c r="N33" s="225"/>
      <c r="O33" s="225"/>
      <c r="P33" s="225"/>
      <c r="Q33" s="225"/>
      <c r="R33" s="225"/>
      <c r="S33" s="225"/>
      <c r="T33" s="211">
        <v>0</v>
      </c>
      <c r="U33" s="225">
        <v>1</v>
      </c>
      <c r="V33" s="222"/>
      <c r="W33" s="225"/>
      <c r="X33" s="225"/>
      <c r="Y33" s="225"/>
      <c r="Z33" s="225"/>
      <c r="AA33" s="225"/>
      <c r="AB33" s="225"/>
      <c r="AC33" s="225"/>
      <c r="AD33" s="225"/>
      <c r="AE33" s="225">
        <v>0</v>
      </c>
      <c r="AF33" s="225"/>
      <c r="AG33" s="225"/>
      <c r="AH33" s="225"/>
      <c r="AI33" s="225">
        <v>0</v>
      </c>
      <c r="AJ33" s="43"/>
      <c r="AK33" s="185"/>
      <c r="AL33" s="185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</row>
    <row r="34" spans="1:48" ht="15">
      <c r="A34" s="185">
        <f ca="1">IFERROR(__xludf.DUMMYFUNCTION("""COMPUTED_VALUE"""),31)</f>
        <v>31</v>
      </c>
      <c r="B34" s="185">
        <f ca="1">IFERROR(__xludf.DUMMYFUNCTION("""COMPUTED_VALUE"""),26)</f>
        <v>26</v>
      </c>
      <c r="C34" s="185" t="str">
        <f ca="1">IFERROR(__xludf.DUMMYFUNCTION("""COMPUTED_VALUE"""),"Прием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сады)")</f>
        <v>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</v>
      </c>
      <c r="D34" s="185"/>
      <c r="E34" s="185"/>
      <c r="F34" s="185"/>
      <c r="G34" s="185"/>
      <c r="H34" s="204">
        <v>0</v>
      </c>
      <c r="I34" s="211">
        <v>0</v>
      </c>
      <c r="J34" s="208"/>
      <c r="K34" s="162"/>
      <c r="L34" s="162"/>
      <c r="M34" s="162"/>
      <c r="N34" s="162"/>
      <c r="O34" s="162"/>
      <c r="P34" s="162"/>
      <c r="Q34" s="162"/>
      <c r="R34" s="162"/>
      <c r="S34" s="162"/>
      <c r="T34" s="211">
        <v>0</v>
      </c>
      <c r="U34" s="211">
        <v>0</v>
      </c>
      <c r="V34" s="208"/>
      <c r="W34" s="162"/>
      <c r="X34" s="162"/>
      <c r="Y34" s="162"/>
      <c r="Z34" s="162"/>
      <c r="AA34" s="162"/>
      <c r="AB34" s="162"/>
      <c r="AC34" s="162"/>
      <c r="AD34" s="162"/>
      <c r="AE34" s="211">
        <v>0</v>
      </c>
      <c r="AF34" s="162"/>
      <c r="AG34" s="162"/>
      <c r="AH34" s="162"/>
      <c r="AI34" s="211">
        <v>0</v>
      </c>
      <c r="AJ34" s="43"/>
      <c r="AK34" s="185"/>
      <c r="AL34" s="185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</row>
    <row r="35" spans="1:48" ht="15">
      <c r="A35" s="185">
        <f ca="1">IFERROR(__xludf.DUMMYFUNCTION("""COMPUTED_VALUE"""),32)</f>
        <v>32</v>
      </c>
      <c r="B35" s="185">
        <f ca="1">IFERROR(__xludf.DUMMYFUNCTION("""COMPUTED_VALUE"""),27)</f>
        <v>27</v>
      </c>
      <c r="C35" s="185" t="str">
        <f ca="1">IFERROR(__xludf.DUMMYFUNCTION("""COMPUTED_VALUE"""),"Зачисление детей в общеобразовательные организации")</f>
        <v>Зачисление детей в общеобразовательные организации</v>
      </c>
      <c r="D35" s="185"/>
      <c r="E35" s="185"/>
      <c r="F35" s="185"/>
      <c r="G35" s="185"/>
      <c r="H35" s="204">
        <v>0</v>
      </c>
      <c r="I35" s="211">
        <v>0</v>
      </c>
      <c r="J35" s="208"/>
      <c r="K35" s="162"/>
      <c r="L35" s="162"/>
      <c r="M35" s="162"/>
      <c r="N35" s="162"/>
      <c r="O35" s="162"/>
      <c r="P35" s="162"/>
      <c r="Q35" s="162"/>
      <c r="R35" s="162"/>
      <c r="S35" s="162"/>
      <c r="T35" s="211">
        <v>0</v>
      </c>
      <c r="U35" s="211">
        <v>0</v>
      </c>
      <c r="V35" s="208"/>
      <c r="W35" s="162"/>
      <c r="X35" s="162"/>
      <c r="Y35" s="162"/>
      <c r="Z35" s="162"/>
      <c r="AA35" s="162"/>
      <c r="AB35" s="162"/>
      <c r="AC35" s="162"/>
      <c r="AD35" s="162"/>
      <c r="AE35" s="211">
        <v>0</v>
      </c>
      <c r="AF35" s="162"/>
      <c r="AG35" s="162"/>
      <c r="AH35" s="162"/>
      <c r="AI35" s="211">
        <v>0</v>
      </c>
      <c r="AJ35" s="43"/>
      <c r="AK35" s="185"/>
      <c r="AL35" s="185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</row>
    <row r="36" spans="1:48" ht="15">
      <c r="A36" s="185">
        <f ca="1">IFERROR(__xludf.DUMMYFUNCTION("""COMPUTED_VALUE"""),33)</f>
        <v>33</v>
      </c>
      <c r="B36" s="185">
        <f ca="1">IFERROR(__xludf.DUMMYFUNCTION("""COMPUTED_VALUE"""),54)</f>
        <v>54</v>
      </c>
      <c r="C36" s="185" t="str">
        <f ca="1">IFERROR(__xludf.DUMMYFUNCTION("""COMPUTED_VALUE"""),"Предоставление сведений об объектах учета, содержащихся в реестре муниципального имущества")</f>
        <v>Предоставление сведений об объектах учета, содержащихся в реестре муниципального имущества</v>
      </c>
      <c r="D36" s="185"/>
      <c r="E36" s="185"/>
      <c r="F36" s="185"/>
      <c r="G36" s="185"/>
      <c r="H36" s="204">
        <v>0</v>
      </c>
      <c r="I36" s="225">
        <v>0</v>
      </c>
      <c r="J36" s="222"/>
      <c r="K36" s="225"/>
      <c r="L36" s="225"/>
      <c r="M36" s="225"/>
      <c r="N36" s="225"/>
      <c r="O36" s="225"/>
      <c r="P36" s="225"/>
      <c r="Q36" s="225"/>
      <c r="R36" s="225"/>
      <c r="S36" s="225"/>
      <c r="T36" s="211">
        <v>0</v>
      </c>
      <c r="U36" s="225">
        <v>0</v>
      </c>
      <c r="V36" s="222"/>
      <c r="W36" s="225"/>
      <c r="X36" s="225"/>
      <c r="Y36" s="225"/>
      <c r="Z36" s="225"/>
      <c r="AA36" s="225"/>
      <c r="AB36" s="225"/>
      <c r="AC36" s="225"/>
      <c r="AD36" s="225"/>
      <c r="AE36" s="225">
        <v>0</v>
      </c>
      <c r="AF36" s="225"/>
      <c r="AG36" s="225"/>
      <c r="AH36" s="225"/>
      <c r="AI36" s="225">
        <v>0</v>
      </c>
      <c r="AJ36" s="43"/>
      <c r="AK36" s="185"/>
      <c r="AL36" s="185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</row>
    <row r="37" spans="1:48" ht="15">
      <c r="A37" s="185">
        <f ca="1">IFERROR(__xludf.DUMMYFUNCTION("""COMPUTED_VALUE"""),34)</f>
        <v>34</v>
      </c>
      <c r="B37" s="185">
        <f ca="1">IFERROR(__xludf.DUMMYFUNCTION("""COMPUTED_VALUE"""),20)</f>
        <v>20</v>
      </c>
      <c r="C37" s="185" t="str">
        <f ca="1">IFERROR(__xludf.DUMMYFUNCTION("""COMPUTED_VALUE"""),"Решение вопроса о приватизации жилого помещения муниципального жилищного фонда")</f>
        <v>Решение вопроса о приватизации жилого помещения муниципального жилищного фонда</v>
      </c>
      <c r="D37" s="185"/>
      <c r="E37" s="185"/>
      <c r="F37" s="185"/>
      <c r="G37" s="185"/>
      <c r="H37" s="204">
        <v>0</v>
      </c>
      <c r="I37" s="225">
        <v>0</v>
      </c>
      <c r="J37" s="222"/>
      <c r="K37" s="225"/>
      <c r="L37" s="225"/>
      <c r="M37" s="225"/>
      <c r="N37" s="225"/>
      <c r="O37" s="225"/>
      <c r="P37" s="225"/>
      <c r="Q37" s="225"/>
      <c r="R37" s="225"/>
      <c r="S37" s="225"/>
      <c r="T37" s="211">
        <v>0</v>
      </c>
      <c r="U37" s="225">
        <v>1</v>
      </c>
      <c r="V37" s="222"/>
      <c r="W37" s="225"/>
      <c r="X37" s="225"/>
      <c r="Y37" s="225"/>
      <c r="Z37" s="225"/>
      <c r="AA37" s="225"/>
      <c r="AB37" s="225"/>
      <c r="AC37" s="225"/>
      <c r="AD37" s="225"/>
      <c r="AE37" s="225">
        <v>0</v>
      </c>
      <c r="AF37" s="225"/>
      <c r="AG37" s="225"/>
      <c r="AH37" s="225"/>
      <c r="AI37" s="225">
        <v>0</v>
      </c>
      <c r="AJ37" s="43"/>
      <c r="AK37" s="185"/>
      <c r="AL37" s="185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</row>
    <row r="38" spans="1:48" ht="15">
      <c r="A38" s="185">
        <f ca="1">IFERROR(__xludf.DUMMYFUNCTION("""COMPUTED_VALUE"""),35)</f>
        <v>35</v>
      </c>
      <c r="B38" s="185">
        <f ca="1">IFERROR(__xludf.DUMMYFUNCTION("""COMPUTED_VALUE"""),112)</f>
        <v>112</v>
      </c>
      <c r="C38" s="185" t="str">
        <f ca="1">IFERROR(__xludf.DUMMYFUNCTION("""COMPUTED_VALUE"""),"Присвоение спортивных разрядов ""второй спортивный разряд"", ""третий спортивный разряд""
")</f>
        <v xml:space="preserve">Присвоение спортивных разрядов "второй спортивный разряд", "третий спортивный разряд"
</v>
      </c>
      <c r="D38" s="185"/>
      <c r="E38" s="185"/>
      <c r="F38" s="185"/>
      <c r="G38" s="202">
        <f>SUM(G4:G37)</f>
        <v>0</v>
      </c>
      <c r="H38" s="204">
        <v>0</v>
      </c>
      <c r="I38" s="211">
        <v>0</v>
      </c>
      <c r="J38" s="208"/>
      <c r="K38" s="162"/>
      <c r="L38" s="162"/>
      <c r="M38" s="162"/>
      <c r="N38" s="162"/>
      <c r="O38" s="162"/>
      <c r="P38" s="162"/>
      <c r="Q38" s="162"/>
      <c r="R38" s="162"/>
      <c r="S38" s="162"/>
      <c r="T38" s="211">
        <v>0</v>
      </c>
      <c r="U38" s="211">
        <v>0</v>
      </c>
      <c r="V38" s="208"/>
      <c r="W38" s="162"/>
      <c r="X38" s="162"/>
      <c r="Y38" s="162"/>
      <c r="Z38" s="162"/>
      <c r="AA38" s="162"/>
      <c r="AB38" s="162"/>
      <c r="AC38" s="162"/>
      <c r="AD38" s="162"/>
      <c r="AE38" s="211">
        <v>0</v>
      </c>
      <c r="AF38" s="162"/>
      <c r="AG38" s="162"/>
      <c r="AH38" s="162"/>
      <c r="AI38" s="211">
        <v>0</v>
      </c>
      <c r="AJ38" s="43"/>
      <c r="AK38" s="202">
        <f t="shared" ref="AK38:AL38" si="0">SUM(AK4:AK37)</f>
        <v>0</v>
      </c>
      <c r="AL38" s="202">
        <f t="shared" si="0"/>
        <v>0</v>
      </c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</row>
    <row r="39" spans="1:48" ht="15">
      <c r="A39" s="185">
        <f ca="1">IFERROR(__xludf.DUMMYFUNCTION("""COMPUTED_VALUE"""),36)</f>
        <v>36</v>
      </c>
      <c r="B39" s="185">
        <f ca="1">IFERROR(__xludf.DUMMYFUNCTION("""COMPUTED_VALUE"""),94)</f>
        <v>94</v>
      </c>
      <c r="C39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статьей 39.37 Земельного кодекса Российской Федерации
")</f>
        <v xml:space="preserve"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статьей 39.37 Земельного кодекса Российской Федерации
</v>
      </c>
      <c r="D39" s="185"/>
      <c r="E39" s="185"/>
      <c r="F39" s="185"/>
      <c r="G39" s="202"/>
      <c r="H39" s="204">
        <v>0</v>
      </c>
      <c r="I39" s="211">
        <v>0</v>
      </c>
      <c r="J39" s="208"/>
      <c r="K39" s="162"/>
      <c r="L39" s="162"/>
      <c r="M39" s="162"/>
      <c r="N39" s="162"/>
      <c r="O39" s="162"/>
      <c r="P39" s="162"/>
      <c r="Q39" s="162"/>
      <c r="R39" s="162"/>
      <c r="S39" s="162"/>
      <c r="T39" s="211">
        <v>0</v>
      </c>
      <c r="U39" s="211">
        <v>0</v>
      </c>
      <c r="V39" s="208"/>
      <c r="W39" s="162"/>
      <c r="X39" s="162"/>
      <c r="Y39" s="162"/>
      <c r="Z39" s="162"/>
      <c r="AA39" s="162"/>
      <c r="AB39" s="162"/>
      <c r="AC39" s="162"/>
      <c r="AD39" s="162"/>
      <c r="AE39" s="211">
        <v>0</v>
      </c>
      <c r="AF39" s="162"/>
      <c r="AG39" s="162"/>
      <c r="AH39" s="162"/>
      <c r="AI39" s="211">
        <v>0</v>
      </c>
      <c r="AJ39" s="43"/>
      <c r="AK39" s="202"/>
      <c r="AL39" s="202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</row>
    <row r="40" spans="1:48" ht="15">
      <c r="A40" s="185">
        <f ca="1">IFERROR(__xludf.DUMMYFUNCTION("""COMPUTED_VALUE"""),37)</f>
        <v>37</v>
      </c>
      <c r="B40" s="185">
        <f ca="1">IFERROR(__xludf.DUMMYFUNCTION("""COMPUTED_VALUE"""),106)</f>
        <v>106</v>
      </c>
      <c r="C40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Федерации")</f>
        <v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</v>
      </c>
      <c r="D40" s="185"/>
      <c r="E40" s="185"/>
      <c r="F40" s="185"/>
      <c r="G40" s="202"/>
      <c r="H40" s="204">
        <v>0</v>
      </c>
      <c r="I40" s="211">
        <v>0</v>
      </c>
      <c r="J40" s="208"/>
      <c r="K40" s="162"/>
      <c r="L40" s="162"/>
      <c r="M40" s="162"/>
      <c r="N40" s="162"/>
      <c r="O40" s="162"/>
      <c r="P40" s="162"/>
      <c r="Q40" s="162"/>
      <c r="R40" s="162"/>
      <c r="S40" s="162"/>
      <c r="T40" s="211">
        <v>0</v>
      </c>
      <c r="U40" s="211">
        <v>0</v>
      </c>
      <c r="V40" s="208"/>
      <c r="W40" s="162"/>
      <c r="X40" s="162"/>
      <c r="Y40" s="162"/>
      <c r="Z40" s="162"/>
      <c r="AA40" s="162"/>
      <c r="AB40" s="162"/>
      <c r="AC40" s="162"/>
      <c r="AD40" s="162"/>
      <c r="AE40" s="211">
        <v>0</v>
      </c>
      <c r="AF40" s="162"/>
      <c r="AG40" s="162"/>
      <c r="AH40" s="162"/>
      <c r="AI40" s="211">
        <v>0</v>
      </c>
      <c r="AJ40" s="43"/>
      <c r="AK40" s="202"/>
      <c r="AL40" s="202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</row>
    <row r="41" spans="1:48" ht="15">
      <c r="A41" s="185">
        <f ca="1">IFERROR(__xludf.DUMMYFUNCTION("""COMPUTED_VALUE"""),38)</f>
        <v>38</v>
      </c>
      <c r="B41" s="185">
        <f ca="1">IFERROR(__xludf.DUMMYFUNCTION("""COMPUTED_VALUE"""),111)</f>
        <v>111</v>
      </c>
      <c r="C41" s="185" t="str">
        <f ca="1">IFERROR(__xludf.DUMMYFUNCTION("""COMPUTED_VALUE"""),"Присвоение квалификационных категорий спортивных судей ""спортивный судья третьей категории"", ""спортивный судья второй категории""")</f>
        <v>Присвоение квалификационных категорий спортивных судей "спортивный судья третьей категории", "спортивный судья второй категории"</v>
      </c>
      <c r="D41" s="185"/>
      <c r="E41" s="185"/>
      <c r="F41" s="185"/>
      <c r="G41" s="202"/>
      <c r="H41" s="204">
        <v>0</v>
      </c>
      <c r="I41" s="211">
        <v>0</v>
      </c>
      <c r="J41" s="208"/>
      <c r="K41" s="162"/>
      <c r="L41" s="162"/>
      <c r="M41" s="162"/>
      <c r="N41" s="162"/>
      <c r="O41" s="162"/>
      <c r="P41" s="162"/>
      <c r="Q41" s="162"/>
      <c r="R41" s="162"/>
      <c r="S41" s="162"/>
      <c r="T41" s="211">
        <v>0</v>
      </c>
      <c r="U41" s="211">
        <v>0</v>
      </c>
      <c r="V41" s="208"/>
      <c r="W41" s="162"/>
      <c r="X41" s="162"/>
      <c r="Y41" s="162"/>
      <c r="Z41" s="162"/>
      <c r="AA41" s="162"/>
      <c r="AB41" s="162"/>
      <c r="AC41" s="162"/>
      <c r="AD41" s="162"/>
      <c r="AE41" s="211">
        <v>0</v>
      </c>
      <c r="AF41" s="162"/>
      <c r="AG41" s="162"/>
      <c r="AH41" s="162"/>
      <c r="AI41" s="211">
        <v>0</v>
      </c>
      <c r="AJ41" s="43"/>
      <c r="AK41" s="202"/>
      <c r="AL41" s="202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</row>
    <row r="42" spans="1:48" ht="15" hidden="1">
      <c r="A42" s="185">
        <f ca="1">IFERROR(__xludf.DUMMYFUNCTION("""COMPUTED_VALUE"""),39)</f>
        <v>39</v>
      </c>
      <c r="B42" s="185"/>
      <c r="C42" s="185"/>
      <c r="D42" s="185"/>
      <c r="E42" s="185"/>
      <c r="F42" s="185"/>
      <c r="G42" s="202"/>
      <c r="H42" s="202"/>
      <c r="I42" s="213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13"/>
      <c r="V42" s="202"/>
      <c r="W42" s="202"/>
      <c r="X42" s="202"/>
      <c r="Y42" s="202"/>
      <c r="Z42" s="202"/>
      <c r="AA42" s="202"/>
      <c r="AB42" s="202"/>
      <c r="AC42" s="202"/>
      <c r="AD42" s="202"/>
      <c r="AE42" s="213"/>
      <c r="AF42" s="202"/>
      <c r="AG42" s="202"/>
      <c r="AH42" s="202"/>
      <c r="AI42" s="213"/>
      <c r="AJ42" s="202"/>
      <c r="AK42" s="202"/>
      <c r="AL42" s="202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</row>
    <row r="43" spans="1:48" ht="15" hidden="1">
      <c r="A43" s="185">
        <f ca="1">IFERROR(__xludf.DUMMYFUNCTION("""COMPUTED_VALUE"""),40)</f>
        <v>40</v>
      </c>
      <c r="B43" s="185"/>
      <c r="C43" s="185"/>
      <c r="D43" s="185"/>
      <c r="E43" s="185"/>
      <c r="F43" s="185"/>
      <c r="G43" s="202"/>
      <c r="H43" s="202"/>
      <c r="I43" s="213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13"/>
      <c r="V43" s="202"/>
      <c r="W43" s="202"/>
      <c r="X43" s="202"/>
      <c r="Y43" s="202"/>
      <c r="Z43" s="202"/>
      <c r="AA43" s="202"/>
      <c r="AB43" s="202"/>
      <c r="AC43" s="202"/>
      <c r="AD43" s="202"/>
      <c r="AE43" s="213"/>
      <c r="AF43" s="202"/>
      <c r="AG43" s="202"/>
      <c r="AH43" s="202"/>
      <c r="AI43" s="213"/>
      <c r="AJ43" s="202"/>
      <c r="AK43" s="202"/>
      <c r="AL43" s="202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</row>
    <row r="44" spans="1:48" ht="15" hidden="1">
      <c r="A44" s="185">
        <f ca="1">IFERROR(__xludf.DUMMYFUNCTION("""COMPUTED_VALUE"""),41)</f>
        <v>41</v>
      </c>
      <c r="B44" s="185"/>
      <c r="C44" s="185"/>
      <c r="D44" s="185"/>
      <c r="E44" s="185"/>
      <c r="F44" s="185"/>
      <c r="G44" s="202"/>
      <c r="H44" s="202"/>
      <c r="I44" s="213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13"/>
      <c r="V44" s="202"/>
      <c r="W44" s="202"/>
      <c r="X44" s="202"/>
      <c r="Y44" s="202"/>
      <c r="Z44" s="202"/>
      <c r="AA44" s="202"/>
      <c r="AB44" s="202"/>
      <c r="AC44" s="202"/>
      <c r="AD44" s="202"/>
      <c r="AE44" s="213"/>
      <c r="AF44" s="202"/>
      <c r="AG44" s="202"/>
      <c r="AH44" s="202"/>
      <c r="AI44" s="213"/>
      <c r="AJ44" s="202"/>
      <c r="AK44" s="202"/>
      <c r="AL44" s="202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</row>
    <row r="45" spans="1:48" ht="15" hidden="1">
      <c r="A45" s="185">
        <f ca="1">IFERROR(__xludf.DUMMYFUNCTION("""COMPUTED_VALUE"""),42)</f>
        <v>42</v>
      </c>
      <c r="B45" s="185"/>
      <c r="C45" s="185"/>
      <c r="D45" s="185"/>
      <c r="E45" s="185"/>
      <c r="F45" s="185"/>
      <c r="G45" s="202"/>
      <c r="H45" s="202"/>
      <c r="I45" s="213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13"/>
      <c r="V45" s="202"/>
      <c r="W45" s="202"/>
      <c r="X45" s="202"/>
      <c r="Y45" s="202"/>
      <c r="Z45" s="202"/>
      <c r="AA45" s="202"/>
      <c r="AB45" s="202"/>
      <c r="AC45" s="202"/>
      <c r="AD45" s="202"/>
      <c r="AE45" s="213"/>
      <c r="AF45" s="202"/>
      <c r="AG45" s="202"/>
      <c r="AH45" s="202"/>
      <c r="AI45" s="213"/>
      <c r="AJ45" s="202"/>
      <c r="AK45" s="202"/>
      <c r="AL45" s="202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</row>
    <row r="46" spans="1:48" ht="15" hidden="1">
      <c r="A46" s="185">
        <f ca="1">IFERROR(__xludf.DUMMYFUNCTION("""COMPUTED_VALUE"""),43)</f>
        <v>43</v>
      </c>
      <c r="B46" s="185"/>
      <c r="C46" s="185"/>
      <c r="D46" s="185"/>
      <c r="E46" s="185"/>
      <c r="F46" s="185"/>
      <c r="G46" s="202"/>
      <c r="H46" s="202"/>
      <c r="I46" s="213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13"/>
      <c r="V46" s="202"/>
      <c r="W46" s="202"/>
      <c r="X46" s="202"/>
      <c r="Y46" s="202"/>
      <c r="Z46" s="202"/>
      <c r="AA46" s="202"/>
      <c r="AB46" s="202"/>
      <c r="AC46" s="202"/>
      <c r="AD46" s="202"/>
      <c r="AE46" s="213"/>
      <c r="AF46" s="202"/>
      <c r="AG46" s="202"/>
      <c r="AH46" s="202"/>
      <c r="AI46" s="213"/>
      <c r="AJ46" s="202"/>
      <c r="AK46" s="202"/>
      <c r="AL46" s="202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</row>
    <row r="47" spans="1:48" ht="15" hidden="1">
      <c r="A47" s="185">
        <f ca="1">IFERROR(__xludf.DUMMYFUNCTION("""COMPUTED_VALUE"""),44)</f>
        <v>44</v>
      </c>
      <c r="B47" s="185"/>
      <c r="C47" s="185"/>
      <c r="D47" s="185"/>
      <c r="E47" s="185"/>
      <c r="F47" s="185"/>
      <c r="G47" s="202"/>
      <c r="H47" s="202"/>
      <c r="I47" s="213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13"/>
      <c r="V47" s="202"/>
      <c r="W47" s="202"/>
      <c r="X47" s="202"/>
      <c r="Y47" s="202"/>
      <c r="Z47" s="202"/>
      <c r="AA47" s="202"/>
      <c r="AB47" s="202"/>
      <c r="AC47" s="202"/>
      <c r="AD47" s="202"/>
      <c r="AE47" s="213"/>
      <c r="AF47" s="202"/>
      <c r="AG47" s="202"/>
      <c r="AH47" s="202"/>
      <c r="AI47" s="213"/>
      <c r="AJ47" s="202"/>
      <c r="AK47" s="202"/>
      <c r="AL47" s="202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</row>
    <row r="48" spans="1:48" ht="15" hidden="1">
      <c r="A48" s="185">
        <f ca="1">IFERROR(__xludf.DUMMYFUNCTION("""COMPUTED_VALUE"""),45)</f>
        <v>45</v>
      </c>
      <c r="B48" s="185"/>
      <c r="C48" s="185"/>
      <c r="D48" s="185"/>
      <c r="E48" s="185"/>
      <c r="F48" s="185"/>
      <c r="G48" s="202"/>
      <c r="H48" s="202"/>
      <c r="I48" s="213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13"/>
      <c r="V48" s="202"/>
      <c r="W48" s="202"/>
      <c r="X48" s="202"/>
      <c r="Y48" s="202"/>
      <c r="Z48" s="202"/>
      <c r="AA48" s="202"/>
      <c r="AB48" s="202"/>
      <c r="AC48" s="202"/>
      <c r="AD48" s="202"/>
      <c r="AE48" s="213"/>
      <c r="AF48" s="202"/>
      <c r="AG48" s="202"/>
      <c r="AH48" s="202"/>
      <c r="AI48" s="213"/>
      <c r="AJ48" s="202"/>
      <c r="AK48" s="202"/>
      <c r="AL48" s="202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</row>
    <row r="49" spans="1:48" ht="15" hidden="1">
      <c r="A49" s="185">
        <f ca="1">IFERROR(__xludf.DUMMYFUNCTION("""COMPUTED_VALUE"""),46)</f>
        <v>46</v>
      </c>
      <c r="B49" s="185"/>
      <c r="C49" s="185"/>
      <c r="D49" s="185"/>
      <c r="E49" s="185"/>
      <c r="F49" s="185"/>
      <c r="G49" s="202"/>
      <c r="H49" s="202"/>
      <c r="I49" s="213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13"/>
      <c r="V49" s="202"/>
      <c r="W49" s="202"/>
      <c r="X49" s="202"/>
      <c r="Y49" s="202"/>
      <c r="Z49" s="202"/>
      <c r="AA49" s="202"/>
      <c r="AB49" s="202"/>
      <c r="AC49" s="202"/>
      <c r="AD49" s="202"/>
      <c r="AE49" s="213"/>
      <c r="AF49" s="202"/>
      <c r="AG49" s="202"/>
      <c r="AH49" s="202"/>
      <c r="AI49" s="213"/>
      <c r="AJ49" s="202"/>
      <c r="AK49" s="202"/>
      <c r="AL49" s="202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</row>
    <row r="50" spans="1:48" ht="15" hidden="1">
      <c r="A50" s="185">
        <f ca="1">IFERROR(__xludf.DUMMYFUNCTION("""COMPUTED_VALUE"""),47)</f>
        <v>47</v>
      </c>
      <c r="B50" s="185"/>
      <c r="C50" s="185"/>
      <c r="D50" s="185"/>
      <c r="E50" s="185"/>
      <c r="F50" s="185"/>
      <c r="G50" s="202"/>
      <c r="H50" s="202"/>
      <c r="I50" s="213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13"/>
      <c r="V50" s="202"/>
      <c r="W50" s="202"/>
      <c r="X50" s="202"/>
      <c r="Y50" s="202"/>
      <c r="Z50" s="202"/>
      <c r="AA50" s="202"/>
      <c r="AB50" s="202"/>
      <c r="AC50" s="202"/>
      <c r="AD50" s="202"/>
      <c r="AE50" s="213"/>
      <c r="AF50" s="202"/>
      <c r="AG50" s="202"/>
      <c r="AH50" s="202"/>
      <c r="AI50" s="213"/>
      <c r="AJ50" s="202"/>
      <c r="AK50" s="202"/>
      <c r="AL50" s="202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</row>
    <row r="51" spans="1:48" ht="15" hidden="1">
      <c r="A51" s="185">
        <f ca="1">IFERROR(__xludf.DUMMYFUNCTION("""COMPUTED_VALUE"""),48)</f>
        <v>48</v>
      </c>
      <c r="B51" s="185"/>
      <c r="C51" s="185"/>
      <c r="D51" s="185"/>
      <c r="E51" s="185"/>
      <c r="F51" s="185"/>
      <c r="G51" s="202"/>
      <c r="H51" s="202"/>
      <c r="I51" s="213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13"/>
      <c r="V51" s="202"/>
      <c r="W51" s="202"/>
      <c r="X51" s="202"/>
      <c r="Y51" s="202"/>
      <c r="Z51" s="202"/>
      <c r="AA51" s="202"/>
      <c r="AB51" s="202"/>
      <c r="AC51" s="202"/>
      <c r="AD51" s="202"/>
      <c r="AE51" s="213"/>
      <c r="AF51" s="202"/>
      <c r="AG51" s="202"/>
      <c r="AH51" s="202"/>
      <c r="AI51" s="213"/>
      <c r="AJ51" s="202"/>
      <c r="AK51" s="202"/>
      <c r="AL51" s="202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</row>
    <row r="52" spans="1:48" ht="15" hidden="1">
      <c r="A52" s="185">
        <f ca="1">IFERROR(__xludf.DUMMYFUNCTION("""COMPUTED_VALUE"""),49)</f>
        <v>49</v>
      </c>
      <c r="B52" s="185"/>
      <c r="C52" s="185"/>
      <c r="D52" s="185"/>
      <c r="E52" s="185"/>
      <c r="F52" s="185"/>
      <c r="G52" s="202"/>
      <c r="H52" s="202"/>
      <c r="I52" s="213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13"/>
      <c r="V52" s="202"/>
      <c r="W52" s="202"/>
      <c r="X52" s="202"/>
      <c r="Y52" s="202"/>
      <c r="Z52" s="202"/>
      <c r="AA52" s="202"/>
      <c r="AB52" s="202"/>
      <c r="AC52" s="202"/>
      <c r="AD52" s="202"/>
      <c r="AE52" s="213"/>
      <c r="AF52" s="202"/>
      <c r="AG52" s="202"/>
      <c r="AH52" s="202"/>
      <c r="AI52" s="213"/>
      <c r="AJ52" s="202"/>
      <c r="AK52" s="202"/>
      <c r="AL52" s="202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</row>
    <row r="53" spans="1:48" ht="15" hidden="1">
      <c r="A53" s="185">
        <f ca="1">IFERROR(__xludf.DUMMYFUNCTION("""COMPUTED_VALUE"""),50)</f>
        <v>50</v>
      </c>
      <c r="B53" s="185"/>
      <c r="C53" s="185"/>
      <c r="D53" s="185"/>
      <c r="E53" s="185"/>
      <c r="F53" s="185"/>
      <c r="G53" s="202"/>
      <c r="H53" s="202"/>
      <c r="I53" s="213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13"/>
      <c r="V53" s="202"/>
      <c r="W53" s="202"/>
      <c r="X53" s="202"/>
      <c r="Y53" s="202"/>
      <c r="Z53" s="202"/>
      <c r="AA53" s="202"/>
      <c r="AB53" s="202"/>
      <c r="AC53" s="202"/>
      <c r="AD53" s="202"/>
      <c r="AE53" s="213"/>
      <c r="AF53" s="202"/>
      <c r="AG53" s="202"/>
      <c r="AH53" s="202"/>
      <c r="AI53" s="213"/>
      <c r="AJ53" s="202"/>
      <c r="AK53" s="202"/>
      <c r="AL53" s="202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</row>
    <row r="54" spans="1:48" ht="15" hidden="1">
      <c r="A54" s="185">
        <f ca="1">IFERROR(__xludf.DUMMYFUNCTION("""COMPUTED_VALUE"""),51)</f>
        <v>51</v>
      </c>
      <c r="B54" s="185"/>
      <c r="C54" s="185"/>
      <c r="D54" s="185"/>
      <c r="E54" s="185"/>
      <c r="F54" s="185"/>
      <c r="G54" s="202"/>
      <c r="H54" s="202"/>
      <c r="I54" s="213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13"/>
      <c r="V54" s="202"/>
      <c r="W54" s="202"/>
      <c r="X54" s="202"/>
      <c r="Y54" s="202"/>
      <c r="Z54" s="202"/>
      <c r="AA54" s="202"/>
      <c r="AB54" s="202"/>
      <c r="AC54" s="202"/>
      <c r="AD54" s="202"/>
      <c r="AE54" s="213"/>
      <c r="AF54" s="202"/>
      <c r="AG54" s="202"/>
      <c r="AH54" s="202"/>
      <c r="AI54" s="213"/>
      <c r="AJ54" s="202"/>
      <c r="AK54" s="202"/>
      <c r="AL54" s="202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</row>
    <row r="55" spans="1:48" ht="15" hidden="1">
      <c r="A55" s="185">
        <f ca="1">IFERROR(__xludf.DUMMYFUNCTION("""COMPUTED_VALUE"""),52)</f>
        <v>52</v>
      </c>
      <c r="B55" s="185"/>
      <c r="C55" s="185"/>
      <c r="D55" s="185"/>
      <c r="E55" s="185"/>
      <c r="F55" s="185"/>
      <c r="G55" s="202"/>
      <c r="H55" s="202"/>
      <c r="I55" s="213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13"/>
      <c r="V55" s="202"/>
      <c r="W55" s="202"/>
      <c r="X55" s="202"/>
      <c r="Y55" s="202"/>
      <c r="Z55" s="202"/>
      <c r="AA55" s="202"/>
      <c r="AB55" s="202"/>
      <c r="AC55" s="202"/>
      <c r="AD55" s="202"/>
      <c r="AE55" s="213"/>
      <c r="AF55" s="202"/>
      <c r="AG55" s="202"/>
      <c r="AH55" s="202"/>
      <c r="AI55" s="213"/>
      <c r="AJ55" s="202"/>
      <c r="AK55" s="202"/>
      <c r="AL55" s="202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</row>
    <row r="56" spans="1:48" ht="15" hidden="1">
      <c r="A56" s="185">
        <f ca="1">IFERROR(__xludf.DUMMYFUNCTION("""COMPUTED_VALUE"""),53)</f>
        <v>53</v>
      </c>
      <c r="B56" s="185"/>
      <c r="C56" s="185"/>
      <c r="D56" s="185"/>
      <c r="E56" s="185"/>
      <c r="F56" s="185"/>
      <c r="G56" s="202"/>
      <c r="H56" s="202"/>
      <c r="I56" s="213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13"/>
      <c r="V56" s="202"/>
      <c r="W56" s="202"/>
      <c r="X56" s="202"/>
      <c r="Y56" s="202"/>
      <c r="Z56" s="202"/>
      <c r="AA56" s="202"/>
      <c r="AB56" s="202"/>
      <c r="AC56" s="202"/>
      <c r="AD56" s="202"/>
      <c r="AE56" s="213"/>
      <c r="AF56" s="202"/>
      <c r="AG56" s="202"/>
      <c r="AH56" s="202"/>
      <c r="AI56" s="213"/>
      <c r="AJ56" s="202"/>
      <c r="AK56" s="202"/>
      <c r="AL56" s="202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</row>
    <row r="57" spans="1:48" ht="15" hidden="1">
      <c r="A57" s="185">
        <f ca="1">IFERROR(__xludf.DUMMYFUNCTION("""COMPUTED_VALUE"""),54)</f>
        <v>54</v>
      </c>
      <c r="B57" s="185"/>
      <c r="C57" s="185"/>
      <c r="D57" s="185"/>
      <c r="E57" s="185"/>
      <c r="F57" s="185"/>
      <c r="G57" s="202"/>
      <c r="H57" s="202"/>
      <c r="I57" s="213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13"/>
      <c r="V57" s="202"/>
      <c r="W57" s="202"/>
      <c r="X57" s="202"/>
      <c r="Y57" s="202"/>
      <c r="Z57" s="202"/>
      <c r="AA57" s="202"/>
      <c r="AB57" s="202"/>
      <c r="AC57" s="202"/>
      <c r="AD57" s="202"/>
      <c r="AE57" s="213"/>
      <c r="AF57" s="202"/>
      <c r="AG57" s="202"/>
      <c r="AH57" s="202"/>
      <c r="AI57" s="213"/>
      <c r="AJ57" s="202"/>
      <c r="AK57" s="202"/>
      <c r="AL57" s="202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</row>
    <row r="58" spans="1:48" ht="15" hidden="1">
      <c r="A58" s="185">
        <f ca="1">IFERROR(__xludf.DUMMYFUNCTION("""COMPUTED_VALUE"""),55)</f>
        <v>55</v>
      </c>
      <c r="B58" s="185"/>
      <c r="C58" s="185"/>
      <c r="D58" s="185"/>
      <c r="E58" s="185"/>
      <c r="F58" s="185"/>
      <c r="G58" s="202"/>
      <c r="H58" s="202"/>
      <c r="I58" s="213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13"/>
      <c r="V58" s="202"/>
      <c r="W58" s="202"/>
      <c r="X58" s="202"/>
      <c r="Y58" s="202"/>
      <c r="Z58" s="202"/>
      <c r="AA58" s="202"/>
      <c r="AB58" s="202"/>
      <c r="AC58" s="202"/>
      <c r="AD58" s="202"/>
      <c r="AE58" s="213"/>
      <c r="AF58" s="202"/>
      <c r="AG58" s="202"/>
      <c r="AH58" s="202"/>
      <c r="AI58" s="213"/>
      <c r="AJ58" s="202"/>
      <c r="AK58" s="202"/>
      <c r="AL58" s="202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</row>
    <row r="59" spans="1:48" ht="15" hidden="1">
      <c r="A59" s="185">
        <f ca="1">IFERROR(__xludf.DUMMYFUNCTION("""COMPUTED_VALUE"""),56)</f>
        <v>56</v>
      </c>
      <c r="B59" s="185"/>
      <c r="C59" s="185"/>
      <c r="D59" s="185"/>
      <c r="E59" s="185"/>
      <c r="F59" s="185"/>
      <c r="G59" s="202"/>
      <c r="H59" s="202"/>
      <c r="I59" s="213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13"/>
      <c r="V59" s="202"/>
      <c r="W59" s="202"/>
      <c r="X59" s="202"/>
      <c r="Y59" s="202"/>
      <c r="Z59" s="202"/>
      <c r="AA59" s="202"/>
      <c r="AB59" s="202"/>
      <c r="AC59" s="202"/>
      <c r="AD59" s="202"/>
      <c r="AE59" s="213"/>
      <c r="AF59" s="202"/>
      <c r="AG59" s="202"/>
      <c r="AH59" s="202"/>
      <c r="AI59" s="213"/>
      <c r="AJ59" s="202"/>
      <c r="AK59" s="202"/>
      <c r="AL59" s="202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</row>
    <row r="60" spans="1:48" ht="15" hidden="1">
      <c r="A60" s="185">
        <f ca="1">IFERROR(__xludf.DUMMYFUNCTION("""COMPUTED_VALUE"""),57)</f>
        <v>57</v>
      </c>
      <c r="B60" s="185"/>
      <c r="C60" s="185"/>
      <c r="D60" s="185"/>
      <c r="E60" s="185"/>
      <c r="F60" s="185"/>
      <c r="G60" s="202"/>
      <c r="H60" s="202"/>
      <c r="I60" s="213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13"/>
      <c r="V60" s="202"/>
      <c r="W60" s="202"/>
      <c r="X60" s="202"/>
      <c r="Y60" s="202"/>
      <c r="Z60" s="202"/>
      <c r="AA60" s="202"/>
      <c r="AB60" s="202"/>
      <c r="AC60" s="202"/>
      <c r="AD60" s="202"/>
      <c r="AE60" s="213"/>
      <c r="AF60" s="202"/>
      <c r="AG60" s="202"/>
      <c r="AH60" s="202"/>
      <c r="AI60" s="213"/>
      <c r="AJ60" s="202"/>
      <c r="AK60" s="202"/>
      <c r="AL60" s="202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</row>
    <row r="61" spans="1:48" ht="15" hidden="1">
      <c r="A61" s="185">
        <f ca="1">IFERROR(__xludf.DUMMYFUNCTION("""COMPUTED_VALUE"""),58)</f>
        <v>58</v>
      </c>
      <c r="B61" s="185"/>
      <c r="C61" s="185"/>
      <c r="D61" s="185"/>
      <c r="E61" s="185"/>
      <c r="F61" s="185"/>
      <c r="G61" s="202"/>
      <c r="H61" s="202"/>
      <c r="I61" s="213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13"/>
      <c r="V61" s="202"/>
      <c r="W61" s="202"/>
      <c r="X61" s="202"/>
      <c r="Y61" s="202"/>
      <c r="Z61" s="202"/>
      <c r="AA61" s="202"/>
      <c r="AB61" s="202"/>
      <c r="AC61" s="202"/>
      <c r="AD61" s="202"/>
      <c r="AE61" s="213"/>
      <c r="AF61" s="202"/>
      <c r="AG61" s="202"/>
      <c r="AH61" s="202"/>
      <c r="AI61" s="213"/>
      <c r="AJ61" s="202"/>
      <c r="AK61" s="202"/>
      <c r="AL61" s="202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</row>
    <row r="62" spans="1:48" ht="15" hidden="1">
      <c r="A62" s="185">
        <f ca="1">IFERROR(__xludf.DUMMYFUNCTION("""COMPUTED_VALUE"""),59)</f>
        <v>59</v>
      </c>
      <c r="B62" s="185"/>
      <c r="C62" s="185"/>
      <c r="D62" s="185"/>
      <c r="E62" s="185"/>
      <c r="F62" s="185"/>
      <c r="G62" s="202"/>
      <c r="H62" s="202"/>
      <c r="I62" s="213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13"/>
      <c r="V62" s="202"/>
      <c r="W62" s="202"/>
      <c r="X62" s="202"/>
      <c r="Y62" s="202"/>
      <c r="Z62" s="202"/>
      <c r="AA62" s="202"/>
      <c r="AB62" s="202"/>
      <c r="AC62" s="202"/>
      <c r="AD62" s="202"/>
      <c r="AE62" s="213"/>
      <c r="AF62" s="202"/>
      <c r="AG62" s="202"/>
      <c r="AH62" s="202"/>
      <c r="AI62" s="213"/>
      <c r="AJ62" s="202"/>
      <c r="AK62" s="202"/>
      <c r="AL62" s="202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</row>
    <row r="63" spans="1:48" ht="15" hidden="1">
      <c r="A63" s="185">
        <f ca="1">IFERROR(__xludf.DUMMYFUNCTION("""COMPUTED_VALUE"""),60)</f>
        <v>60</v>
      </c>
      <c r="B63" s="185"/>
      <c r="C63" s="185"/>
      <c r="D63" s="185"/>
      <c r="E63" s="185"/>
      <c r="F63" s="185"/>
      <c r="G63" s="202"/>
      <c r="H63" s="202"/>
      <c r="I63" s="213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13"/>
      <c r="V63" s="202"/>
      <c r="W63" s="202"/>
      <c r="X63" s="202"/>
      <c r="Y63" s="202"/>
      <c r="Z63" s="202"/>
      <c r="AA63" s="202"/>
      <c r="AB63" s="202"/>
      <c r="AC63" s="202"/>
      <c r="AD63" s="202"/>
      <c r="AE63" s="213"/>
      <c r="AF63" s="202"/>
      <c r="AG63" s="202"/>
      <c r="AH63" s="202"/>
      <c r="AI63" s="213"/>
      <c r="AJ63" s="202"/>
      <c r="AK63" s="202"/>
      <c r="AL63" s="202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</row>
    <row r="64" spans="1:48" ht="15" hidden="1">
      <c r="A64" s="185">
        <f ca="1">IFERROR(__xludf.DUMMYFUNCTION("""COMPUTED_VALUE"""),61)</f>
        <v>61</v>
      </c>
      <c r="B64" s="185"/>
      <c r="C64" s="185"/>
      <c r="D64" s="185"/>
      <c r="E64" s="185"/>
      <c r="F64" s="185"/>
      <c r="G64" s="202"/>
      <c r="H64" s="202"/>
      <c r="I64" s="213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13"/>
      <c r="V64" s="202"/>
      <c r="W64" s="202"/>
      <c r="X64" s="202"/>
      <c r="Y64" s="202"/>
      <c r="Z64" s="202"/>
      <c r="AA64" s="202"/>
      <c r="AB64" s="202"/>
      <c r="AC64" s="202"/>
      <c r="AD64" s="202"/>
      <c r="AE64" s="213"/>
      <c r="AF64" s="202"/>
      <c r="AG64" s="202"/>
      <c r="AH64" s="202"/>
      <c r="AI64" s="213"/>
      <c r="AJ64" s="202"/>
      <c r="AK64" s="202"/>
      <c r="AL64" s="202"/>
      <c r="AM64" s="203"/>
      <c r="AN64" s="203"/>
      <c r="AO64" s="203"/>
      <c r="AP64" s="203"/>
      <c r="AQ64" s="203"/>
      <c r="AR64" s="203"/>
      <c r="AS64" s="203"/>
      <c r="AT64" s="203"/>
      <c r="AU64" s="203"/>
      <c r="AV64" s="203"/>
    </row>
    <row r="65" spans="1:48" ht="15" hidden="1">
      <c r="A65" s="185">
        <f ca="1">IFERROR(__xludf.DUMMYFUNCTION("""COMPUTED_VALUE"""),62)</f>
        <v>62</v>
      </c>
      <c r="B65" s="185"/>
      <c r="C65" s="185"/>
      <c r="D65" s="185"/>
      <c r="E65" s="185"/>
      <c r="F65" s="185"/>
      <c r="G65" s="202"/>
      <c r="H65" s="202"/>
      <c r="I65" s="213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13"/>
      <c r="V65" s="202"/>
      <c r="W65" s="202"/>
      <c r="X65" s="202"/>
      <c r="Y65" s="202"/>
      <c r="Z65" s="202"/>
      <c r="AA65" s="202"/>
      <c r="AB65" s="202"/>
      <c r="AC65" s="202"/>
      <c r="AD65" s="202"/>
      <c r="AE65" s="213"/>
      <c r="AF65" s="202"/>
      <c r="AG65" s="202"/>
      <c r="AH65" s="202"/>
      <c r="AI65" s="213"/>
      <c r="AJ65" s="202"/>
      <c r="AK65" s="202"/>
      <c r="AL65" s="202"/>
      <c r="AM65" s="203"/>
      <c r="AN65" s="203"/>
      <c r="AO65" s="203"/>
      <c r="AP65" s="203"/>
      <c r="AQ65" s="203"/>
      <c r="AR65" s="203"/>
      <c r="AS65" s="203"/>
      <c r="AT65" s="203"/>
      <c r="AU65" s="203"/>
      <c r="AV65" s="203"/>
    </row>
    <row r="66" spans="1:48" ht="15" hidden="1">
      <c r="A66" s="185">
        <f ca="1">IFERROR(__xludf.DUMMYFUNCTION("""COMPUTED_VALUE"""),63)</f>
        <v>63</v>
      </c>
      <c r="B66" s="185"/>
      <c r="C66" s="185"/>
      <c r="D66" s="185"/>
      <c r="E66" s="185"/>
      <c r="F66" s="185"/>
      <c r="G66" s="202"/>
      <c r="H66" s="202"/>
      <c r="I66" s="213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13"/>
      <c r="V66" s="202"/>
      <c r="W66" s="202"/>
      <c r="X66" s="202"/>
      <c r="Y66" s="202"/>
      <c r="Z66" s="202"/>
      <c r="AA66" s="202"/>
      <c r="AB66" s="202"/>
      <c r="AC66" s="202"/>
      <c r="AD66" s="202"/>
      <c r="AE66" s="213"/>
      <c r="AF66" s="202"/>
      <c r="AG66" s="202"/>
      <c r="AH66" s="202"/>
      <c r="AI66" s="213"/>
      <c r="AJ66" s="202"/>
      <c r="AK66" s="202"/>
      <c r="AL66" s="202"/>
      <c r="AM66" s="203"/>
      <c r="AN66" s="203"/>
      <c r="AO66" s="203"/>
      <c r="AP66" s="203"/>
      <c r="AQ66" s="203"/>
      <c r="AR66" s="203"/>
      <c r="AS66" s="203"/>
      <c r="AT66" s="203"/>
      <c r="AU66" s="203"/>
      <c r="AV66" s="203"/>
    </row>
    <row r="67" spans="1:48" ht="15" hidden="1">
      <c r="A67" s="185">
        <f ca="1">IFERROR(__xludf.DUMMYFUNCTION("""COMPUTED_VALUE"""),64)</f>
        <v>64</v>
      </c>
      <c r="B67" s="185"/>
      <c r="C67" s="185"/>
      <c r="D67" s="185"/>
      <c r="E67" s="185"/>
      <c r="F67" s="185"/>
      <c r="G67" s="202"/>
      <c r="H67" s="202"/>
      <c r="I67" s="213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13"/>
      <c r="V67" s="202"/>
      <c r="W67" s="202"/>
      <c r="X67" s="202"/>
      <c r="Y67" s="202"/>
      <c r="Z67" s="202"/>
      <c r="AA67" s="202"/>
      <c r="AB67" s="202"/>
      <c r="AC67" s="202"/>
      <c r="AD67" s="202"/>
      <c r="AE67" s="213"/>
      <c r="AF67" s="202"/>
      <c r="AG67" s="202"/>
      <c r="AH67" s="202"/>
      <c r="AI67" s="213"/>
      <c r="AJ67" s="202"/>
      <c r="AK67" s="202"/>
      <c r="AL67" s="202"/>
      <c r="AM67" s="203"/>
      <c r="AN67" s="203"/>
      <c r="AO67" s="203"/>
      <c r="AP67" s="203"/>
      <c r="AQ67" s="203"/>
      <c r="AR67" s="203"/>
      <c r="AS67" s="203"/>
      <c r="AT67" s="203"/>
      <c r="AU67" s="203"/>
      <c r="AV67" s="203"/>
    </row>
    <row r="68" spans="1:48" ht="15" hidden="1">
      <c r="A68" s="185">
        <f ca="1">IFERROR(__xludf.DUMMYFUNCTION("""COMPUTED_VALUE"""),65)</f>
        <v>65</v>
      </c>
      <c r="B68" s="185"/>
      <c r="C68" s="185"/>
      <c r="D68" s="185"/>
      <c r="E68" s="185"/>
      <c r="F68" s="185"/>
      <c r="G68" s="202"/>
      <c r="H68" s="202"/>
      <c r="I68" s="213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13"/>
      <c r="V68" s="202"/>
      <c r="W68" s="202"/>
      <c r="X68" s="202"/>
      <c r="Y68" s="202"/>
      <c r="Z68" s="202"/>
      <c r="AA68" s="202"/>
      <c r="AB68" s="202"/>
      <c r="AC68" s="202"/>
      <c r="AD68" s="202"/>
      <c r="AE68" s="213"/>
      <c r="AF68" s="202"/>
      <c r="AG68" s="202"/>
      <c r="AH68" s="202"/>
      <c r="AI68" s="213"/>
      <c r="AJ68" s="202"/>
      <c r="AK68" s="202"/>
      <c r="AL68" s="202"/>
      <c r="AM68" s="203"/>
      <c r="AN68" s="203"/>
      <c r="AO68" s="203"/>
      <c r="AP68" s="203"/>
      <c r="AQ68" s="203"/>
      <c r="AR68" s="203"/>
      <c r="AS68" s="203"/>
      <c r="AT68" s="203"/>
      <c r="AU68" s="203"/>
      <c r="AV68" s="203"/>
    </row>
    <row r="69" spans="1:48" ht="15" hidden="1">
      <c r="A69" s="185">
        <f ca="1">IFERROR(__xludf.DUMMYFUNCTION("""COMPUTED_VALUE"""),66)</f>
        <v>66</v>
      </c>
      <c r="B69" s="185"/>
      <c r="C69" s="185"/>
      <c r="D69" s="185"/>
      <c r="E69" s="185"/>
      <c r="F69" s="185"/>
      <c r="G69" s="202"/>
      <c r="H69" s="202"/>
      <c r="I69" s="213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13"/>
      <c r="V69" s="202"/>
      <c r="W69" s="202"/>
      <c r="X69" s="202"/>
      <c r="Y69" s="202"/>
      <c r="Z69" s="202"/>
      <c r="AA69" s="202"/>
      <c r="AB69" s="202"/>
      <c r="AC69" s="202"/>
      <c r="AD69" s="202"/>
      <c r="AE69" s="213"/>
      <c r="AF69" s="202"/>
      <c r="AG69" s="202"/>
      <c r="AH69" s="202"/>
      <c r="AI69" s="213"/>
      <c r="AJ69" s="202"/>
      <c r="AK69" s="202"/>
      <c r="AL69" s="202"/>
      <c r="AM69" s="203"/>
      <c r="AN69" s="203"/>
      <c r="AO69" s="203"/>
      <c r="AP69" s="203"/>
      <c r="AQ69" s="203"/>
      <c r="AR69" s="203"/>
      <c r="AS69" s="203"/>
      <c r="AT69" s="203"/>
      <c r="AU69" s="203"/>
      <c r="AV69" s="203"/>
    </row>
    <row r="70" spans="1:48" ht="15" hidden="1">
      <c r="A70" s="185">
        <f ca="1">IFERROR(__xludf.DUMMYFUNCTION("""COMPUTED_VALUE"""),67)</f>
        <v>67</v>
      </c>
      <c r="B70" s="185"/>
      <c r="C70" s="185"/>
      <c r="D70" s="185"/>
      <c r="E70" s="185"/>
      <c r="F70" s="185"/>
      <c r="G70" s="202"/>
      <c r="H70" s="202"/>
      <c r="I70" s="213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13"/>
      <c r="V70" s="202"/>
      <c r="W70" s="202"/>
      <c r="X70" s="202"/>
      <c r="Y70" s="202"/>
      <c r="Z70" s="202"/>
      <c r="AA70" s="202"/>
      <c r="AB70" s="202"/>
      <c r="AC70" s="202"/>
      <c r="AD70" s="202"/>
      <c r="AE70" s="213"/>
      <c r="AF70" s="202"/>
      <c r="AG70" s="202"/>
      <c r="AH70" s="202"/>
      <c r="AI70" s="213"/>
      <c r="AJ70" s="202"/>
      <c r="AK70" s="202"/>
      <c r="AL70" s="202"/>
      <c r="AM70" s="203"/>
      <c r="AN70" s="203"/>
      <c r="AO70" s="203"/>
      <c r="AP70" s="203"/>
      <c r="AQ70" s="203"/>
      <c r="AR70" s="203"/>
      <c r="AS70" s="203"/>
      <c r="AT70" s="203"/>
      <c r="AU70" s="203"/>
      <c r="AV70" s="203"/>
    </row>
    <row r="71" spans="1:48" ht="15" hidden="1">
      <c r="A71" s="185">
        <f ca="1">IFERROR(__xludf.DUMMYFUNCTION("""COMPUTED_VALUE"""),68)</f>
        <v>68</v>
      </c>
      <c r="B71" s="185"/>
      <c r="C71" s="185"/>
      <c r="D71" s="185"/>
      <c r="E71" s="185"/>
      <c r="F71" s="185"/>
      <c r="G71" s="202"/>
      <c r="H71" s="202"/>
      <c r="I71" s="213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13"/>
      <c r="V71" s="202"/>
      <c r="W71" s="202"/>
      <c r="X71" s="202"/>
      <c r="Y71" s="202"/>
      <c r="Z71" s="202"/>
      <c r="AA71" s="202"/>
      <c r="AB71" s="202"/>
      <c r="AC71" s="202"/>
      <c r="AD71" s="202"/>
      <c r="AE71" s="213"/>
      <c r="AF71" s="202"/>
      <c r="AG71" s="202"/>
      <c r="AH71" s="202"/>
      <c r="AI71" s="213"/>
      <c r="AJ71" s="202"/>
      <c r="AK71" s="202"/>
      <c r="AL71" s="202"/>
      <c r="AM71" s="203"/>
      <c r="AN71" s="203"/>
      <c r="AO71" s="203"/>
      <c r="AP71" s="203"/>
      <c r="AQ71" s="203"/>
      <c r="AR71" s="203"/>
      <c r="AS71" s="203"/>
      <c r="AT71" s="203"/>
      <c r="AU71" s="203"/>
      <c r="AV71" s="203"/>
    </row>
    <row r="72" spans="1:48" ht="15" hidden="1">
      <c r="A72" s="185">
        <f ca="1">IFERROR(__xludf.DUMMYFUNCTION("""COMPUTED_VALUE"""),69)</f>
        <v>69</v>
      </c>
      <c r="B72" s="185"/>
      <c r="C72" s="185"/>
      <c r="D72" s="185"/>
      <c r="E72" s="185"/>
      <c r="F72" s="185"/>
      <c r="G72" s="202"/>
      <c r="H72" s="202"/>
      <c r="I72" s="213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13"/>
      <c r="V72" s="202"/>
      <c r="W72" s="202"/>
      <c r="X72" s="202"/>
      <c r="Y72" s="202"/>
      <c r="Z72" s="202"/>
      <c r="AA72" s="202"/>
      <c r="AB72" s="202"/>
      <c r="AC72" s="202"/>
      <c r="AD72" s="202"/>
      <c r="AE72" s="213"/>
      <c r="AF72" s="202"/>
      <c r="AG72" s="202"/>
      <c r="AH72" s="202"/>
      <c r="AI72" s="213"/>
      <c r="AJ72" s="202"/>
      <c r="AK72" s="202"/>
      <c r="AL72" s="202"/>
      <c r="AM72" s="203"/>
      <c r="AN72" s="203"/>
      <c r="AO72" s="203"/>
      <c r="AP72" s="203"/>
      <c r="AQ72" s="203"/>
      <c r="AR72" s="203"/>
      <c r="AS72" s="203"/>
      <c r="AT72" s="203"/>
      <c r="AU72" s="203"/>
      <c r="AV72" s="203"/>
    </row>
    <row r="73" spans="1:48" ht="15" hidden="1">
      <c r="A73" s="185">
        <f ca="1">IFERROR(__xludf.DUMMYFUNCTION("""COMPUTED_VALUE"""),70)</f>
        <v>70</v>
      </c>
      <c r="B73" s="185"/>
      <c r="C73" s="185"/>
      <c r="D73" s="185"/>
      <c r="E73" s="185"/>
      <c r="F73" s="185"/>
      <c r="G73" s="202"/>
      <c r="H73" s="202"/>
      <c r="I73" s="213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13"/>
      <c r="V73" s="202"/>
      <c r="W73" s="202"/>
      <c r="X73" s="202"/>
      <c r="Y73" s="202"/>
      <c r="Z73" s="202"/>
      <c r="AA73" s="202"/>
      <c r="AB73" s="202"/>
      <c r="AC73" s="202"/>
      <c r="AD73" s="202"/>
      <c r="AE73" s="213"/>
      <c r="AF73" s="202"/>
      <c r="AG73" s="202"/>
      <c r="AH73" s="202"/>
      <c r="AI73" s="213"/>
      <c r="AJ73" s="202"/>
      <c r="AK73" s="202"/>
      <c r="AL73" s="202"/>
      <c r="AM73" s="203"/>
      <c r="AN73" s="203"/>
      <c r="AO73" s="203"/>
      <c r="AP73" s="203"/>
      <c r="AQ73" s="203"/>
      <c r="AR73" s="203"/>
      <c r="AS73" s="203"/>
      <c r="AT73" s="203"/>
      <c r="AU73" s="203"/>
      <c r="AV73" s="203"/>
    </row>
    <row r="74" spans="1:48" ht="15" hidden="1">
      <c r="A74" s="185">
        <f ca="1">IFERROR(__xludf.DUMMYFUNCTION("""COMPUTED_VALUE"""),71)</f>
        <v>71</v>
      </c>
      <c r="B74" s="185"/>
      <c r="C74" s="185"/>
      <c r="D74" s="185"/>
      <c r="E74" s="185"/>
      <c r="F74" s="185"/>
      <c r="G74" s="202"/>
      <c r="H74" s="202"/>
      <c r="I74" s="213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13"/>
      <c r="V74" s="202"/>
      <c r="W74" s="202"/>
      <c r="X74" s="202"/>
      <c r="Y74" s="202"/>
      <c r="Z74" s="202"/>
      <c r="AA74" s="202"/>
      <c r="AB74" s="202"/>
      <c r="AC74" s="202"/>
      <c r="AD74" s="202"/>
      <c r="AE74" s="213"/>
      <c r="AF74" s="202"/>
      <c r="AG74" s="202"/>
      <c r="AH74" s="202"/>
      <c r="AI74" s="213"/>
      <c r="AJ74" s="202"/>
      <c r="AK74" s="202"/>
      <c r="AL74" s="202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</row>
    <row r="75" spans="1:48" ht="15" hidden="1">
      <c r="A75" s="185">
        <f ca="1">IFERROR(__xludf.DUMMYFUNCTION("""COMPUTED_VALUE"""),72)</f>
        <v>72</v>
      </c>
      <c r="B75" s="185"/>
      <c r="C75" s="185"/>
      <c r="D75" s="185"/>
      <c r="E75" s="185"/>
      <c r="F75" s="185"/>
      <c r="G75" s="202"/>
      <c r="H75" s="202"/>
      <c r="I75" s="213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13"/>
      <c r="V75" s="202"/>
      <c r="W75" s="202"/>
      <c r="X75" s="202"/>
      <c r="Y75" s="202"/>
      <c r="Z75" s="202"/>
      <c r="AA75" s="202"/>
      <c r="AB75" s="202"/>
      <c r="AC75" s="202"/>
      <c r="AD75" s="202"/>
      <c r="AE75" s="213"/>
      <c r="AF75" s="202"/>
      <c r="AG75" s="202"/>
      <c r="AH75" s="202"/>
      <c r="AI75" s="213"/>
      <c r="AJ75" s="202"/>
      <c r="AK75" s="202"/>
      <c r="AL75" s="202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</row>
    <row r="76" spans="1:48" ht="15" hidden="1">
      <c r="A76" s="185">
        <f ca="1">IFERROR(__xludf.DUMMYFUNCTION("""COMPUTED_VALUE"""),73)</f>
        <v>73</v>
      </c>
      <c r="B76" s="185"/>
      <c r="C76" s="185"/>
      <c r="D76" s="185"/>
      <c r="E76" s="185"/>
      <c r="F76" s="185"/>
      <c r="G76" s="202"/>
      <c r="H76" s="202"/>
      <c r="I76" s="213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13"/>
      <c r="V76" s="202"/>
      <c r="W76" s="202"/>
      <c r="X76" s="202"/>
      <c r="Y76" s="202"/>
      <c r="Z76" s="202"/>
      <c r="AA76" s="202"/>
      <c r="AB76" s="202"/>
      <c r="AC76" s="202"/>
      <c r="AD76" s="202"/>
      <c r="AE76" s="213"/>
      <c r="AF76" s="202"/>
      <c r="AG76" s="202"/>
      <c r="AH76" s="202"/>
      <c r="AI76" s="213"/>
      <c r="AJ76" s="202"/>
      <c r="AK76" s="202"/>
      <c r="AL76" s="202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</row>
    <row r="77" spans="1:48" ht="15" hidden="1">
      <c r="A77" s="185">
        <f ca="1">IFERROR(__xludf.DUMMYFUNCTION("""COMPUTED_VALUE"""),74)</f>
        <v>74</v>
      </c>
      <c r="B77" s="185"/>
      <c r="C77" s="185"/>
      <c r="D77" s="185"/>
      <c r="E77" s="185"/>
      <c r="F77" s="185"/>
      <c r="G77" s="202"/>
      <c r="H77" s="202"/>
      <c r="I77" s="213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13"/>
      <c r="V77" s="202"/>
      <c r="W77" s="202"/>
      <c r="X77" s="202"/>
      <c r="Y77" s="202"/>
      <c r="Z77" s="202"/>
      <c r="AA77" s="202"/>
      <c r="AB77" s="202"/>
      <c r="AC77" s="202"/>
      <c r="AD77" s="202"/>
      <c r="AE77" s="213"/>
      <c r="AF77" s="202"/>
      <c r="AG77" s="202"/>
      <c r="AH77" s="202"/>
      <c r="AI77" s="213"/>
      <c r="AJ77" s="202"/>
      <c r="AK77" s="202"/>
      <c r="AL77" s="202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</row>
    <row r="78" spans="1:48" ht="15" hidden="1">
      <c r="A78" s="185">
        <f ca="1">IFERROR(__xludf.DUMMYFUNCTION("""COMPUTED_VALUE"""),75)</f>
        <v>75</v>
      </c>
      <c r="B78" s="185"/>
      <c r="C78" s="185"/>
      <c r="D78" s="185"/>
      <c r="E78" s="185"/>
      <c r="F78" s="185"/>
      <c r="G78" s="202"/>
      <c r="H78" s="202"/>
      <c r="I78" s="213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13"/>
      <c r="V78" s="202"/>
      <c r="W78" s="202"/>
      <c r="X78" s="202"/>
      <c r="Y78" s="202"/>
      <c r="Z78" s="202"/>
      <c r="AA78" s="202"/>
      <c r="AB78" s="202"/>
      <c r="AC78" s="202"/>
      <c r="AD78" s="202"/>
      <c r="AE78" s="213"/>
      <c r="AF78" s="202"/>
      <c r="AG78" s="202"/>
      <c r="AH78" s="202"/>
      <c r="AI78" s="213"/>
      <c r="AJ78" s="202"/>
      <c r="AK78" s="202"/>
      <c r="AL78" s="202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</row>
    <row r="79" spans="1:48" ht="15" hidden="1">
      <c r="A79" s="185">
        <f ca="1">IFERROR(__xludf.DUMMYFUNCTION("""COMPUTED_VALUE"""),76)</f>
        <v>76</v>
      </c>
      <c r="B79" s="185"/>
      <c r="C79" s="185"/>
      <c r="D79" s="185"/>
      <c r="E79" s="185"/>
      <c r="F79" s="185"/>
      <c r="G79" s="202"/>
      <c r="H79" s="202"/>
      <c r="I79" s="213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13"/>
      <c r="V79" s="202"/>
      <c r="W79" s="202"/>
      <c r="X79" s="202"/>
      <c r="Y79" s="202"/>
      <c r="Z79" s="202"/>
      <c r="AA79" s="202"/>
      <c r="AB79" s="202"/>
      <c r="AC79" s="202"/>
      <c r="AD79" s="202"/>
      <c r="AE79" s="213"/>
      <c r="AF79" s="202"/>
      <c r="AG79" s="202"/>
      <c r="AH79" s="202"/>
      <c r="AI79" s="213"/>
      <c r="AJ79" s="202"/>
      <c r="AK79" s="202"/>
      <c r="AL79" s="202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</row>
    <row r="80" spans="1:48" ht="15" hidden="1">
      <c r="A80" s="185">
        <f ca="1">IFERROR(__xludf.DUMMYFUNCTION("""COMPUTED_VALUE"""),77)</f>
        <v>77</v>
      </c>
      <c r="B80" s="185"/>
      <c r="C80" s="185"/>
      <c r="D80" s="185"/>
      <c r="E80" s="185"/>
      <c r="F80" s="185"/>
      <c r="G80" s="202"/>
      <c r="H80" s="202"/>
      <c r="I80" s="213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13"/>
      <c r="V80" s="202"/>
      <c r="W80" s="202"/>
      <c r="X80" s="202"/>
      <c r="Y80" s="202"/>
      <c r="Z80" s="202"/>
      <c r="AA80" s="202"/>
      <c r="AB80" s="202"/>
      <c r="AC80" s="202"/>
      <c r="AD80" s="202"/>
      <c r="AE80" s="213"/>
      <c r="AF80" s="202"/>
      <c r="AG80" s="202"/>
      <c r="AH80" s="202"/>
      <c r="AI80" s="213"/>
      <c r="AJ80" s="202"/>
      <c r="AK80" s="202"/>
      <c r="AL80" s="202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</row>
    <row r="81" spans="1:48" ht="15" hidden="1">
      <c r="A81" s="185">
        <f ca="1">IFERROR(__xludf.DUMMYFUNCTION("""COMPUTED_VALUE"""),78)</f>
        <v>78</v>
      </c>
      <c r="B81" s="185"/>
      <c r="C81" s="185"/>
      <c r="D81" s="185"/>
      <c r="E81" s="185"/>
      <c r="F81" s="185"/>
      <c r="G81" s="202"/>
      <c r="H81" s="202"/>
      <c r="I81" s="213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13"/>
      <c r="V81" s="202"/>
      <c r="W81" s="202"/>
      <c r="X81" s="202"/>
      <c r="Y81" s="202"/>
      <c r="Z81" s="202"/>
      <c r="AA81" s="202"/>
      <c r="AB81" s="202"/>
      <c r="AC81" s="202"/>
      <c r="AD81" s="202"/>
      <c r="AE81" s="213"/>
      <c r="AF81" s="202"/>
      <c r="AG81" s="202"/>
      <c r="AH81" s="202"/>
      <c r="AI81" s="213"/>
      <c r="AJ81" s="202"/>
      <c r="AK81" s="202"/>
      <c r="AL81" s="202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</row>
    <row r="82" spans="1:48" ht="15" hidden="1">
      <c r="A82" s="185">
        <f ca="1">IFERROR(__xludf.DUMMYFUNCTION("""COMPUTED_VALUE"""),79)</f>
        <v>79</v>
      </c>
      <c r="B82" s="185"/>
      <c r="C82" s="185"/>
      <c r="D82" s="185"/>
      <c r="E82" s="185"/>
      <c r="F82" s="185"/>
      <c r="G82" s="202"/>
      <c r="H82" s="202"/>
      <c r="I82" s="213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13"/>
      <c r="V82" s="202"/>
      <c r="W82" s="202"/>
      <c r="X82" s="202"/>
      <c r="Y82" s="202"/>
      <c r="Z82" s="202"/>
      <c r="AA82" s="202"/>
      <c r="AB82" s="202"/>
      <c r="AC82" s="202"/>
      <c r="AD82" s="202"/>
      <c r="AE82" s="213"/>
      <c r="AF82" s="202"/>
      <c r="AG82" s="202"/>
      <c r="AH82" s="202"/>
      <c r="AI82" s="213"/>
      <c r="AJ82" s="202"/>
      <c r="AK82" s="202"/>
      <c r="AL82" s="202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</row>
    <row r="83" spans="1:48" ht="15" hidden="1">
      <c r="A83" s="185">
        <f ca="1">IFERROR(__xludf.DUMMYFUNCTION("""COMPUTED_VALUE"""),80)</f>
        <v>80</v>
      </c>
      <c r="B83" s="185"/>
      <c r="C83" s="185"/>
      <c r="D83" s="185"/>
      <c r="E83" s="185"/>
      <c r="F83" s="185"/>
      <c r="G83" s="202"/>
      <c r="H83" s="202"/>
      <c r="I83" s="213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13"/>
      <c r="V83" s="202"/>
      <c r="W83" s="202"/>
      <c r="X83" s="202"/>
      <c r="Y83" s="202"/>
      <c r="Z83" s="202"/>
      <c r="AA83" s="202"/>
      <c r="AB83" s="202"/>
      <c r="AC83" s="202"/>
      <c r="AD83" s="202"/>
      <c r="AE83" s="213"/>
      <c r="AF83" s="202"/>
      <c r="AG83" s="202"/>
      <c r="AH83" s="202"/>
      <c r="AI83" s="213"/>
      <c r="AJ83" s="202"/>
      <c r="AK83" s="202"/>
      <c r="AL83" s="202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</row>
    <row r="84" spans="1:48" ht="15" hidden="1">
      <c r="A84" s="185">
        <f ca="1">IFERROR(__xludf.DUMMYFUNCTION("""COMPUTED_VALUE"""),81)</f>
        <v>81</v>
      </c>
      <c r="B84" s="185"/>
      <c r="C84" s="185"/>
      <c r="D84" s="185"/>
      <c r="E84" s="185"/>
      <c r="F84" s="185"/>
      <c r="G84" s="202"/>
      <c r="H84" s="202"/>
      <c r="I84" s="213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13"/>
      <c r="V84" s="202"/>
      <c r="W84" s="202"/>
      <c r="X84" s="202"/>
      <c r="Y84" s="202"/>
      <c r="Z84" s="202"/>
      <c r="AA84" s="202"/>
      <c r="AB84" s="202"/>
      <c r="AC84" s="202"/>
      <c r="AD84" s="202"/>
      <c r="AE84" s="213"/>
      <c r="AF84" s="202"/>
      <c r="AG84" s="202"/>
      <c r="AH84" s="202"/>
      <c r="AI84" s="213"/>
      <c r="AJ84" s="202"/>
      <c r="AK84" s="202"/>
      <c r="AL84" s="202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</row>
    <row r="85" spans="1:48" ht="15" hidden="1">
      <c r="A85" s="185">
        <f ca="1">IFERROR(__xludf.DUMMYFUNCTION("""COMPUTED_VALUE"""),82)</f>
        <v>82</v>
      </c>
      <c r="B85" s="185"/>
      <c r="C85" s="185"/>
      <c r="D85" s="185"/>
      <c r="E85" s="185"/>
      <c r="F85" s="185"/>
      <c r="G85" s="202"/>
      <c r="H85" s="202"/>
      <c r="I85" s="213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13"/>
      <c r="V85" s="202"/>
      <c r="W85" s="202"/>
      <c r="X85" s="202"/>
      <c r="Y85" s="202"/>
      <c r="Z85" s="202"/>
      <c r="AA85" s="202"/>
      <c r="AB85" s="202"/>
      <c r="AC85" s="202"/>
      <c r="AD85" s="202"/>
      <c r="AE85" s="213"/>
      <c r="AF85" s="202"/>
      <c r="AG85" s="202"/>
      <c r="AH85" s="202"/>
      <c r="AI85" s="213"/>
      <c r="AJ85" s="202"/>
      <c r="AK85" s="202"/>
      <c r="AL85" s="202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</row>
    <row r="86" spans="1:48" ht="15" hidden="1">
      <c r="A86" s="185">
        <f ca="1">IFERROR(__xludf.DUMMYFUNCTION("""COMPUTED_VALUE"""),83)</f>
        <v>83</v>
      </c>
      <c r="B86" s="185"/>
      <c r="C86" s="185"/>
      <c r="D86" s="185"/>
      <c r="E86" s="185"/>
      <c r="F86" s="185"/>
      <c r="G86" s="202"/>
      <c r="H86" s="202"/>
      <c r="I86" s="21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13"/>
      <c r="V86" s="202"/>
      <c r="W86" s="202"/>
      <c r="X86" s="202"/>
      <c r="Y86" s="202"/>
      <c r="Z86" s="202"/>
      <c r="AA86" s="202"/>
      <c r="AB86" s="202"/>
      <c r="AC86" s="202"/>
      <c r="AD86" s="202"/>
      <c r="AE86" s="213"/>
      <c r="AF86" s="202"/>
      <c r="AG86" s="202"/>
      <c r="AH86" s="202"/>
      <c r="AI86" s="213"/>
      <c r="AJ86" s="202"/>
      <c r="AK86" s="202"/>
      <c r="AL86" s="202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</row>
    <row r="87" spans="1:48" ht="15" hidden="1">
      <c r="A87" s="185">
        <f ca="1">IFERROR(__xludf.DUMMYFUNCTION("""COMPUTED_VALUE"""),84)</f>
        <v>84</v>
      </c>
      <c r="B87" s="185"/>
      <c r="C87" s="185"/>
      <c r="D87" s="185"/>
      <c r="E87" s="185"/>
      <c r="F87" s="185"/>
      <c r="G87" s="202"/>
      <c r="H87" s="202"/>
      <c r="I87" s="213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13"/>
      <c r="V87" s="202"/>
      <c r="W87" s="202"/>
      <c r="X87" s="202"/>
      <c r="Y87" s="202"/>
      <c r="Z87" s="202"/>
      <c r="AA87" s="202"/>
      <c r="AB87" s="202"/>
      <c r="AC87" s="202"/>
      <c r="AD87" s="202"/>
      <c r="AE87" s="213"/>
      <c r="AF87" s="202"/>
      <c r="AG87" s="202"/>
      <c r="AH87" s="202"/>
      <c r="AI87" s="213"/>
      <c r="AJ87" s="202"/>
      <c r="AK87" s="202"/>
      <c r="AL87" s="202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</row>
    <row r="88" spans="1:48" ht="15" hidden="1">
      <c r="A88" s="185">
        <f ca="1">IFERROR(__xludf.DUMMYFUNCTION("""COMPUTED_VALUE"""),85)</f>
        <v>85</v>
      </c>
      <c r="B88" s="185"/>
      <c r="C88" s="185"/>
      <c r="D88" s="185"/>
      <c r="E88" s="185"/>
      <c r="F88" s="185"/>
      <c r="G88" s="202"/>
      <c r="H88" s="202"/>
      <c r="I88" s="213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13"/>
      <c r="V88" s="202"/>
      <c r="W88" s="202"/>
      <c r="X88" s="202"/>
      <c r="Y88" s="202"/>
      <c r="Z88" s="202"/>
      <c r="AA88" s="202"/>
      <c r="AB88" s="202"/>
      <c r="AC88" s="202"/>
      <c r="AD88" s="202"/>
      <c r="AE88" s="213"/>
      <c r="AF88" s="202"/>
      <c r="AG88" s="202"/>
      <c r="AH88" s="202"/>
      <c r="AI88" s="213"/>
      <c r="AJ88" s="202"/>
      <c r="AK88" s="202"/>
      <c r="AL88" s="202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</row>
    <row r="89" spans="1:48" ht="15" hidden="1">
      <c r="A89" s="185">
        <f ca="1">IFERROR(__xludf.DUMMYFUNCTION("""COMPUTED_VALUE"""),86)</f>
        <v>86</v>
      </c>
      <c r="B89" s="185"/>
      <c r="C89" s="185"/>
      <c r="D89" s="185"/>
      <c r="E89" s="185"/>
      <c r="F89" s="185"/>
      <c r="G89" s="202"/>
      <c r="H89" s="202"/>
      <c r="I89" s="213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13"/>
      <c r="V89" s="202"/>
      <c r="W89" s="202"/>
      <c r="X89" s="202"/>
      <c r="Y89" s="202"/>
      <c r="Z89" s="202"/>
      <c r="AA89" s="202"/>
      <c r="AB89" s="202"/>
      <c r="AC89" s="202"/>
      <c r="AD89" s="202"/>
      <c r="AE89" s="213"/>
      <c r="AF89" s="202"/>
      <c r="AG89" s="202"/>
      <c r="AH89" s="202"/>
      <c r="AI89" s="213"/>
      <c r="AJ89" s="202"/>
      <c r="AK89" s="202"/>
      <c r="AL89" s="202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</row>
    <row r="90" spans="1:48" ht="15" hidden="1">
      <c r="A90" s="185">
        <f ca="1">IFERROR(__xludf.DUMMYFUNCTION("""COMPUTED_VALUE"""),87)</f>
        <v>87</v>
      </c>
      <c r="B90" s="185"/>
      <c r="C90" s="185"/>
      <c r="D90" s="185"/>
      <c r="E90" s="185"/>
      <c r="F90" s="185"/>
      <c r="G90" s="202"/>
      <c r="H90" s="202"/>
      <c r="I90" s="213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13"/>
      <c r="V90" s="202"/>
      <c r="W90" s="202"/>
      <c r="X90" s="202"/>
      <c r="Y90" s="202"/>
      <c r="Z90" s="202"/>
      <c r="AA90" s="202"/>
      <c r="AB90" s="202"/>
      <c r="AC90" s="202"/>
      <c r="AD90" s="202"/>
      <c r="AE90" s="213"/>
      <c r="AF90" s="202"/>
      <c r="AG90" s="202"/>
      <c r="AH90" s="202"/>
      <c r="AI90" s="213"/>
      <c r="AJ90" s="202"/>
      <c r="AK90" s="202"/>
      <c r="AL90" s="202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</row>
    <row r="91" spans="1:48" ht="15" hidden="1">
      <c r="A91" s="185">
        <f ca="1">IFERROR(__xludf.DUMMYFUNCTION("""COMPUTED_VALUE"""),88)</f>
        <v>88</v>
      </c>
      <c r="B91" s="185"/>
      <c r="C91" s="185"/>
      <c r="D91" s="185"/>
      <c r="E91" s="185"/>
      <c r="F91" s="185"/>
      <c r="G91" s="202"/>
      <c r="H91" s="202"/>
      <c r="I91" s="213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13"/>
      <c r="V91" s="202"/>
      <c r="W91" s="202"/>
      <c r="X91" s="202"/>
      <c r="Y91" s="202"/>
      <c r="Z91" s="202"/>
      <c r="AA91" s="202"/>
      <c r="AB91" s="202"/>
      <c r="AC91" s="202"/>
      <c r="AD91" s="202"/>
      <c r="AE91" s="213"/>
      <c r="AF91" s="202"/>
      <c r="AG91" s="202"/>
      <c r="AH91" s="202"/>
      <c r="AI91" s="213"/>
      <c r="AJ91" s="202"/>
      <c r="AK91" s="202"/>
      <c r="AL91" s="202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</row>
    <row r="92" spans="1:48" ht="15" hidden="1">
      <c r="A92" s="185">
        <f ca="1">IFERROR(__xludf.DUMMYFUNCTION("""COMPUTED_VALUE"""),89)</f>
        <v>89</v>
      </c>
      <c r="B92" s="185"/>
      <c r="C92" s="185"/>
      <c r="D92" s="185"/>
      <c r="E92" s="185"/>
      <c r="F92" s="185"/>
      <c r="G92" s="202"/>
      <c r="H92" s="202"/>
      <c r="I92" s="213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13"/>
      <c r="V92" s="202"/>
      <c r="W92" s="202"/>
      <c r="X92" s="202"/>
      <c r="Y92" s="202"/>
      <c r="Z92" s="202"/>
      <c r="AA92" s="202"/>
      <c r="AB92" s="202"/>
      <c r="AC92" s="202"/>
      <c r="AD92" s="202"/>
      <c r="AE92" s="213"/>
      <c r="AF92" s="202"/>
      <c r="AG92" s="202"/>
      <c r="AH92" s="202"/>
      <c r="AI92" s="213"/>
      <c r="AJ92" s="202"/>
      <c r="AK92" s="202"/>
      <c r="AL92" s="202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</row>
    <row r="93" spans="1:48" ht="15" hidden="1">
      <c r="A93" s="185">
        <f ca="1">IFERROR(__xludf.DUMMYFUNCTION("""COMPUTED_VALUE"""),90)</f>
        <v>90</v>
      </c>
      <c r="B93" s="185"/>
      <c r="C93" s="185"/>
      <c r="D93" s="185"/>
      <c r="E93" s="185"/>
      <c r="F93" s="185"/>
      <c r="G93" s="202"/>
      <c r="H93" s="202"/>
      <c r="I93" s="213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13"/>
      <c r="V93" s="202"/>
      <c r="W93" s="202"/>
      <c r="X93" s="202"/>
      <c r="Y93" s="202"/>
      <c r="Z93" s="202"/>
      <c r="AA93" s="202"/>
      <c r="AB93" s="202"/>
      <c r="AC93" s="202"/>
      <c r="AD93" s="202"/>
      <c r="AE93" s="213"/>
      <c r="AF93" s="202"/>
      <c r="AG93" s="202"/>
      <c r="AH93" s="202"/>
      <c r="AI93" s="213"/>
      <c r="AJ93" s="202"/>
      <c r="AK93" s="202"/>
      <c r="AL93" s="202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</row>
    <row r="94" spans="1:48" ht="15" hidden="1">
      <c r="A94" s="185">
        <f ca="1">IFERROR(__xludf.DUMMYFUNCTION("""COMPUTED_VALUE"""),91)</f>
        <v>91</v>
      </c>
      <c r="B94" s="185"/>
      <c r="C94" s="185"/>
      <c r="D94" s="185"/>
      <c r="E94" s="185"/>
      <c r="F94" s="185"/>
      <c r="G94" s="202"/>
      <c r="H94" s="202"/>
      <c r="I94" s="213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13"/>
      <c r="V94" s="202"/>
      <c r="W94" s="202"/>
      <c r="X94" s="202"/>
      <c r="Y94" s="202"/>
      <c r="Z94" s="202"/>
      <c r="AA94" s="202"/>
      <c r="AB94" s="202"/>
      <c r="AC94" s="202"/>
      <c r="AD94" s="202"/>
      <c r="AE94" s="213"/>
      <c r="AF94" s="202"/>
      <c r="AG94" s="202"/>
      <c r="AH94" s="202"/>
      <c r="AI94" s="213"/>
      <c r="AJ94" s="202"/>
      <c r="AK94" s="202"/>
      <c r="AL94" s="202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</row>
    <row r="95" spans="1:48" ht="15" hidden="1">
      <c r="A95" s="185">
        <f ca="1">IFERROR(__xludf.DUMMYFUNCTION("""COMPUTED_VALUE"""),92)</f>
        <v>92</v>
      </c>
      <c r="B95" s="185"/>
      <c r="C95" s="185"/>
      <c r="D95" s="185"/>
      <c r="E95" s="185"/>
      <c r="F95" s="185"/>
      <c r="G95" s="202"/>
      <c r="H95" s="202"/>
      <c r="I95" s="213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13"/>
      <c r="V95" s="202"/>
      <c r="W95" s="202"/>
      <c r="X95" s="202"/>
      <c r="Y95" s="202"/>
      <c r="Z95" s="202"/>
      <c r="AA95" s="202"/>
      <c r="AB95" s="202"/>
      <c r="AC95" s="202"/>
      <c r="AD95" s="202"/>
      <c r="AE95" s="213"/>
      <c r="AF95" s="202"/>
      <c r="AG95" s="202"/>
      <c r="AH95" s="202"/>
      <c r="AI95" s="213"/>
      <c r="AJ95" s="202"/>
      <c r="AK95" s="202"/>
      <c r="AL95" s="202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</row>
    <row r="96" spans="1:48" ht="15" hidden="1">
      <c r="A96" s="185">
        <f ca="1">IFERROR(__xludf.DUMMYFUNCTION("""COMPUTED_VALUE"""),93)</f>
        <v>93</v>
      </c>
      <c r="B96" s="185"/>
      <c r="C96" s="185"/>
      <c r="D96" s="185"/>
      <c r="E96" s="185"/>
      <c r="F96" s="185"/>
      <c r="G96" s="202"/>
      <c r="H96" s="202"/>
      <c r="I96" s="213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13"/>
      <c r="V96" s="202"/>
      <c r="W96" s="202"/>
      <c r="X96" s="202"/>
      <c r="Y96" s="202"/>
      <c r="Z96" s="202"/>
      <c r="AA96" s="202"/>
      <c r="AB96" s="202"/>
      <c r="AC96" s="202"/>
      <c r="AD96" s="202"/>
      <c r="AE96" s="213"/>
      <c r="AF96" s="202"/>
      <c r="AG96" s="202"/>
      <c r="AH96" s="202"/>
      <c r="AI96" s="213"/>
      <c r="AJ96" s="202"/>
      <c r="AK96" s="202"/>
      <c r="AL96" s="202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</row>
    <row r="97" spans="1:48" ht="15" hidden="1">
      <c r="A97" s="185">
        <f ca="1">IFERROR(__xludf.DUMMYFUNCTION("""COMPUTED_VALUE"""),94)</f>
        <v>94</v>
      </c>
      <c r="B97" s="185"/>
      <c r="C97" s="185"/>
      <c r="D97" s="185"/>
      <c r="E97" s="185"/>
      <c r="F97" s="185"/>
      <c r="G97" s="202"/>
      <c r="H97" s="202"/>
      <c r="I97" s="213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13"/>
      <c r="V97" s="202"/>
      <c r="W97" s="202"/>
      <c r="X97" s="202"/>
      <c r="Y97" s="202"/>
      <c r="Z97" s="202"/>
      <c r="AA97" s="202"/>
      <c r="AB97" s="202"/>
      <c r="AC97" s="202"/>
      <c r="AD97" s="202"/>
      <c r="AE97" s="213"/>
      <c r="AF97" s="202"/>
      <c r="AG97" s="202"/>
      <c r="AH97" s="202"/>
      <c r="AI97" s="213"/>
      <c r="AJ97" s="202"/>
      <c r="AK97" s="202"/>
      <c r="AL97" s="202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</row>
    <row r="98" spans="1:48" ht="15" hidden="1">
      <c r="A98" s="185">
        <f ca="1">IFERROR(__xludf.DUMMYFUNCTION("""COMPUTED_VALUE"""),95)</f>
        <v>95</v>
      </c>
      <c r="B98" s="185"/>
      <c r="C98" s="185"/>
      <c r="D98" s="185"/>
      <c r="E98" s="185"/>
      <c r="F98" s="185"/>
      <c r="G98" s="202"/>
      <c r="H98" s="202"/>
      <c r="I98" s="213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13"/>
      <c r="V98" s="202"/>
      <c r="W98" s="202"/>
      <c r="X98" s="202"/>
      <c r="Y98" s="202"/>
      <c r="Z98" s="202"/>
      <c r="AA98" s="202"/>
      <c r="AB98" s="202"/>
      <c r="AC98" s="202"/>
      <c r="AD98" s="202"/>
      <c r="AE98" s="213"/>
      <c r="AF98" s="202"/>
      <c r="AG98" s="202"/>
      <c r="AH98" s="202"/>
      <c r="AI98" s="213"/>
      <c r="AJ98" s="202"/>
      <c r="AK98" s="202"/>
      <c r="AL98" s="202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</row>
    <row r="99" spans="1:48" ht="15">
      <c r="A99" s="214" t="str">
        <f ca="1">IFERROR(__xludf.DUMMYFUNCTION("""COMPUTED_VALUE"""),"Итого:")</f>
        <v>Итого:</v>
      </c>
      <c r="B99" s="214"/>
      <c r="C99" s="214"/>
      <c r="D99" s="185"/>
      <c r="E99" s="185"/>
      <c r="F99" s="185"/>
      <c r="G99" s="185"/>
      <c r="H99" s="215">
        <f t="shared" ref="H99:AJ99" si="1">SUM(H4:H98)</f>
        <v>0</v>
      </c>
      <c r="I99" s="215">
        <f t="shared" si="1"/>
        <v>2</v>
      </c>
      <c r="J99" s="215">
        <f t="shared" si="1"/>
        <v>0</v>
      </c>
      <c r="K99" s="215">
        <f t="shared" si="1"/>
        <v>0</v>
      </c>
      <c r="L99" s="215">
        <f t="shared" si="1"/>
        <v>0</v>
      </c>
      <c r="M99" s="215">
        <f t="shared" si="1"/>
        <v>0</v>
      </c>
      <c r="N99" s="215">
        <f t="shared" si="1"/>
        <v>0</v>
      </c>
      <c r="O99" s="215">
        <f t="shared" si="1"/>
        <v>0</v>
      </c>
      <c r="P99" s="215">
        <f t="shared" si="1"/>
        <v>0</v>
      </c>
      <c r="Q99" s="215">
        <f t="shared" si="1"/>
        <v>0</v>
      </c>
      <c r="R99" s="215">
        <f t="shared" si="1"/>
        <v>0</v>
      </c>
      <c r="S99" s="215">
        <f t="shared" si="1"/>
        <v>0</v>
      </c>
      <c r="T99" s="215">
        <f t="shared" si="1"/>
        <v>39</v>
      </c>
      <c r="U99" s="215">
        <f t="shared" si="1"/>
        <v>83</v>
      </c>
      <c r="V99" s="215">
        <f t="shared" si="1"/>
        <v>0</v>
      </c>
      <c r="W99" s="215">
        <f t="shared" si="1"/>
        <v>0</v>
      </c>
      <c r="X99" s="215">
        <f t="shared" si="1"/>
        <v>0</v>
      </c>
      <c r="Y99" s="215">
        <f t="shared" si="1"/>
        <v>0</v>
      </c>
      <c r="Z99" s="215">
        <f t="shared" si="1"/>
        <v>0</v>
      </c>
      <c r="AA99" s="215">
        <f t="shared" si="1"/>
        <v>0</v>
      </c>
      <c r="AB99" s="215">
        <f t="shared" si="1"/>
        <v>0</v>
      </c>
      <c r="AC99" s="215">
        <f t="shared" si="1"/>
        <v>0</v>
      </c>
      <c r="AD99" s="215">
        <f t="shared" si="1"/>
        <v>0</v>
      </c>
      <c r="AE99" s="215">
        <f t="shared" si="1"/>
        <v>2</v>
      </c>
      <c r="AF99" s="215">
        <f t="shared" si="1"/>
        <v>0</v>
      </c>
      <c r="AG99" s="215">
        <f t="shared" si="1"/>
        <v>0</v>
      </c>
      <c r="AH99" s="215">
        <f t="shared" si="1"/>
        <v>0</v>
      </c>
      <c r="AI99" s="215">
        <f t="shared" si="1"/>
        <v>2</v>
      </c>
      <c r="AJ99" s="215">
        <f t="shared" si="1"/>
        <v>0</v>
      </c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</row>
    <row r="100" spans="1:48" ht="15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</row>
    <row r="101" spans="1:48" ht="15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</row>
    <row r="102" spans="1:48" ht="15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</row>
    <row r="103" spans="1:48" ht="15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</row>
    <row r="104" spans="1:48" ht="15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</row>
    <row r="105" spans="1:48" ht="15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</row>
    <row r="106" spans="1:48" ht="15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</row>
    <row r="107" spans="1:48" ht="15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</row>
    <row r="108" spans="1:48" ht="15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</row>
    <row r="109" spans="1:48" ht="15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</row>
    <row r="110" spans="1:48" ht="15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</row>
    <row r="111" spans="1:48" ht="15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</row>
    <row r="112" spans="1:48" ht="15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</row>
    <row r="113" spans="1:48" ht="15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</row>
    <row r="114" spans="1:48" ht="15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</row>
    <row r="115" spans="1:48" ht="15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</row>
    <row r="116" spans="1:48" ht="15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</row>
    <row r="117" spans="1:48" ht="15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</row>
    <row r="118" spans="1:48" ht="15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</row>
    <row r="119" spans="1:48" ht="15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</row>
    <row r="120" spans="1:48" ht="15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</row>
    <row r="121" spans="1:48" ht="15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</row>
    <row r="122" spans="1:48" ht="15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</row>
    <row r="123" spans="1:48" ht="15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</row>
    <row r="124" spans="1:48" ht="15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</row>
    <row r="125" spans="1:48" ht="15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</row>
    <row r="126" spans="1:48" ht="15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</row>
    <row r="127" spans="1:48" ht="15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</row>
    <row r="128" spans="1:48" ht="15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</row>
    <row r="129" spans="1:48" ht="15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</row>
    <row r="130" spans="1:48" ht="15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</row>
    <row r="131" spans="1:48" ht="15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</row>
    <row r="132" spans="1:48" ht="15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</row>
    <row r="133" spans="1:48" ht="15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</row>
    <row r="134" spans="1:48" ht="15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</row>
    <row r="135" spans="1:48" ht="15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</row>
    <row r="136" spans="1:48" ht="15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</row>
    <row r="137" spans="1:48" ht="15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</row>
    <row r="138" spans="1:48" ht="15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</row>
    <row r="139" spans="1:48" ht="15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</row>
    <row r="140" spans="1:48" ht="1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</row>
    <row r="141" spans="1:48" ht="1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</row>
    <row r="142" spans="1:48" ht="1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</row>
    <row r="143" spans="1:48" ht="1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</row>
    <row r="144" spans="1:48" ht="1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</row>
    <row r="145" spans="1:48" ht="15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</row>
    <row r="146" spans="1:48" ht="15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</row>
    <row r="147" spans="1:48" ht="1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</row>
    <row r="148" spans="1:48" ht="15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</row>
    <row r="149" spans="1:48" ht="15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</row>
    <row r="150" spans="1:48" ht="15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</row>
    <row r="151" spans="1:48" ht="15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</row>
    <row r="152" spans="1:48" ht="15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</row>
    <row r="153" spans="1:48" ht="15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</row>
    <row r="154" spans="1:48" ht="15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</row>
    <row r="155" spans="1:48" ht="15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</row>
    <row r="156" spans="1:48" ht="15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</row>
    <row r="157" spans="1:48" ht="1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</row>
    <row r="158" spans="1:48" ht="15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</row>
    <row r="159" spans="1:48" ht="15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</row>
    <row r="160" spans="1:48" ht="1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</row>
    <row r="161" spans="1:48" ht="15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</row>
    <row r="162" spans="1:48" ht="1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</row>
    <row r="163" spans="1:48" ht="1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</row>
    <row r="164" spans="1:48" ht="15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</row>
    <row r="165" spans="1:48" ht="15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</row>
    <row r="166" spans="1:48" ht="15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</row>
    <row r="167" spans="1:48" ht="15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</row>
    <row r="168" spans="1:48" ht="15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</row>
    <row r="169" spans="1:48" ht="15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</row>
    <row r="170" spans="1:48" ht="15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</row>
    <row r="171" spans="1:48" ht="15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</row>
    <row r="172" spans="1:48" ht="15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</row>
    <row r="173" spans="1:48" ht="15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</row>
    <row r="174" spans="1:48" ht="15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</row>
    <row r="175" spans="1:48" ht="15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</row>
    <row r="176" spans="1:48" ht="15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</row>
    <row r="177" spans="1:48" ht="15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</row>
    <row r="178" spans="1:48" ht="15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</row>
    <row r="179" spans="1:48" ht="15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</row>
    <row r="180" spans="1:48" ht="15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</row>
    <row r="181" spans="1:48" ht="15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</row>
    <row r="182" spans="1:48" ht="15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</row>
    <row r="183" spans="1:48" ht="15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</row>
    <row r="184" spans="1:48" ht="15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</row>
    <row r="185" spans="1:48" ht="15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</row>
    <row r="186" spans="1:48" ht="15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</row>
    <row r="187" spans="1:48" ht="15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</row>
    <row r="188" spans="1:48" ht="15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</row>
    <row r="189" spans="1:48" ht="15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</row>
    <row r="190" spans="1:48" ht="15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</row>
    <row r="191" spans="1:48" ht="1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</row>
    <row r="192" spans="1:48" ht="15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</row>
    <row r="193" spans="1:48" ht="15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</row>
    <row r="194" spans="1:48" ht="15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</row>
    <row r="195" spans="1:48" ht="15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</row>
    <row r="196" spans="1:48" ht="15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</row>
    <row r="197" spans="1:48" ht="15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</row>
    <row r="198" spans="1:48" ht="15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</row>
    <row r="199" spans="1:48" ht="15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</row>
    <row r="200" spans="1:48" ht="15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</row>
    <row r="201" spans="1:48" ht="15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</row>
    <row r="202" spans="1:48" ht="15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3"/>
      <c r="AO202" s="193"/>
      <c r="AP202" s="193"/>
      <c r="AQ202" s="193"/>
      <c r="AR202" s="193"/>
      <c r="AS202" s="193"/>
      <c r="AT202" s="193"/>
      <c r="AU202" s="193"/>
      <c r="AV202" s="193"/>
    </row>
    <row r="203" spans="1:48" ht="15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</row>
    <row r="204" spans="1:48" ht="15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</row>
    <row r="205" spans="1:48" ht="15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</row>
    <row r="206" spans="1:48" ht="15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</row>
    <row r="207" spans="1:48" ht="15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</row>
    <row r="208" spans="1:48" ht="15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  <c r="AH208" s="193"/>
      <c r="AI208" s="193"/>
      <c r="AJ208" s="193"/>
      <c r="AK208" s="193"/>
      <c r="AL208" s="193"/>
      <c r="AM208" s="193"/>
      <c r="AN208" s="193"/>
      <c r="AO208" s="193"/>
      <c r="AP208" s="193"/>
      <c r="AQ208" s="193"/>
      <c r="AR208" s="193"/>
      <c r="AS208" s="193"/>
      <c r="AT208" s="193"/>
      <c r="AU208" s="193"/>
      <c r="AV208" s="193"/>
    </row>
    <row r="209" spans="1:48" ht="15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</row>
    <row r="210" spans="1:48" ht="15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</row>
    <row r="211" spans="1:48" ht="15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</row>
    <row r="212" spans="1:48" ht="15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</row>
    <row r="213" spans="1:48" ht="15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</row>
    <row r="214" spans="1:48" ht="15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</row>
    <row r="215" spans="1:48" ht="15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</row>
    <row r="216" spans="1:48" ht="15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</row>
    <row r="217" spans="1:48" ht="15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</row>
    <row r="218" spans="1:48" ht="15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</row>
    <row r="219" spans="1:48" ht="15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</row>
    <row r="220" spans="1:48" ht="15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</row>
    <row r="221" spans="1:48" ht="15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</row>
    <row r="222" spans="1:48" ht="15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</row>
    <row r="223" spans="1:48" ht="15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</row>
    <row r="224" spans="1:48" ht="15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</row>
    <row r="225" spans="1:48" ht="15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</row>
    <row r="226" spans="1:48" ht="15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</row>
    <row r="227" spans="1:48" ht="15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</row>
    <row r="228" spans="1:48" ht="15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</row>
    <row r="229" spans="1:48" ht="15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</row>
    <row r="230" spans="1:48" ht="15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</row>
    <row r="231" spans="1:48" ht="15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  <c r="AM231" s="193"/>
      <c r="AN231" s="193"/>
      <c r="AO231" s="193"/>
      <c r="AP231" s="193"/>
      <c r="AQ231" s="193"/>
      <c r="AR231" s="193"/>
      <c r="AS231" s="193"/>
      <c r="AT231" s="193"/>
      <c r="AU231" s="193"/>
      <c r="AV231" s="193"/>
    </row>
    <row r="232" spans="1:48" ht="15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</row>
    <row r="233" spans="1:48" ht="15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</row>
    <row r="234" spans="1:48" ht="15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</row>
    <row r="235" spans="1:48" ht="15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</row>
    <row r="236" spans="1:48" ht="15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3"/>
      <c r="AT236" s="193"/>
      <c r="AU236" s="193"/>
      <c r="AV236" s="193"/>
    </row>
    <row r="237" spans="1:48" ht="15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</row>
    <row r="238" spans="1:48" ht="15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</row>
    <row r="239" spans="1:48" ht="15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</row>
    <row r="240" spans="1:48" ht="15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</row>
    <row r="241" spans="1:48" ht="15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</row>
    <row r="242" spans="1:48" ht="15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</row>
    <row r="243" spans="1:48" ht="15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</row>
    <row r="244" spans="1:48" ht="15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</row>
    <row r="245" spans="1:48" ht="15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</row>
    <row r="246" spans="1:48" ht="15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</row>
    <row r="247" spans="1:48" ht="15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</row>
    <row r="248" spans="1:48" ht="15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</row>
    <row r="249" spans="1:48" ht="15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</row>
    <row r="250" spans="1:48" ht="15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3"/>
      <c r="AF250" s="193"/>
      <c r="AG250" s="193"/>
      <c r="AH250" s="193"/>
      <c r="AI250" s="193"/>
      <c r="AJ250" s="193"/>
      <c r="AK250" s="193"/>
      <c r="AL250" s="193"/>
      <c r="AM250" s="193"/>
      <c r="AN250" s="193"/>
      <c r="AO250" s="193"/>
      <c r="AP250" s="193"/>
      <c r="AQ250" s="193"/>
      <c r="AR250" s="193"/>
      <c r="AS250" s="193"/>
      <c r="AT250" s="193"/>
      <c r="AU250" s="193"/>
      <c r="AV250" s="193"/>
    </row>
    <row r="251" spans="1:48" ht="15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</row>
    <row r="252" spans="1:48" ht="15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</row>
    <row r="253" spans="1:48" ht="15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</row>
    <row r="254" spans="1:48" ht="15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</row>
    <row r="255" spans="1:48" ht="15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</row>
    <row r="256" spans="1:48" ht="15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</row>
    <row r="257" spans="1:48" ht="15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</row>
    <row r="258" spans="1:48" ht="15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</row>
    <row r="259" spans="1:48" ht="15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</row>
    <row r="260" spans="1:48" ht="15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</row>
    <row r="261" spans="1:48" ht="15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</row>
    <row r="262" spans="1:48" ht="15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</row>
    <row r="263" spans="1:48" ht="15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</row>
    <row r="264" spans="1:48" ht="15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</row>
    <row r="265" spans="1:48" ht="15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</row>
    <row r="266" spans="1:48" ht="15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</row>
    <row r="267" spans="1:48" ht="15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</row>
    <row r="268" spans="1:48" ht="15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</row>
    <row r="269" spans="1:48" ht="15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</row>
    <row r="270" spans="1:48" ht="15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</row>
    <row r="271" spans="1:48" ht="15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</row>
    <row r="272" spans="1:48" ht="15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</row>
    <row r="273" spans="1:48" ht="15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  <c r="AE273" s="193"/>
      <c r="AF273" s="193"/>
      <c r="AG273" s="193"/>
      <c r="AH273" s="193"/>
      <c r="AI273" s="193"/>
      <c r="AJ273" s="193"/>
      <c r="AK273" s="193"/>
      <c r="AL273" s="193"/>
      <c r="AM273" s="193"/>
      <c r="AN273" s="193"/>
      <c r="AO273" s="193"/>
      <c r="AP273" s="193"/>
      <c r="AQ273" s="193"/>
      <c r="AR273" s="193"/>
      <c r="AS273" s="193"/>
      <c r="AT273" s="193"/>
      <c r="AU273" s="193"/>
      <c r="AV273" s="193"/>
    </row>
    <row r="274" spans="1:48" ht="15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</row>
    <row r="275" spans="1:48" ht="15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</row>
    <row r="276" spans="1:48" ht="15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</row>
    <row r="277" spans="1:48" ht="15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</row>
    <row r="278" spans="1:48" ht="15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193"/>
      <c r="AI278" s="193"/>
      <c r="AJ278" s="193"/>
      <c r="AK278" s="193"/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193"/>
      <c r="AV278" s="193"/>
    </row>
    <row r="279" spans="1:48" ht="15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</row>
    <row r="280" spans="1:48" ht="15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</row>
    <row r="281" spans="1:48" ht="15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</row>
    <row r="282" spans="1:48" ht="15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</row>
    <row r="283" spans="1:48" ht="15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</row>
    <row r="284" spans="1:48" ht="15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</row>
    <row r="285" spans="1:48" ht="15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</row>
    <row r="286" spans="1:48" ht="15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  <c r="AH286" s="193"/>
      <c r="AI286" s="193"/>
      <c r="AJ286" s="193"/>
      <c r="AK286" s="193"/>
      <c r="AL286" s="193"/>
      <c r="AM286" s="193"/>
      <c r="AN286" s="193"/>
      <c r="AO286" s="193"/>
      <c r="AP286" s="193"/>
      <c r="AQ286" s="193"/>
      <c r="AR286" s="193"/>
      <c r="AS286" s="193"/>
      <c r="AT286" s="193"/>
      <c r="AU286" s="193"/>
      <c r="AV286" s="193"/>
    </row>
    <row r="287" spans="1:48" ht="15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</row>
    <row r="288" spans="1:48" ht="15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</row>
    <row r="289" spans="1:48" ht="15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</row>
    <row r="290" spans="1:48" ht="15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</row>
    <row r="291" spans="1:48" ht="15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</row>
    <row r="292" spans="1:48" ht="15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  <c r="AE292" s="193"/>
      <c r="AF292" s="193"/>
      <c r="AG292" s="193"/>
      <c r="AH292" s="193"/>
      <c r="AI292" s="193"/>
      <c r="AJ292" s="193"/>
      <c r="AK292" s="193"/>
      <c r="AL292" s="193"/>
      <c r="AM292" s="193"/>
      <c r="AN292" s="193"/>
      <c r="AO292" s="193"/>
      <c r="AP292" s="193"/>
      <c r="AQ292" s="193"/>
      <c r="AR292" s="193"/>
      <c r="AS292" s="193"/>
      <c r="AT292" s="193"/>
      <c r="AU292" s="193"/>
      <c r="AV292" s="193"/>
    </row>
    <row r="293" spans="1:48" ht="15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</row>
    <row r="294" spans="1:48" ht="15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</row>
    <row r="295" spans="1:48" ht="15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</row>
    <row r="296" spans="1:48" ht="15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</row>
    <row r="297" spans="1:48" ht="15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</row>
    <row r="298" spans="1:48" ht="15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</row>
    <row r="299" spans="1:48" ht="15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</row>
    <row r="300" spans="1:48" ht="15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</row>
    <row r="301" spans="1:48" ht="15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</row>
    <row r="302" spans="1:48" ht="15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</row>
    <row r="303" spans="1:48" ht="15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</row>
    <row r="304" spans="1:48" ht="15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</row>
    <row r="305" spans="1:48" ht="15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</row>
    <row r="306" spans="1:48" ht="15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</row>
    <row r="307" spans="1:48" ht="15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</row>
    <row r="308" spans="1:48" ht="15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</row>
    <row r="309" spans="1:48" ht="15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</row>
    <row r="310" spans="1:48" ht="15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</row>
    <row r="311" spans="1:48" ht="15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</row>
    <row r="312" spans="1:48" ht="15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</row>
    <row r="313" spans="1:48" ht="15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</row>
    <row r="314" spans="1:48" ht="15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</row>
    <row r="315" spans="1:48" ht="15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  <c r="AE315" s="193"/>
      <c r="AF315" s="193"/>
      <c r="AG315" s="193"/>
      <c r="AH315" s="193"/>
      <c r="AI315" s="193"/>
      <c r="AJ315" s="193"/>
      <c r="AK315" s="193"/>
      <c r="AL315" s="193"/>
      <c r="AM315" s="193"/>
      <c r="AN315" s="193"/>
      <c r="AO315" s="193"/>
      <c r="AP315" s="193"/>
      <c r="AQ315" s="193"/>
      <c r="AR315" s="193"/>
      <c r="AS315" s="193"/>
      <c r="AT315" s="193"/>
      <c r="AU315" s="193"/>
      <c r="AV315" s="193"/>
    </row>
    <row r="316" spans="1:48" ht="15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</row>
    <row r="317" spans="1:48" ht="15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</row>
    <row r="318" spans="1:48" ht="15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</row>
    <row r="319" spans="1:48" ht="15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</row>
    <row r="320" spans="1:48" ht="15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3"/>
      <c r="AK320" s="193"/>
      <c r="AL320" s="193"/>
      <c r="AM320" s="193"/>
      <c r="AN320" s="193"/>
      <c r="AO320" s="193"/>
      <c r="AP320" s="193"/>
      <c r="AQ320" s="193"/>
      <c r="AR320" s="193"/>
      <c r="AS320" s="193"/>
      <c r="AT320" s="193"/>
      <c r="AU320" s="193"/>
      <c r="AV320" s="193"/>
    </row>
    <row r="321" spans="1:48" ht="15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</row>
    <row r="322" spans="1:48" ht="15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</row>
    <row r="323" spans="1:48" ht="15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3"/>
      <c r="AF323" s="193"/>
      <c r="AG323" s="193"/>
      <c r="AH323" s="193"/>
      <c r="AI323" s="193"/>
      <c r="AJ323" s="193"/>
      <c r="AK323" s="193"/>
      <c r="AL323" s="193"/>
      <c r="AM323" s="193"/>
      <c r="AN323" s="193"/>
      <c r="AO323" s="193"/>
      <c r="AP323" s="193"/>
      <c r="AQ323" s="193"/>
      <c r="AR323" s="193"/>
      <c r="AS323" s="193"/>
      <c r="AT323" s="193"/>
      <c r="AU323" s="193"/>
      <c r="AV323" s="193"/>
    </row>
    <row r="324" spans="1:48" ht="15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</row>
    <row r="325" spans="1:48" ht="15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</row>
    <row r="326" spans="1:48" ht="15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</row>
    <row r="327" spans="1:48" ht="15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</row>
    <row r="328" spans="1:48" ht="15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</row>
    <row r="329" spans="1:48" ht="15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</row>
    <row r="330" spans="1:48" ht="15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</row>
    <row r="331" spans="1:48" ht="15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</row>
    <row r="332" spans="1:48" ht="15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</row>
    <row r="333" spans="1:48" ht="15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</row>
    <row r="334" spans="1:48" ht="15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</row>
    <row r="335" spans="1:48" ht="15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</row>
    <row r="336" spans="1:48" ht="15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</row>
    <row r="337" spans="1:48" ht="15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</row>
    <row r="338" spans="1:48" ht="15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</row>
    <row r="339" spans="1:48" ht="15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</row>
    <row r="340" spans="1:48" ht="15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</row>
    <row r="341" spans="1:48" ht="15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</row>
    <row r="342" spans="1:48" ht="15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</row>
    <row r="343" spans="1:48" ht="15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</row>
    <row r="344" spans="1:48" ht="15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</row>
    <row r="345" spans="1:48" ht="15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</row>
    <row r="346" spans="1:48" ht="15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  <c r="AE346" s="193"/>
      <c r="AF346" s="193"/>
      <c r="AG346" s="193"/>
      <c r="AH346" s="193"/>
      <c r="AI346" s="193"/>
      <c r="AJ346" s="193"/>
      <c r="AK346" s="193"/>
      <c r="AL346" s="193"/>
      <c r="AM346" s="193"/>
      <c r="AN346" s="193"/>
      <c r="AO346" s="193"/>
      <c r="AP346" s="193"/>
      <c r="AQ346" s="193"/>
      <c r="AR346" s="193"/>
      <c r="AS346" s="193"/>
      <c r="AT346" s="193"/>
      <c r="AU346" s="193"/>
      <c r="AV346" s="193"/>
    </row>
    <row r="347" spans="1:48" ht="15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</row>
    <row r="348" spans="1:48" ht="15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</row>
    <row r="349" spans="1:48" ht="15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</row>
    <row r="350" spans="1:48" ht="15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</row>
    <row r="351" spans="1:48" ht="15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/>
      <c r="AF351" s="193"/>
      <c r="AG351" s="193"/>
      <c r="AH351" s="193"/>
      <c r="AI351" s="193"/>
      <c r="AJ351" s="193"/>
      <c r="AK351" s="193"/>
      <c r="AL351" s="193"/>
      <c r="AM351" s="193"/>
      <c r="AN351" s="193"/>
      <c r="AO351" s="193"/>
      <c r="AP351" s="193"/>
      <c r="AQ351" s="193"/>
      <c r="AR351" s="193"/>
      <c r="AS351" s="193"/>
      <c r="AT351" s="193"/>
      <c r="AU351" s="193"/>
      <c r="AV351" s="193"/>
    </row>
    <row r="352" spans="1:48" ht="15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</row>
    <row r="353" spans="1:48" ht="15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</row>
    <row r="354" spans="1:48" ht="15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</row>
    <row r="355" spans="1:48" ht="15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</row>
    <row r="356" spans="1:48" ht="15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</row>
    <row r="357" spans="1:48" ht="15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</row>
    <row r="358" spans="1:48" ht="15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</row>
    <row r="359" spans="1:48" ht="15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3"/>
      <c r="AF359" s="193"/>
      <c r="AG359" s="193"/>
      <c r="AH359" s="193"/>
      <c r="AI359" s="193"/>
      <c r="AJ359" s="193"/>
      <c r="AK359" s="193"/>
      <c r="AL359" s="193"/>
      <c r="AM359" s="193"/>
      <c r="AN359" s="193"/>
      <c r="AO359" s="193"/>
      <c r="AP359" s="193"/>
      <c r="AQ359" s="193"/>
      <c r="AR359" s="193"/>
      <c r="AS359" s="193"/>
      <c r="AT359" s="193"/>
      <c r="AU359" s="193"/>
      <c r="AV359" s="193"/>
    </row>
    <row r="360" spans="1:48" ht="15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</row>
    <row r="361" spans="1:48" ht="15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</row>
    <row r="362" spans="1:48" ht="15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</row>
    <row r="363" spans="1:48" ht="15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</row>
    <row r="364" spans="1:48" ht="15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</row>
    <row r="365" spans="1:48" ht="15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  <c r="AE365" s="193"/>
      <c r="AF365" s="193"/>
      <c r="AG365" s="193"/>
      <c r="AH365" s="193"/>
      <c r="AI365" s="193"/>
      <c r="AJ365" s="193"/>
      <c r="AK365" s="193"/>
      <c r="AL365" s="193"/>
      <c r="AM365" s="193"/>
      <c r="AN365" s="193"/>
      <c r="AO365" s="193"/>
      <c r="AP365" s="193"/>
      <c r="AQ365" s="193"/>
      <c r="AR365" s="193"/>
      <c r="AS365" s="193"/>
      <c r="AT365" s="193"/>
      <c r="AU365" s="193"/>
      <c r="AV365" s="193"/>
    </row>
    <row r="366" spans="1:48" ht="15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</row>
    <row r="367" spans="1:48" ht="15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</row>
    <row r="368" spans="1:48" ht="15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</row>
    <row r="369" spans="1:48" ht="15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</row>
    <row r="370" spans="1:48" ht="15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</row>
    <row r="371" spans="1:48" ht="15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</row>
    <row r="372" spans="1:48" ht="15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3"/>
      <c r="AK372" s="193"/>
      <c r="AL372" s="193"/>
      <c r="AM372" s="193"/>
      <c r="AN372" s="193"/>
      <c r="AO372" s="193"/>
      <c r="AP372" s="193"/>
      <c r="AQ372" s="193"/>
      <c r="AR372" s="193"/>
      <c r="AS372" s="193"/>
      <c r="AT372" s="193"/>
      <c r="AU372" s="193"/>
      <c r="AV372" s="193"/>
    </row>
    <row r="373" spans="1:48" ht="15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3"/>
      <c r="AK373" s="193"/>
      <c r="AL373" s="193"/>
      <c r="AM373" s="193"/>
      <c r="AN373" s="193"/>
      <c r="AO373" s="193"/>
      <c r="AP373" s="193"/>
      <c r="AQ373" s="193"/>
      <c r="AR373" s="193"/>
      <c r="AS373" s="193"/>
      <c r="AT373" s="193"/>
      <c r="AU373" s="193"/>
      <c r="AV373" s="193"/>
    </row>
    <row r="374" spans="1:48" ht="15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  <c r="AE374" s="193"/>
      <c r="AF374" s="193"/>
      <c r="AG374" s="193"/>
      <c r="AH374" s="193"/>
      <c r="AI374" s="193"/>
      <c r="AJ374" s="193"/>
      <c r="AK374" s="193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</row>
    <row r="375" spans="1:48" ht="15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  <c r="AH375" s="193"/>
      <c r="AI375" s="193"/>
      <c r="AJ375" s="193"/>
      <c r="AK375" s="193"/>
      <c r="AL375" s="193"/>
      <c r="AM375" s="193"/>
      <c r="AN375" s="193"/>
      <c r="AO375" s="193"/>
      <c r="AP375" s="193"/>
      <c r="AQ375" s="193"/>
      <c r="AR375" s="193"/>
      <c r="AS375" s="193"/>
      <c r="AT375" s="193"/>
      <c r="AU375" s="193"/>
      <c r="AV375" s="193"/>
    </row>
    <row r="376" spans="1:48" ht="15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  <c r="AH376" s="193"/>
      <c r="AI376" s="193"/>
      <c r="AJ376" s="193"/>
      <c r="AK376" s="193"/>
      <c r="AL376" s="193"/>
      <c r="AM376" s="193"/>
      <c r="AN376" s="193"/>
      <c r="AO376" s="193"/>
      <c r="AP376" s="193"/>
      <c r="AQ376" s="193"/>
      <c r="AR376" s="193"/>
      <c r="AS376" s="193"/>
      <c r="AT376" s="193"/>
      <c r="AU376" s="193"/>
      <c r="AV376" s="193"/>
    </row>
    <row r="377" spans="1:48" ht="15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  <c r="AH377" s="193"/>
      <c r="AI377" s="193"/>
      <c r="AJ377" s="193"/>
      <c r="AK377" s="193"/>
      <c r="AL377" s="193"/>
      <c r="AM377" s="193"/>
      <c r="AN377" s="193"/>
      <c r="AO377" s="193"/>
      <c r="AP377" s="193"/>
      <c r="AQ377" s="193"/>
      <c r="AR377" s="193"/>
      <c r="AS377" s="193"/>
      <c r="AT377" s="193"/>
      <c r="AU377" s="193"/>
      <c r="AV377" s="193"/>
    </row>
    <row r="378" spans="1:48" ht="15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  <c r="AH378" s="193"/>
      <c r="AI378" s="193"/>
      <c r="AJ378" s="193"/>
      <c r="AK378" s="193"/>
      <c r="AL378" s="193"/>
      <c r="AM378" s="193"/>
      <c r="AN378" s="193"/>
      <c r="AO378" s="193"/>
      <c r="AP378" s="193"/>
      <c r="AQ378" s="193"/>
      <c r="AR378" s="193"/>
      <c r="AS378" s="193"/>
      <c r="AT378" s="193"/>
      <c r="AU378" s="193"/>
      <c r="AV378" s="193"/>
    </row>
    <row r="379" spans="1:48" ht="15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  <c r="AH379" s="193"/>
      <c r="AI379" s="193"/>
      <c r="AJ379" s="193"/>
      <c r="AK379" s="193"/>
      <c r="AL379" s="193"/>
      <c r="AM379" s="193"/>
      <c r="AN379" s="193"/>
      <c r="AO379" s="193"/>
      <c r="AP379" s="193"/>
      <c r="AQ379" s="193"/>
      <c r="AR379" s="193"/>
      <c r="AS379" s="193"/>
      <c r="AT379" s="193"/>
      <c r="AU379" s="193"/>
      <c r="AV379" s="193"/>
    </row>
    <row r="380" spans="1:48" ht="15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  <c r="AE380" s="193"/>
      <c r="AF380" s="193"/>
      <c r="AG380" s="193"/>
      <c r="AH380" s="193"/>
      <c r="AI380" s="193"/>
      <c r="AJ380" s="193"/>
      <c r="AK380" s="193"/>
      <c r="AL380" s="193"/>
      <c r="AM380" s="193"/>
      <c r="AN380" s="193"/>
      <c r="AO380" s="193"/>
      <c r="AP380" s="193"/>
      <c r="AQ380" s="193"/>
      <c r="AR380" s="193"/>
      <c r="AS380" s="193"/>
      <c r="AT380" s="193"/>
      <c r="AU380" s="193"/>
      <c r="AV380" s="193"/>
    </row>
    <row r="381" spans="1:48" ht="15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  <c r="AE381" s="193"/>
      <c r="AF381" s="193"/>
      <c r="AG381" s="193"/>
      <c r="AH381" s="193"/>
      <c r="AI381" s="193"/>
      <c r="AJ381" s="193"/>
      <c r="AK381" s="193"/>
      <c r="AL381" s="193"/>
      <c r="AM381" s="193"/>
      <c r="AN381" s="193"/>
      <c r="AO381" s="193"/>
      <c r="AP381" s="193"/>
      <c r="AQ381" s="193"/>
      <c r="AR381" s="193"/>
      <c r="AS381" s="193"/>
      <c r="AT381" s="193"/>
      <c r="AU381" s="193"/>
      <c r="AV381" s="193"/>
    </row>
    <row r="382" spans="1:48" ht="15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  <c r="AE382" s="193"/>
      <c r="AF382" s="193"/>
      <c r="AG382" s="193"/>
      <c r="AH382" s="193"/>
      <c r="AI382" s="193"/>
      <c r="AJ382" s="193"/>
      <c r="AK382" s="193"/>
      <c r="AL382" s="193"/>
      <c r="AM382" s="193"/>
      <c r="AN382" s="193"/>
      <c r="AO382" s="193"/>
      <c r="AP382" s="193"/>
      <c r="AQ382" s="193"/>
      <c r="AR382" s="193"/>
      <c r="AS382" s="193"/>
      <c r="AT382" s="193"/>
      <c r="AU382" s="193"/>
      <c r="AV382" s="193"/>
    </row>
    <row r="383" spans="1:48" ht="15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  <c r="AE383" s="193"/>
      <c r="AF383" s="193"/>
      <c r="AG383" s="193"/>
      <c r="AH383" s="193"/>
      <c r="AI383" s="193"/>
      <c r="AJ383" s="193"/>
      <c r="AK383" s="193"/>
      <c r="AL383" s="193"/>
      <c r="AM383" s="193"/>
      <c r="AN383" s="193"/>
      <c r="AO383" s="193"/>
      <c r="AP383" s="193"/>
      <c r="AQ383" s="193"/>
      <c r="AR383" s="193"/>
      <c r="AS383" s="193"/>
      <c r="AT383" s="193"/>
      <c r="AU383" s="193"/>
      <c r="AV383" s="193"/>
    </row>
    <row r="384" spans="1:48" ht="15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  <c r="AE384" s="193"/>
      <c r="AF384" s="193"/>
      <c r="AG384" s="193"/>
      <c r="AH384" s="193"/>
      <c r="AI384" s="193"/>
      <c r="AJ384" s="193"/>
      <c r="AK384" s="193"/>
      <c r="AL384" s="193"/>
      <c r="AM384" s="193"/>
      <c r="AN384" s="193"/>
      <c r="AO384" s="193"/>
      <c r="AP384" s="193"/>
      <c r="AQ384" s="193"/>
      <c r="AR384" s="193"/>
      <c r="AS384" s="193"/>
      <c r="AT384" s="193"/>
      <c r="AU384" s="193"/>
      <c r="AV384" s="193"/>
    </row>
    <row r="385" spans="1:48" ht="15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  <c r="AE385" s="193"/>
      <c r="AF385" s="193"/>
      <c r="AG385" s="193"/>
      <c r="AH385" s="193"/>
      <c r="AI385" s="193"/>
      <c r="AJ385" s="193"/>
      <c r="AK385" s="193"/>
      <c r="AL385" s="193"/>
      <c r="AM385" s="193"/>
      <c r="AN385" s="193"/>
      <c r="AO385" s="193"/>
      <c r="AP385" s="193"/>
      <c r="AQ385" s="193"/>
      <c r="AR385" s="193"/>
      <c r="AS385" s="193"/>
      <c r="AT385" s="193"/>
      <c r="AU385" s="193"/>
      <c r="AV385" s="193"/>
    </row>
    <row r="386" spans="1:48" ht="15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  <c r="AE386" s="193"/>
      <c r="AF386" s="193"/>
      <c r="AG386" s="193"/>
      <c r="AH386" s="193"/>
      <c r="AI386" s="193"/>
      <c r="AJ386" s="193"/>
      <c r="AK386" s="193"/>
      <c r="AL386" s="193"/>
      <c r="AM386" s="193"/>
      <c r="AN386" s="193"/>
      <c r="AO386" s="193"/>
      <c r="AP386" s="193"/>
      <c r="AQ386" s="193"/>
      <c r="AR386" s="193"/>
      <c r="AS386" s="193"/>
      <c r="AT386" s="193"/>
      <c r="AU386" s="193"/>
      <c r="AV386" s="193"/>
    </row>
    <row r="387" spans="1:48" ht="15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  <c r="AE387" s="193"/>
      <c r="AF387" s="193"/>
      <c r="AG387" s="193"/>
      <c r="AH387" s="193"/>
      <c r="AI387" s="193"/>
      <c r="AJ387" s="193"/>
      <c r="AK387" s="193"/>
      <c r="AL387" s="193"/>
      <c r="AM387" s="193"/>
      <c r="AN387" s="193"/>
      <c r="AO387" s="193"/>
      <c r="AP387" s="193"/>
      <c r="AQ387" s="193"/>
      <c r="AR387" s="193"/>
      <c r="AS387" s="193"/>
      <c r="AT387" s="193"/>
      <c r="AU387" s="193"/>
      <c r="AV387" s="193"/>
    </row>
    <row r="388" spans="1:48" ht="15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/>
      <c r="AE388" s="193"/>
      <c r="AF388" s="193"/>
      <c r="AG388" s="193"/>
      <c r="AH388" s="193"/>
      <c r="AI388" s="193"/>
      <c r="AJ388" s="193"/>
      <c r="AK388" s="193"/>
      <c r="AL388" s="193"/>
      <c r="AM388" s="193"/>
      <c r="AN388" s="193"/>
      <c r="AO388" s="193"/>
      <c r="AP388" s="193"/>
      <c r="AQ388" s="193"/>
      <c r="AR388" s="193"/>
      <c r="AS388" s="193"/>
      <c r="AT388" s="193"/>
      <c r="AU388" s="193"/>
      <c r="AV388" s="193"/>
    </row>
    <row r="389" spans="1:48" ht="15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  <c r="AE389" s="193"/>
      <c r="AF389" s="193"/>
      <c r="AG389" s="193"/>
      <c r="AH389" s="193"/>
      <c r="AI389" s="193"/>
      <c r="AJ389" s="193"/>
      <c r="AK389" s="193"/>
      <c r="AL389" s="193"/>
      <c r="AM389" s="193"/>
      <c r="AN389" s="193"/>
      <c r="AO389" s="193"/>
      <c r="AP389" s="193"/>
      <c r="AQ389" s="193"/>
      <c r="AR389" s="193"/>
      <c r="AS389" s="193"/>
      <c r="AT389" s="193"/>
      <c r="AU389" s="193"/>
      <c r="AV389" s="193"/>
    </row>
    <row r="390" spans="1:48" ht="15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3"/>
      <c r="AF390" s="193"/>
      <c r="AG390" s="193"/>
      <c r="AH390" s="193"/>
      <c r="AI390" s="193"/>
      <c r="AJ390" s="193"/>
      <c r="AK390" s="193"/>
      <c r="AL390" s="193"/>
      <c r="AM390" s="193"/>
      <c r="AN390" s="193"/>
      <c r="AO390" s="193"/>
      <c r="AP390" s="193"/>
      <c r="AQ390" s="193"/>
      <c r="AR390" s="193"/>
      <c r="AS390" s="193"/>
      <c r="AT390" s="193"/>
      <c r="AU390" s="193"/>
      <c r="AV390" s="193"/>
    </row>
    <row r="391" spans="1:48" ht="15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  <c r="AE391" s="193"/>
      <c r="AF391" s="193"/>
      <c r="AG391" s="193"/>
      <c r="AH391" s="193"/>
      <c r="AI391" s="193"/>
      <c r="AJ391" s="193"/>
      <c r="AK391" s="193"/>
      <c r="AL391" s="193"/>
      <c r="AM391" s="193"/>
      <c r="AN391" s="193"/>
      <c r="AO391" s="193"/>
      <c r="AP391" s="193"/>
      <c r="AQ391" s="193"/>
      <c r="AR391" s="193"/>
      <c r="AS391" s="193"/>
      <c r="AT391" s="193"/>
      <c r="AU391" s="193"/>
      <c r="AV391" s="193"/>
    </row>
    <row r="392" spans="1:48" ht="15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  <c r="AE392" s="193"/>
      <c r="AF392" s="193"/>
      <c r="AG392" s="193"/>
      <c r="AH392" s="193"/>
      <c r="AI392" s="193"/>
      <c r="AJ392" s="193"/>
      <c r="AK392" s="193"/>
      <c r="AL392" s="193"/>
      <c r="AM392" s="193"/>
      <c r="AN392" s="193"/>
      <c r="AO392" s="193"/>
      <c r="AP392" s="193"/>
      <c r="AQ392" s="193"/>
      <c r="AR392" s="193"/>
      <c r="AS392" s="193"/>
      <c r="AT392" s="193"/>
      <c r="AU392" s="193"/>
      <c r="AV392" s="193"/>
    </row>
    <row r="393" spans="1:48" ht="15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  <c r="AA393" s="193"/>
      <c r="AB393" s="193"/>
      <c r="AC393" s="193"/>
      <c r="AD393" s="193"/>
      <c r="AE393" s="193"/>
      <c r="AF393" s="193"/>
      <c r="AG393" s="193"/>
      <c r="AH393" s="193"/>
      <c r="AI393" s="193"/>
      <c r="AJ393" s="193"/>
      <c r="AK393" s="193"/>
      <c r="AL393" s="193"/>
      <c r="AM393" s="193"/>
      <c r="AN393" s="193"/>
      <c r="AO393" s="193"/>
      <c r="AP393" s="193"/>
      <c r="AQ393" s="193"/>
      <c r="AR393" s="193"/>
      <c r="AS393" s="193"/>
      <c r="AT393" s="193"/>
      <c r="AU393" s="193"/>
      <c r="AV393" s="193"/>
    </row>
    <row r="394" spans="1:48" ht="15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  <c r="AE394" s="193"/>
      <c r="AF394" s="193"/>
      <c r="AG394" s="193"/>
      <c r="AH394" s="193"/>
      <c r="AI394" s="193"/>
      <c r="AJ394" s="193"/>
      <c r="AK394" s="193"/>
      <c r="AL394" s="193"/>
      <c r="AM394" s="193"/>
      <c r="AN394" s="193"/>
      <c r="AO394" s="193"/>
      <c r="AP394" s="193"/>
      <c r="AQ394" s="193"/>
      <c r="AR394" s="193"/>
      <c r="AS394" s="193"/>
      <c r="AT394" s="193"/>
      <c r="AU394" s="193"/>
      <c r="AV394" s="193"/>
    </row>
    <row r="395" spans="1:48" ht="15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  <c r="AE395" s="193"/>
      <c r="AF395" s="193"/>
      <c r="AG395" s="193"/>
      <c r="AH395" s="193"/>
      <c r="AI395" s="193"/>
      <c r="AJ395" s="193"/>
      <c r="AK395" s="193"/>
      <c r="AL395" s="193"/>
      <c r="AM395" s="193"/>
      <c r="AN395" s="193"/>
      <c r="AO395" s="193"/>
      <c r="AP395" s="193"/>
      <c r="AQ395" s="193"/>
      <c r="AR395" s="193"/>
      <c r="AS395" s="193"/>
      <c r="AT395" s="193"/>
      <c r="AU395" s="193"/>
      <c r="AV395" s="193"/>
    </row>
    <row r="396" spans="1:48" ht="15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3"/>
      <c r="AF396" s="193"/>
      <c r="AG396" s="193"/>
      <c r="AH396" s="193"/>
      <c r="AI396" s="193"/>
      <c r="AJ396" s="193"/>
      <c r="AK396" s="193"/>
      <c r="AL396" s="193"/>
      <c r="AM396" s="193"/>
      <c r="AN396" s="193"/>
      <c r="AO396" s="193"/>
      <c r="AP396" s="193"/>
      <c r="AQ396" s="193"/>
      <c r="AR396" s="193"/>
      <c r="AS396" s="193"/>
      <c r="AT396" s="193"/>
      <c r="AU396" s="193"/>
      <c r="AV396" s="193"/>
    </row>
    <row r="397" spans="1:48" ht="15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  <c r="AE397" s="193"/>
      <c r="AF397" s="193"/>
      <c r="AG397" s="193"/>
      <c r="AH397" s="193"/>
      <c r="AI397" s="193"/>
      <c r="AJ397" s="193"/>
      <c r="AK397" s="193"/>
      <c r="AL397" s="193"/>
      <c r="AM397" s="193"/>
      <c r="AN397" s="193"/>
      <c r="AO397" s="193"/>
      <c r="AP397" s="193"/>
      <c r="AQ397" s="193"/>
      <c r="AR397" s="193"/>
      <c r="AS397" s="193"/>
      <c r="AT397" s="193"/>
      <c r="AU397" s="193"/>
      <c r="AV397" s="193"/>
    </row>
    <row r="398" spans="1:48" ht="15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  <c r="AE398" s="193"/>
      <c r="AF398" s="193"/>
      <c r="AG398" s="193"/>
      <c r="AH398" s="193"/>
      <c r="AI398" s="193"/>
      <c r="AJ398" s="193"/>
      <c r="AK398" s="193"/>
      <c r="AL398" s="193"/>
      <c r="AM398" s="193"/>
      <c r="AN398" s="193"/>
      <c r="AO398" s="193"/>
      <c r="AP398" s="193"/>
      <c r="AQ398" s="193"/>
      <c r="AR398" s="193"/>
      <c r="AS398" s="193"/>
      <c r="AT398" s="193"/>
      <c r="AU398" s="193"/>
      <c r="AV398" s="193"/>
    </row>
    <row r="399" spans="1:48" ht="15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  <c r="AE399" s="193"/>
      <c r="AF399" s="193"/>
      <c r="AG399" s="193"/>
      <c r="AH399" s="193"/>
      <c r="AI399" s="193"/>
      <c r="AJ399" s="193"/>
      <c r="AK399" s="193"/>
      <c r="AL399" s="193"/>
      <c r="AM399" s="193"/>
      <c r="AN399" s="193"/>
      <c r="AO399" s="193"/>
      <c r="AP399" s="193"/>
      <c r="AQ399" s="193"/>
      <c r="AR399" s="193"/>
      <c r="AS399" s="193"/>
      <c r="AT399" s="193"/>
      <c r="AU399" s="193"/>
      <c r="AV399" s="193"/>
    </row>
    <row r="400" spans="1:48" ht="15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  <c r="AE400" s="193"/>
      <c r="AF400" s="193"/>
      <c r="AG400" s="193"/>
      <c r="AH400" s="193"/>
      <c r="AI400" s="193"/>
      <c r="AJ400" s="193"/>
      <c r="AK400" s="193"/>
      <c r="AL400" s="193"/>
      <c r="AM400" s="193"/>
      <c r="AN400" s="193"/>
      <c r="AO400" s="193"/>
      <c r="AP400" s="193"/>
      <c r="AQ400" s="193"/>
      <c r="AR400" s="193"/>
      <c r="AS400" s="193"/>
      <c r="AT400" s="193"/>
      <c r="AU400" s="193"/>
      <c r="AV400" s="193"/>
    </row>
    <row r="401" spans="1:48" ht="15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  <c r="AE401" s="193"/>
      <c r="AF401" s="193"/>
      <c r="AG401" s="193"/>
      <c r="AH401" s="193"/>
      <c r="AI401" s="193"/>
      <c r="AJ401" s="193"/>
      <c r="AK401" s="193"/>
      <c r="AL401" s="193"/>
      <c r="AM401" s="193"/>
      <c r="AN401" s="193"/>
      <c r="AO401" s="193"/>
      <c r="AP401" s="193"/>
      <c r="AQ401" s="193"/>
      <c r="AR401" s="193"/>
      <c r="AS401" s="193"/>
      <c r="AT401" s="193"/>
      <c r="AU401" s="193"/>
      <c r="AV401" s="193"/>
    </row>
    <row r="402" spans="1:48" ht="15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  <c r="AH402" s="193"/>
      <c r="AI402" s="193"/>
      <c r="AJ402" s="193"/>
      <c r="AK402" s="193"/>
      <c r="AL402" s="193"/>
      <c r="AM402" s="193"/>
      <c r="AN402" s="193"/>
      <c r="AO402" s="193"/>
      <c r="AP402" s="193"/>
      <c r="AQ402" s="193"/>
      <c r="AR402" s="193"/>
      <c r="AS402" s="193"/>
      <c r="AT402" s="193"/>
      <c r="AU402" s="193"/>
      <c r="AV402" s="193"/>
    </row>
    <row r="403" spans="1:48" ht="15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  <c r="AE403" s="193"/>
      <c r="AF403" s="193"/>
      <c r="AG403" s="193"/>
      <c r="AH403" s="193"/>
      <c r="AI403" s="193"/>
      <c r="AJ403" s="193"/>
      <c r="AK403" s="193"/>
      <c r="AL403" s="193"/>
      <c r="AM403" s="193"/>
      <c r="AN403" s="193"/>
      <c r="AO403" s="193"/>
      <c r="AP403" s="193"/>
      <c r="AQ403" s="193"/>
      <c r="AR403" s="193"/>
      <c r="AS403" s="193"/>
      <c r="AT403" s="193"/>
      <c r="AU403" s="193"/>
      <c r="AV403" s="193"/>
    </row>
    <row r="404" spans="1:48" ht="15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  <c r="AE404" s="193"/>
      <c r="AF404" s="193"/>
      <c r="AG404" s="193"/>
      <c r="AH404" s="193"/>
      <c r="AI404" s="193"/>
      <c r="AJ404" s="193"/>
      <c r="AK404" s="193"/>
      <c r="AL404" s="193"/>
      <c r="AM404" s="193"/>
      <c r="AN404" s="193"/>
      <c r="AO404" s="193"/>
      <c r="AP404" s="193"/>
      <c r="AQ404" s="193"/>
      <c r="AR404" s="193"/>
      <c r="AS404" s="193"/>
      <c r="AT404" s="193"/>
      <c r="AU404" s="193"/>
      <c r="AV404" s="193"/>
    </row>
    <row r="405" spans="1:48" ht="15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  <c r="AE405" s="193"/>
      <c r="AF405" s="193"/>
      <c r="AG405" s="193"/>
      <c r="AH405" s="193"/>
      <c r="AI405" s="193"/>
      <c r="AJ405" s="193"/>
      <c r="AK405" s="193"/>
      <c r="AL405" s="193"/>
      <c r="AM405" s="193"/>
      <c r="AN405" s="193"/>
      <c r="AO405" s="193"/>
      <c r="AP405" s="193"/>
      <c r="AQ405" s="193"/>
      <c r="AR405" s="193"/>
      <c r="AS405" s="193"/>
      <c r="AT405" s="193"/>
      <c r="AU405" s="193"/>
      <c r="AV405" s="193"/>
    </row>
    <row r="406" spans="1:48" ht="15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3"/>
      <c r="AF406" s="193"/>
      <c r="AG406" s="193"/>
      <c r="AH406" s="193"/>
      <c r="AI406" s="193"/>
      <c r="AJ406" s="193"/>
      <c r="AK406" s="193"/>
      <c r="AL406" s="193"/>
      <c r="AM406" s="193"/>
      <c r="AN406" s="193"/>
      <c r="AO406" s="193"/>
      <c r="AP406" s="193"/>
      <c r="AQ406" s="193"/>
      <c r="AR406" s="193"/>
      <c r="AS406" s="193"/>
      <c r="AT406" s="193"/>
      <c r="AU406" s="193"/>
      <c r="AV406" s="193"/>
    </row>
    <row r="407" spans="1:48" ht="15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  <c r="AA407" s="193"/>
      <c r="AB407" s="193"/>
      <c r="AC407" s="193"/>
      <c r="AD407" s="193"/>
      <c r="AE407" s="193"/>
      <c r="AF407" s="193"/>
      <c r="AG407" s="193"/>
      <c r="AH407" s="193"/>
      <c r="AI407" s="193"/>
      <c r="AJ407" s="193"/>
      <c r="AK407" s="193"/>
      <c r="AL407" s="193"/>
      <c r="AM407" s="193"/>
      <c r="AN407" s="193"/>
      <c r="AO407" s="193"/>
      <c r="AP407" s="193"/>
      <c r="AQ407" s="193"/>
      <c r="AR407" s="193"/>
      <c r="AS407" s="193"/>
      <c r="AT407" s="193"/>
      <c r="AU407" s="193"/>
      <c r="AV407" s="193"/>
    </row>
    <row r="408" spans="1:48" ht="15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  <c r="AE408" s="193"/>
      <c r="AF408" s="193"/>
      <c r="AG408" s="193"/>
      <c r="AH408" s="193"/>
      <c r="AI408" s="193"/>
      <c r="AJ408" s="193"/>
      <c r="AK408" s="193"/>
      <c r="AL408" s="193"/>
      <c r="AM408" s="193"/>
      <c r="AN408" s="193"/>
      <c r="AO408" s="193"/>
      <c r="AP408" s="193"/>
      <c r="AQ408" s="193"/>
      <c r="AR408" s="193"/>
      <c r="AS408" s="193"/>
      <c r="AT408" s="193"/>
      <c r="AU408" s="193"/>
      <c r="AV408" s="193"/>
    </row>
    <row r="409" spans="1:48" ht="15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  <c r="AE409" s="193"/>
      <c r="AF409" s="193"/>
      <c r="AG409" s="193"/>
      <c r="AH409" s="193"/>
      <c r="AI409" s="193"/>
      <c r="AJ409" s="193"/>
      <c r="AK409" s="193"/>
      <c r="AL409" s="193"/>
      <c r="AM409" s="193"/>
      <c r="AN409" s="193"/>
      <c r="AO409" s="193"/>
      <c r="AP409" s="193"/>
      <c r="AQ409" s="193"/>
      <c r="AR409" s="193"/>
      <c r="AS409" s="193"/>
      <c r="AT409" s="193"/>
      <c r="AU409" s="193"/>
      <c r="AV409" s="193"/>
    </row>
    <row r="410" spans="1:48" ht="15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  <c r="AE410" s="193"/>
      <c r="AF410" s="193"/>
      <c r="AG410" s="193"/>
      <c r="AH410" s="193"/>
      <c r="AI410" s="193"/>
      <c r="AJ410" s="193"/>
      <c r="AK410" s="193"/>
      <c r="AL410" s="193"/>
      <c r="AM410" s="193"/>
      <c r="AN410" s="193"/>
      <c r="AO410" s="193"/>
      <c r="AP410" s="193"/>
      <c r="AQ410" s="193"/>
      <c r="AR410" s="193"/>
      <c r="AS410" s="193"/>
      <c r="AT410" s="193"/>
      <c r="AU410" s="193"/>
      <c r="AV410" s="193"/>
    </row>
    <row r="411" spans="1:48" ht="15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  <c r="AE411" s="193"/>
      <c r="AF411" s="193"/>
      <c r="AG411" s="193"/>
      <c r="AH411" s="193"/>
      <c r="AI411" s="193"/>
      <c r="AJ411" s="193"/>
      <c r="AK411" s="193"/>
      <c r="AL411" s="193"/>
      <c r="AM411" s="193"/>
      <c r="AN411" s="193"/>
      <c r="AO411" s="193"/>
      <c r="AP411" s="193"/>
      <c r="AQ411" s="193"/>
      <c r="AR411" s="193"/>
      <c r="AS411" s="193"/>
      <c r="AT411" s="193"/>
      <c r="AU411" s="193"/>
      <c r="AV411" s="193"/>
    </row>
    <row r="412" spans="1:48" ht="15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3"/>
      <c r="AG412" s="193"/>
      <c r="AH412" s="193"/>
      <c r="AI412" s="193"/>
      <c r="AJ412" s="193"/>
      <c r="AK412" s="193"/>
      <c r="AL412" s="193"/>
      <c r="AM412" s="193"/>
      <c r="AN412" s="193"/>
      <c r="AO412" s="193"/>
      <c r="AP412" s="193"/>
      <c r="AQ412" s="193"/>
      <c r="AR412" s="193"/>
      <c r="AS412" s="193"/>
      <c r="AT412" s="193"/>
      <c r="AU412" s="193"/>
      <c r="AV412" s="193"/>
    </row>
    <row r="413" spans="1:48" ht="15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  <c r="AE413" s="193"/>
      <c r="AF413" s="193"/>
      <c r="AG413" s="193"/>
      <c r="AH413" s="193"/>
      <c r="AI413" s="193"/>
      <c r="AJ413" s="193"/>
      <c r="AK413" s="193"/>
      <c r="AL413" s="193"/>
      <c r="AM413" s="193"/>
      <c r="AN413" s="193"/>
      <c r="AO413" s="193"/>
      <c r="AP413" s="193"/>
      <c r="AQ413" s="193"/>
      <c r="AR413" s="193"/>
      <c r="AS413" s="193"/>
      <c r="AT413" s="193"/>
      <c r="AU413" s="193"/>
      <c r="AV413" s="193"/>
    </row>
    <row r="414" spans="1:48" ht="15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193"/>
      <c r="AI414" s="193"/>
      <c r="AJ414" s="193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193"/>
      <c r="AV414" s="193"/>
    </row>
    <row r="415" spans="1:48" ht="15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  <c r="AH415" s="193"/>
      <c r="AI415" s="193"/>
      <c r="AJ415" s="193"/>
      <c r="AK415" s="193"/>
      <c r="AL415" s="193"/>
      <c r="AM415" s="193"/>
      <c r="AN415" s="193"/>
      <c r="AO415" s="193"/>
      <c r="AP415" s="193"/>
      <c r="AQ415" s="193"/>
      <c r="AR415" s="193"/>
      <c r="AS415" s="193"/>
      <c r="AT415" s="193"/>
      <c r="AU415" s="193"/>
      <c r="AV415" s="193"/>
    </row>
    <row r="416" spans="1:48" ht="15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  <c r="AH416" s="193"/>
      <c r="AI416" s="193"/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193"/>
    </row>
    <row r="417" spans="1:48" ht="15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  <c r="AH417" s="193"/>
      <c r="AI417" s="193"/>
      <c r="AJ417" s="193"/>
      <c r="AK417" s="193"/>
      <c r="AL417" s="193"/>
      <c r="AM417" s="193"/>
      <c r="AN417" s="193"/>
      <c r="AO417" s="193"/>
      <c r="AP417" s="193"/>
      <c r="AQ417" s="193"/>
      <c r="AR417" s="193"/>
      <c r="AS417" s="193"/>
      <c r="AT417" s="193"/>
      <c r="AU417" s="193"/>
      <c r="AV417" s="193"/>
    </row>
    <row r="418" spans="1:48" ht="15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  <c r="AH418" s="193"/>
      <c r="AI418" s="193"/>
      <c r="AJ418" s="193"/>
      <c r="AK418" s="193"/>
      <c r="AL418" s="193"/>
      <c r="AM418" s="193"/>
      <c r="AN418" s="193"/>
      <c r="AO418" s="193"/>
      <c r="AP418" s="193"/>
      <c r="AQ418" s="193"/>
      <c r="AR418" s="193"/>
      <c r="AS418" s="193"/>
      <c r="AT418" s="193"/>
      <c r="AU418" s="193"/>
      <c r="AV418" s="193"/>
    </row>
    <row r="419" spans="1:48" ht="15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  <c r="AH419" s="193"/>
      <c r="AI419" s="193"/>
      <c r="AJ419" s="193"/>
      <c r="AK419" s="193"/>
      <c r="AL419" s="193"/>
      <c r="AM419" s="193"/>
      <c r="AN419" s="193"/>
      <c r="AO419" s="193"/>
      <c r="AP419" s="193"/>
      <c r="AQ419" s="193"/>
      <c r="AR419" s="193"/>
      <c r="AS419" s="193"/>
      <c r="AT419" s="193"/>
      <c r="AU419" s="193"/>
      <c r="AV419" s="193"/>
    </row>
    <row r="420" spans="1:48" ht="15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  <c r="AH420" s="193"/>
      <c r="AI420" s="193"/>
      <c r="AJ420" s="193"/>
      <c r="AK420" s="193"/>
      <c r="AL420" s="193"/>
      <c r="AM420" s="193"/>
      <c r="AN420" s="193"/>
      <c r="AO420" s="193"/>
      <c r="AP420" s="193"/>
      <c r="AQ420" s="193"/>
      <c r="AR420" s="193"/>
      <c r="AS420" s="193"/>
      <c r="AT420" s="193"/>
      <c r="AU420" s="193"/>
      <c r="AV420" s="193"/>
    </row>
    <row r="421" spans="1:48" ht="15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  <c r="AH421" s="193"/>
      <c r="AI421" s="193"/>
      <c r="AJ421" s="193"/>
      <c r="AK421" s="193"/>
      <c r="AL421" s="193"/>
      <c r="AM421" s="193"/>
      <c r="AN421" s="193"/>
      <c r="AO421" s="193"/>
      <c r="AP421" s="193"/>
      <c r="AQ421" s="193"/>
      <c r="AR421" s="193"/>
      <c r="AS421" s="193"/>
      <c r="AT421" s="193"/>
      <c r="AU421" s="193"/>
      <c r="AV421" s="193"/>
    </row>
    <row r="422" spans="1:48" ht="15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  <c r="AH422" s="193"/>
      <c r="AI422" s="193"/>
      <c r="AJ422" s="193"/>
      <c r="AK422" s="193"/>
      <c r="AL422" s="193"/>
      <c r="AM422" s="193"/>
      <c r="AN422" s="193"/>
      <c r="AO422" s="193"/>
      <c r="AP422" s="193"/>
      <c r="AQ422" s="193"/>
      <c r="AR422" s="193"/>
      <c r="AS422" s="193"/>
      <c r="AT422" s="193"/>
      <c r="AU422" s="193"/>
      <c r="AV422" s="193"/>
    </row>
    <row r="423" spans="1:48" ht="15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  <c r="AE423" s="193"/>
      <c r="AF423" s="193"/>
      <c r="AG423" s="193"/>
      <c r="AH423" s="193"/>
      <c r="AI423" s="193"/>
      <c r="AJ423" s="193"/>
      <c r="AK423" s="193"/>
      <c r="AL423" s="193"/>
      <c r="AM423" s="193"/>
      <c r="AN423" s="193"/>
      <c r="AO423" s="193"/>
      <c r="AP423" s="193"/>
      <c r="AQ423" s="193"/>
      <c r="AR423" s="193"/>
      <c r="AS423" s="193"/>
      <c r="AT423" s="193"/>
      <c r="AU423" s="193"/>
      <c r="AV423" s="193"/>
    </row>
    <row r="424" spans="1:48" ht="15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  <c r="AE424" s="193"/>
      <c r="AF424" s="193"/>
      <c r="AG424" s="193"/>
      <c r="AH424" s="193"/>
      <c r="AI424" s="193"/>
      <c r="AJ424" s="193"/>
      <c r="AK424" s="193"/>
      <c r="AL424" s="193"/>
      <c r="AM424" s="193"/>
      <c r="AN424" s="193"/>
      <c r="AO424" s="193"/>
      <c r="AP424" s="193"/>
      <c r="AQ424" s="193"/>
      <c r="AR424" s="193"/>
      <c r="AS424" s="193"/>
      <c r="AT424" s="193"/>
      <c r="AU424" s="193"/>
      <c r="AV424" s="193"/>
    </row>
    <row r="425" spans="1:48" ht="15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3"/>
      <c r="AF425" s="193"/>
      <c r="AG425" s="193"/>
      <c r="AH425" s="193"/>
      <c r="AI425" s="193"/>
      <c r="AJ425" s="193"/>
      <c r="AK425" s="193"/>
      <c r="AL425" s="193"/>
      <c r="AM425" s="193"/>
      <c r="AN425" s="193"/>
      <c r="AO425" s="193"/>
      <c r="AP425" s="193"/>
      <c r="AQ425" s="193"/>
      <c r="AR425" s="193"/>
      <c r="AS425" s="193"/>
      <c r="AT425" s="193"/>
      <c r="AU425" s="193"/>
      <c r="AV425" s="193"/>
    </row>
    <row r="426" spans="1:48" ht="15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  <c r="AE426" s="193"/>
      <c r="AF426" s="193"/>
      <c r="AG426" s="193"/>
      <c r="AH426" s="193"/>
      <c r="AI426" s="193"/>
      <c r="AJ426" s="193"/>
      <c r="AK426" s="193"/>
      <c r="AL426" s="193"/>
      <c r="AM426" s="193"/>
      <c r="AN426" s="193"/>
      <c r="AO426" s="193"/>
      <c r="AP426" s="193"/>
      <c r="AQ426" s="193"/>
      <c r="AR426" s="193"/>
      <c r="AS426" s="193"/>
      <c r="AT426" s="193"/>
      <c r="AU426" s="193"/>
      <c r="AV426" s="193"/>
    </row>
    <row r="427" spans="1:48" ht="15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  <c r="AH427" s="193"/>
      <c r="AI427" s="193"/>
      <c r="AJ427" s="193"/>
      <c r="AK427" s="193"/>
      <c r="AL427" s="193"/>
      <c r="AM427" s="193"/>
      <c r="AN427" s="193"/>
      <c r="AO427" s="193"/>
      <c r="AP427" s="193"/>
      <c r="AQ427" s="193"/>
      <c r="AR427" s="193"/>
      <c r="AS427" s="193"/>
      <c r="AT427" s="193"/>
      <c r="AU427" s="193"/>
      <c r="AV427" s="193"/>
    </row>
    <row r="428" spans="1:48" ht="15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  <c r="AH428" s="193"/>
      <c r="AI428" s="193"/>
      <c r="AJ428" s="193"/>
      <c r="AK428" s="193"/>
      <c r="AL428" s="193"/>
      <c r="AM428" s="193"/>
      <c r="AN428" s="193"/>
      <c r="AO428" s="193"/>
      <c r="AP428" s="193"/>
      <c r="AQ428" s="193"/>
      <c r="AR428" s="193"/>
      <c r="AS428" s="193"/>
      <c r="AT428" s="193"/>
      <c r="AU428" s="193"/>
      <c r="AV428" s="193"/>
    </row>
    <row r="429" spans="1:48" ht="15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  <c r="AE429" s="193"/>
      <c r="AF429" s="193"/>
      <c r="AG429" s="193"/>
      <c r="AH429" s="193"/>
      <c r="AI429" s="193"/>
      <c r="AJ429" s="193"/>
      <c r="AK429" s="193"/>
      <c r="AL429" s="193"/>
      <c r="AM429" s="193"/>
      <c r="AN429" s="193"/>
      <c r="AO429" s="193"/>
      <c r="AP429" s="193"/>
      <c r="AQ429" s="193"/>
      <c r="AR429" s="193"/>
      <c r="AS429" s="193"/>
      <c r="AT429" s="193"/>
      <c r="AU429" s="193"/>
      <c r="AV429" s="193"/>
    </row>
    <row r="430" spans="1:48" ht="15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  <c r="AE430" s="193"/>
      <c r="AF430" s="193"/>
      <c r="AG430" s="193"/>
      <c r="AH430" s="193"/>
      <c r="AI430" s="193"/>
      <c r="AJ430" s="193"/>
      <c r="AK430" s="193"/>
      <c r="AL430" s="193"/>
      <c r="AM430" s="193"/>
      <c r="AN430" s="193"/>
      <c r="AO430" s="193"/>
      <c r="AP430" s="193"/>
      <c r="AQ430" s="193"/>
      <c r="AR430" s="193"/>
      <c r="AS430" s="193"/>
      <c r="AT430" s="193"/>
      <c r="AU430" s="193"/>
      <c r="AV430" s="193"/>
    </row>
    <row r="431" spans="1:48" ht="15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  <c r="AH431" s="193"/>
      <c r="AI431" s="193"/>
      <c r="AJ431" s="193"/>
      <c r="AK431" s="193"/>
      <c r="AL431" s="193"/>
      <c r="AM431" s="193"/>
      <c r="AN431" s="193"/>
      <c r="AO431" s="193"/>
      <c r="AP431" s="193"/>
      <c r="AQ431" s="193"/>
      <c r="AR431" s="193"/>
      <c r="AS431" s="193"/>
      <c r="AT431" s="193"/>
      <c r="AU431" s="193"/>
      <c r="AV431" s="193"/>
    </row>
    <row r="432" spans="1:48" ht="15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  <c r="AH432" s="193"/>
      <c r="AI432" s="193"/>
      <c r="AJ432" s="193"/>
      <c r="AK432" s="193"/>
      <c r="AL432" s="193"/>
      <c r="AM432" s="193"/>
      <c r="AN432" s="193"/>
      <c r="AO432" s="193"/>
      <c r="AP432" s="193"/>
      <c r="AQ432" s="193"/>
      <c r="AR432" s="193"/>
      <c r="AS432" s="193"/>
      <c r="AT432" s="193"/>
      <c r="AU432" s="193"/>
      <c r="AV432" s="193"/>
    </row>
    <row r="433" spans="1:48" ht="15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  <c r="AE433" s="193"/>
      <c r="AF433" s="193"/>
      <c r="AG433" s="193"/>
      <c r="AH433" s="193"/>
      <c r="AI433" s="193"/>
      <c r="AJ433" s="193"/>
      <c r="AK433" s="193"/>
      <c r="AL433" s="193"/>
      <c r="AM433" s="193"/>
      <c r="AN433" s="193"/>
      <c r="AO433" s="193"/>
      <c r="AP433" s="193"/>
      <c r="AQ433" s="193"/>
      <c r="AR433" s="193"/>
      <c r="AS433" s="193"/>
      <c r="AT433" s="193"/>
      <c r="AU433" s="193"/>
      <c r="AV433" s="193"/>
    </row>
    <row r="434" spans="1:48" ht="15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  <c r="AE434" s="193"/>
      <c r="AF434" s="193"/>
      <c r="AG434" s="193"/>
      <c r="AH434" s="193"/>
      <c r="AI434" s="193"/>
      <c r="AJ434" s="193"/>
      <c r="AK434" s="193"/>
      <c r="AL434" s="193"/>
      <c r="AM434" s="193"/>
      <c r="AN434" s="193"/>
      <c r="AO434" s="193"/>
      <c r="AP434" s="193"/>
      <c r="AQ434" s="193"/>
      <c r="AR434" s="193"/>
      <c r="AS434" s="193"/>
      <c r="AT434" s="193"/>
      <c r="AU434" s="193"/>
      <c r="AV434" s="193"/>
    </row>
    <row r="435" spans="1:48" ht="15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  <c r="AE435" s="193"/>
      <c r="AF435" s="193"/>
      <c r="AG435" s="193"/>
      <c r="AH435" s="193"/>
      <c r="AI435" s="193"/>
      <c r="AJ435" s="193"/>
      <c r="AK435" s="193"/>
      <c r="AL435" s="193"/>
      <c r="AM435" s="193"/>
      <c r="AN435" s="193"/>
      <c r="AO435" s="193"/>
      <c r="AP435" s="193"/>
      <c r="AQ435" s="193"/>
      <c r="AR435" s="193"/>
      <c r="AS435" s="193"/>
      <c r="AT435" s="193"/>
      <c r="AU435" s="193"/>
      <c r="AV435" s="193"/>
    </row>
    <row r="436" spans="1:48" ht="15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  <c r="AH436" s="193"/>
      <c r="AI436" s="193"/>
      <c r="AJ436" s="193"/>
      <c r="AK436" s="193"/>
      <c r="AL436" s="193"/>
      <c r="AM436" s="193"/>
      <c r="AN436" s="193"/>
      <c r="AO436" s="193"/>
      <c r="AP436" s="193"/>
      <c r="AQ436" s="193"/>
      <c r="AR436" s="193"/>
      <c r="AS436" s="193"/>
      <c r="AT436" s="193"/>
      <c r="AU436" s="193"/>
      <c r="AV436" s="193"/>
    </row>
    <row r="437" spans="1:48" ht="15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193"/>
      <c r="AI437" s="193"/>
      <c r="AJ437" s="193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193"/>
      <c r="AV437" s="193"/>
    </row>
    <row r="438" spans="1:48" ht="15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  <c r="AH438" s="193"/>
      <c r="AI438" s="193"/>
      <c r="AJ438" s="193"/>
      <c r="AK438" s="193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</row>
    <row r="439" spans="1:48" ht="15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  <c r="AE439" s="193"/>
      <c r="AF439" s="193"/>
      <c r="AG439" s="193"/>
      <c r="AH439" s="193"/>
      <c r="AI439" s="193"/>
      <c r="AJ439" s="193"/>
      <c r="AK439" s="193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</row>
    <row r="440" spans="1:48" ht="15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  <c r="AE440" s="193"/>
      <c r="AF440" s="193"/>
      <c r="AG440" s="193"/>
      <c r="AH440" s="193"/>
      <c r="AI440" s="193"/>
      <c r="AJ440" s="193"/>
      <c r="AK440" s="193"/>
      <c r="AL440" s="193"/>
      <c r="AM440" s="193"/>
      <c r="AN440" s="193"/>
      <c r="AO440" s="193"/>
      <c r="AP440" s="193"/>
      <c r="AQ440" s="193"/>
      <c r="AR440" s="193"/>
      <c r="AS440" s="193"/>
      <c r="AT440" s="193"/>
      <c r="AU440" s="193"/>
      <c r="AV440" s="193"/>
    </row>
    <row r="441" spans="1:48" ht="15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  <c r="AH441" s="193"/>
      <c r="AI441" s="193"/>
      <c r="AJ441" s="193"/>
      <c r="AK441" s="193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</row>
    <row r="442" spans="1:48" ht="15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  <c r="AH442" s="193"/>
      <c r="AI442" s="193"/>
      <c r="AJ442" s="193"/>
      <c r="AK442" s="193"/>
      <c r="AL442" s="193"/>
      <c r="AM442" s="193"/>
      <c r="AN442" s="193"/>
      <c r="AO442" s="193"/>
      <c r="AP442" s="193"/>
      <c r="AQ442" s="193"/>
      <c r="AR442" s="193"/>
      <c r="AS442" s="193"/>
      <c r="AT442" s="193"/>
      <c r="AU442" s="193"/>
      <c r="AV442" s="193"/>
    </row>
    <row r="443" spans="1:48" ht="15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  <c r="AE443" s="193"/>
      <c r="AF443" s="193"/>
      <c r="AG443" s="193"/>
      <c r="AH443" s="193"/>
      <c r="AI443" s="193"/>
      <c r="AJ443" s="193"/>
      <c r="AK443" s="193"/>
      <c r="AL443" s="193"/>
      <c r="AM443" s="193"/>
      <c r="AN443" s="193"/>
      <c r="AO443" s="193"/>
      <c r="AP443" s="193"/>
      <c r="AQ443" s="193"/>
      <c r="AR443" s="193"/>
      <c r="AS443" s="193"/>
      <c r="AT443" s="193"/>
      <c r="AU443" s="193"/>
      <c r="AV443" s="193"/>
    </row>
    <row r="444" spans="1:48" ht="15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  <c r="AH444" s="193"/>
      <c r="AI444" s="193"/>
      <c r="AJ444" s="193"/>
      <c r="AK444" s="193"/>
      <c r="AL444" s="193"/>
      <c r="AM444" s="193"/>
      <c r="AN444" s="193"/>
      <c r="AO444" s="193"/>
      <c r="AP444" s="193"/>
      <c r="AQ444" s="193"/>
      <c r="AR444" s="193"/>
      <c r="AS444" s="193"/>
      <c r="AT444" s="193"/>
      <c r="AU444" s="193"/>
      <c r="AV444" s="193"/>
    </row>
    <row r="445" spans="1:48" ht="15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  <c r="AH445" s="193"/>
      <c r="AI445" s="193"/>
      <c r="AJ445" s="193"/>
      <c r="AK445" s="193"/>
      <c r="AL445" s="193"/>
      <c r="AM445" s="193"/>
      <c r="AN445" s="193"/>
      <c r="AO445" s="193"/>
      <c r="AP445" s="193"/>
      <c r="AQ445" s="193"/>
      <c r="AR445" s="193"/>
      <c r="AS445" s="193"/>
      <c r="AT445" s="193"/>
      <c r="AU445" s="193"/>
      <c r="AV445" s="193"/>
    </row>
    <row r="446" spans="1:48" ht="15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  <c r="AH446" s="193"/>
      <c r="AI446" s="193"/>
      <c r="AJ446" s="193"/>
      <c r="AK446" s="193"/>
      <c r="AL446" s="193"/>
      <c r="AM446" s="193"/>
      <c r="AN446" s="193"/>
      <c r="AO446" s="193"/>
      <c r="AP446" s="193"/>
      <c r="AQ446" s="193"/>
      <c r="AR446" s="193"/>
      <c r="AS446" s="193"/>
      <c r="AT446" s="193"/>
      <c r="AU446" s="193"/>
      <c r="AV446" s="193"/>
    </row>
    <row r="447" spans="1:48" ht="15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  <c r="AH447" s="193"/>
      <c r="AI447" s="193"/>
      <c r="AJ447" s="193"/>
      <c r="AK447" s="193"/>
      <c r="AL447" s="193"/>
      <c r="AM447" s="193"/>
      <c r="AN447" s="193"/>
      <c r="AO447" s="193"/>
      <c r="AP447" s="193"/>
      <c r="AQ447" s="193"/>
      <c r="AR447" s="193"/>
      <c r="AS447" s="193"/>
      <c r="AT447" s="193"/>
      <c r="AU447" s="193"/>
      <c r="AV447" s="193"/>
    </row>
    <row r="448" spans="1:48" ht="15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  <c r="AH448" s="193"/>
      <c r="AI448" s="193"/>
      <c r="AJ448" s="193"/>
      <c r="AK448" s="193"/>
      <c r="AL448" s="193"/>
      <c r="AM448" s="193"/>
      <c r="AN448" s="193"/>
      <c r="AO448" s="193"/>
      <c r="AP448" s="193"/>
      <c r="AQ448" s="193"/>
      <c r="AR448" s="193"/>
      <c r="AS448" s="193"/>
      <c r="AT448" s="193"/>
      <c r="AU448" s="193"/>
      <c r="AV448" s="193"/>
    </row>
    <row r="449" spans="1:48" ht="15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  <c r="AE449" s="193"/>
      <c r="AF449" s="193"/>
      <c r="AG449" s="193"/>
      <c r="AH449" s="193"/>
      <c r="AI449" s="193"/>
      <c r="AJ449" s="193"/>
      <c r="AK449" s="193"/>
      <c r="AL449" s="193"/>
      <c r="AM449" s="193"/>
      <c r="AN449" s="193"/>
      <c r="AO449" s="193"/>
      <c r="AP449" s="193"/>
      <c r="AQ449" s="193"/>
      <c r="AR449" s="193"/>
      <c r="AS449" s="193"/>
      <c r="AT449" s="193"/>
      <c r="AU449" s="193"/>
      <c r="AV449" s="193"/>
    </row>
    <row r="450" spans="1:48" ht="15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  <c r="AH450" s="193"/>
      <c r="AI450" s="193"/>
      <c r="AJ450" s="193"/>
      <c r="AK450" s="193"/>
      <c r="AL450" s="193"/>
      <c r="AM450" s="193"/>
      <c r="AN450" s="193"/>
      <c r="AO450" s="193"/>
      <c r="AP450" s="193"/>
      <c r="AQ450" s="193"/>
      <c r="AR450" s="193"/>
      <c r="AS450" s="193"/>
      <c r="AT450" s="193"/>
      <c r="AU450" s="193"/>
      <c r="AV450" s="193"/>
    </row>
    <row r="451" spans="1:48" ht="15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3"/>
      <c r="AK451" s="193"/>
      <c r="AL451" s="193"/>
      <c r="AM451" s="193"/>
      <c r="AN451" s="193"/>
      <c r="AO451" s="193"/>
      <c r="AP451" s="193"/>
      <c r="AQ451" s="193"/>
      <c r="AR451" s="193"/>
      <c r="AS451" s="193"/>
      <c r="AT451" s="193"/>
      <c r="AU451" s="193"/>
      <c r="AV451" s="193"/>
    </row>
    <row r="452" spans="1:48" ht="15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  <c r="AH452" s="193"/>
      <c r="AI452" s="193"/>
      <c r="AJ452" s="193"/>
      <c r="AK452" s="193"/>
      <c r="AL452" s="193"/>
      <c r="AM452" s="193"/>
      <c r="AN452" s="193"/>
      <c r="AO452" s="193"/>
      <c r="AP452" s="193"/>
      <c r="AQ452" s="193"/>
      <c r="AR452" s="193"/>
      <c r="AS452" s="193"/>
      <c r="AT452" s="193"/>
      <c r="AU452" s="193"/>
      <c r="AV452" s="193"/>
    </row>
    <row r="453" spans="1:48" ht="15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  <c r="AE453" s="193"/>
      <c r="AF453" s="193"/>
      <c r="AG453" s="193"/>
      <c r="AH453" s="193"/>
      <c r="AI453" s="193"/>
      <c r="AJ453" s="193"/>
      <c r="AK453" s="193"/>
      <c r="AL453" s="193"/>
      <c r="AM453" s="193"/>
      <c r="AN453" s="193"/>
      <c r="AO453" s="193"/>
      <c r="AP453" s="193"/>
      <c r="AQ453" s="193"/>
      <c r="AR453" s="193"/>
      <c r="AS453" s="193"/>
      <c r="AT453" s="193"/>
      <c r="AU453" s="193"/>
      <c r="AV453" s="193"/>
    </row>
    <row r="454" spans="1:48" ht="15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  <c r="AE454" s="193"/>
      <c r="AF454" s="193"/>
      <c r="AG454" s="193"/>
      <c r="AH454" s="193"/>
      <c r="AI454" s="193"/>
      <c r="AJ454" s="193"/>
      <c r="AK454" s="193"/>
      <c r="AL454" s="193"/>
      <c r="AM454" s="193"/>
      <c r="AN454" s="193"/>
      <c r="AO454" s="193"/>
      <c r="AP454" s="193"/>
      <c r="AQ454" s="193"/>
      <c r="AR454" s="193"/>
      <c r="AS454" s="193"/>
      <c r="AT454" s="193"/>
      <c r="AU454" s="193"/>
      <c r="AV454" s="193"/>
    </row>
    <row r="455" spans="1:48" ht="15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3"/>
      <c r="AF455" s="193"/>
      <c r="AG455" s="193"/>
      <c r="AH455" s="193"/>
      <c r="AI455" s="193"/>
      <c r="AJ455" s="193"/>
      <c r="AK455" s="193"/>
      <c r="AL455" s="193"/>
      <c r="AM455" s="193"/>
      <c r="AN455" s="193"/>
      <c r="AO455" s="193"/>
      <c r="AP455" s="193"/>
      <c r="AQ455" s="193"/>
      <c r="AR455" s="193"/>
      <c r="AS455" s="193"/>
      <c r="AT455" s="193"/>
      <c r="AU455" s="193"/>
      <c r="AV455" s="193"/>
    </row>
    <row r="456" spans="1:48" ht="15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  <c r="AE456" s="193"/>
      <c r="AF456" s="193"/>
      <c r="AG456" s="193"/>
      <c r="AH456" s="193"/>
      <c r="AI456" s="193"/>
      <c r="AJ456" s="193"/>
      <c r="AK456" s="193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</row>
    <row r="457" spans="1:48" ht="15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  <c r="AE457" s="193"/>
      <c r="AF457" s="193"/>
      <c r="AG457" s="193"/>
      <c r="AH457" s="193"/>
      <c r="AI457" s="193"/>
      <c r="AJ457" s="193"/>
      <c r="AK457" s="193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</row>
    <row r="458" spans="1:48" ht="15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  <c r="AE458" s="193"/>
      <c r="AF458" s="193"/>
      <c r="AG458" s="193"/>
      <c r="AH458" s="193"/>
      <c r="AI458" s="193"/>
      <c r="AJ458" s="193"/>
      <c r="AK458" s="193"/>
      <c r="AL458" s="193"/>
      <c r="AM458" s="193"/>
      <c r="AN458" s="193"/>
      <c r="AO458" s="193"/>
      <c r="AP458" s="193"/>
      <c r="AQ458" s="193"/>
      <c r="AR458" s="193"/>
      <c r="AS458" s="193"/>
      <c r="AT458" s="193"/>
      <c r="AU458" s="193"/>
      <c r="AV458" s="193"/>
    </row>
    <row r="459" spans="1:48" ht="15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  <c r="AE459" s="193"/>
      <c r="AF459" s="193"/>
      <c r="AG459" s="193"/>
      <c r="AH459" s="193"/>
      <c r="AI459" s="193"/>
      <c r="AJ459" s="193"/>
      <c r="AK459" s="193"/>
      <c r="AL459" s="193"/>
      <c r="AM459" s="193"/>
      <c r="AN459" s="193"/>
      <c r="AO459" s="193"/>
      <c r="AP459" s="193"/>
      <c r="AQ459" s="193"/>
      <c r="AR459" s="193"/>
      <c r="AS459" s="193"/>
      <c r="AT459" s="193"/>
      <c r="AU459" s="193"/>
      <c r="AV459" s="193"/>
    </row>
    <row r="460" spans="1:48" ht="15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3"/>
      <c r="AF460" s="193"/>
      <c r="AG460" s="193"/>
      <c r="AH460" s="193"/>
      <c r="AI460" s="193"/>
      <c r="AJ460" s="193"/>
      <c r="AK460" s="193"/>
      <c r="AL460" s="193"/>
      <c r="AM460" s="193"/>
      <c r="AN460" s="193"/>
      <c r="AO460" s="193"/>
      <c r="AP460" s="193"/>
      <c r="AQ460" s="193"/>
      <c r="AR460" s="193"/>
      <c r="AS460" s="193"/>
      <c r="AT460" s="193"/>
      <c r="AU460" s="193"/>
      <c r="AV460" s="193"/>
    </row>
    <row r="461" spans="1:48" ht="15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  <c r="AH461" s="193"/>
      <c r="AI461" s="193"/>
      <c r="AJ461" s="193"/>
      <c r="AK461" s="193"/>
      <c r="AL461" s="193"/>
      <c r="AM461" s="193"/>
      <c r="AN461" s="193"/>
      <c r="AO461" s="193"/>
      <c r="AP461" s="193"/>
      <c r="AQ461" s="193"/>
      <c r="AR461" s="193"/>
      <c r="AS461" s="193"/>
      <c r="AT461" s="193"/>
      <c r="AU461" s="193"/>
      <c r="AV461" s="193"/>
    </row>
    <row r="462" spans="1:48" ht="15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  <c r="AH462" s="193"/>
      <c r="AI462" s="193"/>
      <c r="AJ462" s="193"/>
      <c r="AK462" s="193"/>
      <c r="AL462" s="193"/>
      <c r="AM462" s="193"/>
      <c r="AN462" s="193"/>
      <c r="AO462" s="193"/>
      <c r="AP462" s="193"/>
      <c r="AQ462" s="193"/>
      <c r="AR462" s="193"/>
      <c r="AS462" s="193"/>
      <c r="AT462" s="193"/>
      <c r="AU462" s="193"/>
      <c r="AV462" s="193"/>
    </row>
    <row r="463" spans="1:48" ht="15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  <c r="AH463" s="193"/>
      <c r="AI463" s="193"/>
      <c r="AJ463" s="193"/>
      <c r="AK463" s="193"/>
      <c r="AL463" s="193"/>
      <c r="AM463" s="193"/>
      <c r="AN463" s="193"/>
      <c r="AO463" s="193"/>
      <c r="AP463" s="193"/>
      <c r="AQ463" s="193"/>
      <c r="AR463" s="193"/>
      <c r="AS463" s="193"/>
      <c r="AT463" s="193"/>
      <c r="AU463" s="193"/>
      <c r="AV463" s="193"/>
    </row>
    <row r="464" spans="1:48" ht="15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  <c r="AE464" s="193"/>
      <c r="AF464" s="193"/>
      <c r="AG464" s="193"/>
      <c r="AH464" s="193"/>
      <c r="AI464" s="193"/>
      <c r="AJ464" s="193"/>
      <c r="AK464" s="193"/>
      <c r="AL464" s="193"/>
      <c r="AM464" s="193"/>
      <c r="AN464" s="193"/>
      <c r="AO464" s="193"/>
      <c r="AP464" s="193"/>
      <c r="AQ464" s="193"/>
      <c r="AR464" s="193"/>
      <c r="AS464" s="193"/>
      <c r="AT464" s="193"/>
      <c r="AU464" s="193"/>
      <c r="AV464" s="193"/>
    </row>
    <row r="465" spans="1:48" ht="15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193"/>
      <c r="AJ465" s="193"/>
      <c r="AK465" s="193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</row>
    <row r="466" spans="1:48" ht="15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3"/>
      <c r="AF466" s="193"/>
      <c r="AG466" s="193"/>
      <c r="AH466" s="193"/>
      <c r="AI466" s="193"/>
      <c r="AJ466" s="193"/>
      <c r="AK466" s="193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</row>
    <row r="467" spans="1:48" ht="15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  <c r="AE467" s="193"/>
      <c r="AF467" s="193"/>
      <c r="AG467" s="193"/>
      <c r="AH467" s="193"/>
      <c r="AI467" s="193"/>
      <c r="AJ467" s="193"/>
      <c r="AK467" s="193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</row>
    <row r="468" spans="1:48" ht="15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  <c r="AE468" s="193"/>
      <c r="AF468" s="193"/>
      <c r="AG468" s="193"/>
      <c r="AH468" s="193"/>
      <c r="AI468" s="193"/>
      <c r="AJ468" s="193"/>
      <c r="AK468" s="193"/>
      <c r="AL468" s="193"/>
      <c r="AM468" s="193"/>
      <c r="AN468" s="193"/>
      <c r="AO468" s="193"/>
      <c r="AP468" s="193"/>
      <c r="AQ468" s="193"/>
      <c r="AR468" s="193"/>
      <c r="AS468" s="193"/>
      <c r="AT468" s="193"/>
      <c r="AU468" s="193"/>
      <c r="AV468" s="193"/>
    </row>
    <row r="469" spans="1:48" ht="15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  <c r="AH469" s="193"/>
      <c r="AI469" s="193"/>
      <c r="AJ469" s="193"/>
      <c r="AK469" s="193"/>
      <c r="AL469" s="193"/>
      <c r="AM469" s="193"/>
      <c r="AN469" s="193"/>
      <c r="AO469" s="193"/>
      <c r="AP469" s="193"/>
      <c r="AQ469" s="193"/>
      <c r="AR469" s="193"/>
      <c r="AS469" s="193"/>
      <c r="AT469" s="193"/>
      <c r="AU469" s="193"/>
      <c r="AV469" s="193"/>
    </row>
    <row r="470" spans="1:48" ht="15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  <c r="AH470" s="193"/>
      <c r="AI470" s="193"/>
      <c r="AJ470" s="193"/>
      <c r="AK470" s="193"/>
      <c r="AL470" s="193"/>
      <c r="AM470" s="193"/>
      <c r="AN470" s="193"/>
      <c r="AO470" s="193"/>
      <c r="AP470" s="193"/>
      <c r="AQ470" s="193"/>
      <c r="AR470" s="193"/>
      <c r="AS470" s="193"/>
      <c r="AT470" s="193"/>
      <c r="AU470" s="193"/>
      <c r="AV470" s="193"/>
    </row>
    <row r="471" spans="1:48" ht="15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  <c r="AH471" s="193"/>
      <c r="AI471" s="193"/>
      <c r="AJ471" s="193"/>
      <c r="AK471" s="193"/>
      <c r="AL471" s="193"/>
      <c r="AM471" s="193"/>
      <c r="AN471" s="193"/>
      <c r="AO471" s="193"/>
      <c r="AP471" s="193"/>
      <c r="AQ471" s="193"/>
      <c r="AR471" s="193"/>
      <c r="AS471" s="193"/>
      <c r="AT471" s="193"/>
      <c r="AU471" s="193"/>
      <c r="AV471" s="193"/>
    </row>
    <row r="472" spans="1:48" ht="15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  <c r="AE472" s="193"/>
      <c r="AF472" s="193"/>
      <c r="AG472" s="193"/>
      <c r="AH472" s="193"/>
      <c r="AI472" s="193"/>
      <c r="AJ472" s="193"/>
      <c r="AK472" s="193"/>
      <c r="AL472" s="193"/>
      <c r="AM472" s="193"/>
      <c r="AN472" s="193"/>
      <c r="AO472" s="193"/>
      <c r="AP472" s="193"/>
      <c r="AQ472" s="193"/>
      <c r="AR472" s="193"/>
      <c r="AS472" s="193"/>
      <c r="AT472" s="193"/>
      <c r="AU472" s="193"/>
      <c r="AV472" s="193"/>
    </row>
    <row r="473" spans="1:48" ht="15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  <c r="AH473" s="193"/>
      <c r="AI473" s="193"/>
      <c r="AJ473" s="193"/>
      <c r="AK473" s="193"/>
      <c r="AL473" s="193"/>
      <c r="AM473" s="193"/>
      <c r="AN473" s="193"/>
      <c r="AO473" s="193"/>
      <c r="AP473" s="193"/>
      <c r="AQ473" s="193"/>
      <c r="AR473" s="193"/>
      <c r="AS473" s="193"/>
      <c r="AT473" s="193"/>
      <c r="AU473" s="193"/>
      <c r="AV473" s="193"/>
    </row>
    <row r="474" spans="1:48" ht="15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  <c r="AH474" s="193"/>
      <c r="AI474" s="193"/>
      <c r="AJ474" s="193"/>
      <c r="AK474" s="193"/>
      <c r="AL474" s="193"/>
      <c r="AM474" s="193"/>
      <c r="AN474" s="193"/>
      <c r="AO474" s="193"/>
      <c r="AP474" s="193"/>
      <c r="AQ474" s="193"/>
      <c r="AR474" s="193"/>
      <c r="AS474" s="193"/>
      <c r="AT474" s="193"/>
      <c r="AU474" s="193"/>
      <c r="AV474" s="193"/>
    </row>
    <row r="475" spans="1:48" ht="15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3"/>
      <c r="AG475" s="193"/>
      <c r="AH475" s="193"/>
      <c r="AI475" s="193"/>
      <c r="AJ475" s="193"/>
      <c r="AK475" s="193"/>
      <c r="AL475" s="193"/>
      <c r="AM475" s="193"/>
      <c r="AN475" s="193"/>
      <c r="AO475" s="193"/>
      <c r="AP475" s="193"/>
      <c r="AQ475" s="193"/>
      <c r="AR475" s="193"/>
      <c r="AS475" s="193"/>
      <c r="AT475" s="193"/>
      <c r="AU475" s="193"/>
      <c r="AV475" s="193"/>
    </row>
    <row r="476" spans="1:48" ht="15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3"/>
      <c r="AF476" s="193"/>
      <c r="AG476" s="193"/>
      <c r="AH476" s="193"/>
      <c r="AI476" s="193"/>
      <c r="AJ476" s="193"/>
      <c r="AK476" s="193"/>
      <c r="AL476" s="193"/>
      <c r="AM476" s="193"/>
      <c r="AN476" s="193"/>
      <c r="AO476" s="193"/>
      <c r="AP476" s="193"/>
      <c r="AQ476" s="193"/>
      <c r="AR476" s="193"/>
      <c r="AS476" s="193"/>
      <c r="AT476" s="193"/>
      <c r="AU476" s="193"/>
      <c r="AV476" s="193"/>
    </row>
    <row r="477" spans="1:48" ht="15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  <c r="AA477" s="193"/>
      <c r="AB477" s="193"/>
      <c r="AC477" s="193"/>
      <c r="AD477" s="193"/>
      <c r="AE477" s="193"/>
      <c r="AF477" s="193"/>
      <c r="AG477" s="193"/>
      <c r="AH477" s="193"/>
      <c r="AI477" s="193"/>
      <c r="AJ477" s="193"/>
      <c r="AK477" s="193"/>
      <c r="AL477" s="193"/>
      <c r="AM477" s="193"/>
      <c r="AN477" s="193"/>
      <c r="AO477" s="193"/>
      <c r="AP477" s="193"/>
      <c r="AQ477" s="193"/>
      <c r="AR477" s="193"/>
      <c r="AS477" s="193"/>
      <c r="AT477" s="193"/>
      <c r="AU477" s="193"/>
      <c r="AV477" s="193"/>
    </row>
    <row r="478" spans="1:48" ht="15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  <c r="AE478" s="193"/>
      <c r="AF478" s="193"/>
      <c r="AG478" s="193"/>
      <c r="AH478" s="193"/>
      <c r="AI478" s="193"/>
      <c r="AJ478" s="193"/>
      <c r="AK478" s="193"/>
      <c r="AL478" s="193"/>
      <c r="AM478" s="193"/>
      <c r="AN478" s="193"/>
      <c r="AO478" s="193"/>
      <c r="AP478" s="193"/>
      <c r="AQ478" s="193"/>
      <c r="AR478" s="193"/>
      <c r="AS478" s="193"/>
      <c r="AT478" s="193"/>
      <c r="AU478" s="193"/>
      <c r="AV478" s="193"/>
    </row>
    <row r="479" spans="1:48" ht="15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3"/>
      <c r="AG479" s="193"/>
      <c r="AH479" s="193"/>
      <c r="AI479" s="193"/>
      <c r="AJ479" s="193"/>
      <c r="AK479" s="193"/>
      <c r="AL479" s="193"/>
      <c r="AM479" s="193"/>
      <c r="AN479" s="193"/>
      <c r="AO479" s="193"/>
      <c r="AP479" s="193"/>
      <c r="AQ479" s="193"/>
      <c r="AR479" s="193"/>
      <c r="AS479" s="193"/>
      <c r="AT479" s="193"/>
      <c r="AU479" s="193"/>
      <c r="AV479" s="193"/>
    </row>
    <row r="480" spans="1:48" ht="15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  <c r="AE480" s="193"/>
      <c r="AF480" s="193"/>
      <c r="AG480" s="193"/>
      <c r="AH480" s="193"/>
      <c r="AI480" s="193"/>
      <c r="AJ480" s="193"/>
      <c r="AK480" s="193"/>
      <c r="AL480" s="193"/>
      <c r="AM480" s="193"/>
      <c r="AN480" s="193"/>
      <c r="AO480" s="193"/>
      <c r="AP480" s="193"/>
      <c r="AQ480" s="193"/>
      <c r="AR480" s="193"/>
      <c r="AS480" s="193"/>
      <c r="AT480" s="193"/>
      <c r="AU480" s="193"/>
      <c r="AV480" s="193"/>
    </row>
    <row r="481" spans="1:48" ht="15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  <c r="AE481" s="193"/>
      <c r="AF481" s="193"/>
      <c r="AG481" s="193"/>
      <c r="AH481" s="193"/>
      <c r="AI481" s="193"/>
      <c r="AJ481" s="193"/>
      <c r="AK481" s="193"/>
      <c r="AL481" s="193"/>
      <c r="AM481" s="193"/>
      <c r="AN481" s="193"/>
      <c r="AO481" s="193"/>
      <c r="AP481" s="193"/>
      <c r="AQ481" s="193"/>
      <c r="AR481" s="193"/>
      <c r="AS481" s="193"/>
      <c r="AT481" s="193"/>
      <c r="AU481" s="193"/>
      <c r="AV481" s="193"/>
    </row>
    <row r="482" spans="1:48" ht="15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  <c r="AE482" s="193"/>
      <c r="AF482" s="193"/>
      <c r="AG482" s="193"/>
      <c r="AH482" s="193"/>
      <c r="AI482" s="193"/>
      <c r="AJ482" s="193"/>
      <c r="AK482" s="193"/>
      <c r="AL482" s="193"/>
      <c r="AM482" s="193"/>
      <c r="AN482" s="193"/>
      <c r="AO482" s="193"/>
      <c r="AP482" s="193"/>
      <c r="AQ482" s="193"/>
      <c r="AR482" s="193"/>
      <c r="AS482" s="193"/>
      <c r="AT482" s="193"/>
      <c r="AU482" s="193"/>
      <c r="AV482" s="193"/>
    </row>
    <row r="483" spans="1:48" ht="15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3"/>
      <c r="AK483" s="193"/>
      <c r="AL483" s="193"/>
      <c r="AM483" s="193"/>
      <c r="AN483" s="193"/>
      <c r="AO483" s="193"/>
      <c r="AP483" s="193"/>
      <c r="AQ483" s="193"/>
      <c r="AR483" s="193"/>
      <c r="AS483" s="193"/>
      <c r="AT483" s="193"/>
      <c r="AU483" s="193"/>
      <c r="AV483" s="193"/>
    </row>
    <row r="484" spans="1:48" ht="15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3"/>
      <c r="AK484" s="193"/>
      <c r="AL484" s="193"/>
      <c r="AM484" s="193"/>
      <c r="AN484" s="193"/>
      <c r="AO484" s="193"/>
      <c r="AP484" s="193"/>
      <c r="AQ484" s="193"/>
      <c r="AR484" s="193"/>
      <c r="AS484" s="193"/>
      <c r="AT484" s="193"/>
      <c r="AU484" s="193"/>
      <c r="AV484" s="193"/>
    </row>
    <row r="485" spans="1:48" ht="15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3"/>
      <c r="AK485" s="193"/>
      <c r="AL485" s="193"/>
      <c r="AM485" s="193"/>
      <c r="AN485" s="193"/>
      <c r="AO485" s="193"/>
      <c r="AP485" s="193"/>
      <c r="AQ485" s="193"/>
      <c r="AR485" s="193"/>
      <c r="AS485" s="193"/>
      <c r="AT485" s="193"/>
      <c r="AU485" s="193"/>
      <c r="AV485" s="193"/>
    </row>
    <row r="486" spans="1:48" ht="15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3"/>
      <c r="AS486" s="193"/>
      <c r="AT486" s="193"/>
      <c r="AU486" s="193"/>
      <c r="AV486" s="193"/>
    </row>
    <row r="487" spans="1:48" ht="15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3"/>
      <c r="AK487" s="193"/>
      <c r="AL487" s="193"/>
      <c r="AM487" s="193"/>
      <c r="AN487" s="193"/>
      <c r="AO487" s="193"/>
      <c r="AP487" s="193"/>
      <c r="AQ487" s="193"/>
      <c r="AR487" s="193"/>
      <c r="AS487" s="193"/>
      <c r="AT487" s="193"/>
      <c r="AU487" s="193"/>
      <c r="AV487" s="193"/>
    </row>
    <row r="488" spans="1:48" ht="15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3"/>
      <c r="AK488" s="193"/>
      <c r="AL488" s="193"/>
      <c r="AM488" s="193"/>
      <c r="AN488" s="193"/>
      <c r="AO488" s="193"/>
      <c r="AP488" s="193"/>
      <c r="AQ488" s="193"/>
      <c r="AR488" s="193"/>
      <c r="AS488" s="193"/>
      <c r="AT488" s="193"/>
      <c r="AU488" s="193"/>
      <c r="AV488" s="193"/>
    </row>
    <row r="489" spans="1:48" ht="15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3"/>
      <c r="AQ489" s="193"/>
      <c r="AR489" s="193"/>
      <c r="AS489" s="193"/>
      <c r="AT489" s="193"/>
      <c r="AU489" s="193"/>
      <c r="AV489" s="193"/>
    </row>
    <row r="490" spans="1:48" ht="15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3"/>
      <c r="AK490" s="193"/>
      <c r="AL490" s="193"/>
      <c r="AM490" s="193"/>
      <c r="AN490" s="193"/>
      <c r="AO490" s="193"/>
      <c r="AP490" s="193"/>
      <c r="AQ490" s="193"/>
      <c r="AR490" s="193"/>
      <c r="AS490" s="193"/>
      <c r="AT490" s="193"/>
      <c r="AU490" s="193"/>
      <c r="AV490" s="193"/>
    </row>
    <row r="491" spans="1:48" ht="15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/>
      <c r="AG491" s="193"/>
      <c r="AH491" s="193"/>
      <c r="AI491" s="193"/>
      <c r="AJ491" s="193"/>
      <c r="AK491" s="193"/>
      <c r="AL491" s="193"/>
      <c r="AM491" s="193"/>
      <c r="AN491" s="193"/>
      <c r="AO491" s="193"/>
      <c r="AP491" s="193"/>
      <c r="AQ491" s="193"/>
      <c r="AR491" s="193"/>
      <c r="AS491" s="193"/>
      <c r="AT491" s="193"/>
      <c r="AU491" s="193"/>
      <c r="AV491" s="193"/>
    </row>
    <row r="492" spans="1:48" ht="15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/>
      <c r="AG492" s="193"/>
      <c r="AH492" s="193"/>
      <c r="AI492" s="193"/>
      <c r="AJ492" s="193"/>
      <c r="AK492" s="193"/>
      <c r="AL492" s="193"/>
      <c r="AM492" s="193"/>
      <c r="AN492" s="193"/>
      <c r="AO492" s="193"/>
      <c r="AP492" s="193"/>
      <c r="AQ492" s="193"/>
      <c r="AR492" s="193"/>
      <c r="AS492" s="193"/>
      <c r="AT492" s="193"/>
      <c r="AU492" s="193"/>
      <c r="AV492" s="193"/>
    </row>
    <row r="493" spans="1:48" ht="15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  <c r="AE493" s="193"/>
      <c r="AF493" s="193"/>
      <c r="AG493" s="193"/>
      <c r="AH493" s="193"/>
      <c r="AI493" s="193"/>
      <c r="AJ493" s="193"/>
      <c r="AK493" s="193"/>
      <c r="AL493" s="193"/>
      <c r="AM493" s="193"/>
      <c r="AN493" s="193"/>
      <c r="AO493" s="193"/>
      <c r="AP493" s="193"/>
      <c r="AQ493" s="193"/>
      <c r="AR493" s="193"/>
      <c r="AS493" s="193"/>
      <c r="AT493" s="193"/>
      <c r="AU493" s="193"/>
      <c r="AV493" s="193"/>
    </row>
    <row r="494" spans="1:48" ht="15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  <c r="AE494" s="193"/>
      <c r="AF494" s="193"/>
      <c r="AG494" s="193"/>
      <c r="AH494" s="193"/>
      <c r="AI494" s="193"/>
      <c r="AJ494" s="193"/>
      <c r="AK494" s="193"/>
      <c r="AL494" s="193"/>
      <c r="AM494" s="193"/>
      <c r="AN494" s="193"/>
      <c r="AO494" s="193"/>
      <c r="AP494" s="193"/>
      <c r="AQ494" s="193"/>
      <c r="AR494" s="193"/>
      <c r="AS494" s="193"/>
      <c r="AT494" s="193"/>
      <c r="AU494" s="193"/>
      <c r="AV494" s="193"/>
    </row>
    <row r="495" spans="1:48" ht="15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  <c r="AH495" s="193"/>
      <c r="AI495" s="193"/>
      <c r="AJ495" s="193"/>
      <c r="AK495" s="193"/>
      <c r="AL495" s="193"/>
      <c r="AM495" s="193"/>
      <c r="AN495" s="193"/>
      <c r="AO495" s="193"/>
      <c r="AP495" s="193"/>
      <c r="AQ495" s="193"/>
      <c r="AR495" s="193"/>
      <c r="AS495" s="193"/>
      <c r="AT495" s="193"/>
      <c r="AU495" s="193"/>
      <c r="AV495" s="193"/>
    </row>
    <row r="496" spans="1:48" ht="15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  <c r="AH496" s="193"/>
      <c r="AI496" s="193"/>
      <c r="AJ496" s="193"/>
      <c r="AK496" s="193"/>
      <c r="AL496" s="193"/>
      <c r="AM496" s="193"/>
      <c r="AN496" s="193"/>
      <c r="AO496" s="193"/>
      <c r="AP496" s="193"/>
      <c r="AQ496" s="193"/>
      <c r="AR496" s="193"/>
      <c r="AS496" s="193"/>
      <c r="AT496" s="193"/>
      <c r="AU496" s="193"/>
      <c r="AV496" s="193"/>
    </row>
    <row r="497" spans="1:48" ht="15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  <c r="AH497" s="193"/>
      <c r="AI497" s="193"/>
      <c r="AJ497" s="193"/>
      <c r="AK497" s="193"/>
      <c r="AL497" s="193"/>
      <c r="AM497" s="193"/>
      <c r="AN497" s="193"/>
      <c r="AO497" s="193"/>
      <c r="AP497" s="193"/>
      <c r="AQ497" s="193"/>
      <c r="AR497" s="193"/>
      <c r="AS497" s="193"/>
      <c r="AT497" s="193"/>
      <c r="AU497" s="193"/>
      <c r="AV497" s="193"/>
    </row>
    <row r="498" spans="1:48" ht="15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  <c r="AH498" s="193"/>
      <c r="AI498" s="193"/>
      <c r="AJ498" s="193"/>
      <c r="AK498" s="193"/>
      <c r="AL498" s="193"/>
      <c r="AM498" s="193"/>
      <c r="AN498" s="193"/>
      <c r="AO498" s="193"/>
      <c r="AP498" s="193"/>
      <c r="AQ498" s="193"/>
      <c r="AR498" s="193"/>
      <c r="AS498" s="193"/>
      <c r="AT498" s="193"/>
      <c r="AU498" s="193"/>
      <c r="AV498" s="193"/>
    </row>
    <row r="499" spans="1:48" ht="15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  <c r="AH499" s="193"/>
      <c r="AI499" s="193"/>
      <c r="AJ499" s="193"/>
      <c r="AK499" s="193"/>
      <c r="AL499" s="193"/>
      <c r="AM499" s="193"/>
      <c r="AN499" s="193"/>
      <c r="AO499" s="193"/>
      <c r="AP499" s="193"/>
      <c r="AQ499" s="193"/>
      <c r="AR499" s="193"/>
      <c r="AS499" s="193"/>
      <c r="AT499" s="193"/>
      <c r="AU499" s="193"/>
      <c r="AV499" s="193"/>
    </row>
    <row r="500" spans="1:48" ht="15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  <c r="AH500" s="193"/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193"/>
      <c r="AS500" s="193"/>
      <c r="AT500" s="193"/>
      <c r="AU500" s="193"/>
      <c r="AV500" s="193"/>
    </row>
    <row r="501" spans="1:48" ht="15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3"/>
      <c r="AF501" s="193"/>
      <c r="AG501" s="193"/>
      <c r="AH501" s="193"/>
      <c r="AI501" s="193"/>
      <c r="AJ501" s="193"/>
      <c r="AK501" s="193"/>
      <c r="AL501" s="193"/>
      <c r="AM501" s="193"/>
      <c r="AN501" s="193"/>
      <c r="AO501" s="193"/>
      <c r="AP501" s="193"/>
      <c r="AQ501" s="193"/>
      <c r="AR501" s="193"/>
      <c r="AS501" s="193"/>
      <c r="AT501" s="193"/>
      <c r="AU501" s="193"/>
      <c r="AV501" s="193"/>
    </row>
    <row r="502" spans="1:48" ht="15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  <c r="AE502" s="193"/>
      <c r="AF502" s="193"/>
      <c r="AG502" s="193"/>
      <c r="AH502" s="193"/>
      <c r="AI502" s="193"/>
      <c r="AJ502" s="193"/>
      <c r="AK502" s="193"/>
      <c r="AL502" s="193"/>
      <c r="AM502" s="193"/>
      <c r="AN502" s="193"/>
      <c r="AO502" s="193"/>
      <c r="AP502" s="193"/>
      <c r="AQ502" s="193"/>
      <c r="AR502" s="193"/>
      <c r="AS502" s="193"/>
      <c r="AT502" s="193"/>
      <c r="AU502" s="193"/>
      <c r="AV502" s="193"/>
    </row>
    <row r="503" spans="1:48" ht="15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  <c r="AE503" s="193"/>
      <c r="AF503" s="193"/>
      <c r="AG503" s="193"/>
      <c r="AH503" s="193"/>
      <c r="AI503" s="193"/>
      <c r="AJ503" s="193"/>
      <c r="AK503" s="193"/>
      <c r="AL503" s="193"/>
      <c r="AM503" s="193"/>
      <c r="AN503" s="193"/>
      <c r="AO503" s="193"/>
      <c r="AP503" s="193"/>
      <c r="AQ503" s="193"/>
      <c r="AR503" s="193"/>
      <c r="AS503" s="193"/>
      <c r="AT503" s="193"/>
      <c r="AU503" s="193"/>
      <c r="AV503" s="193"/>
    </row>
    <row r="504" spans="1:48" ht="15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</row>
    <row r="505" spans="1:48" ht="15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</row>
    <row r="506" spans="1:48" ht="15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</row>
    <row r="507" spans="1:48" ht="15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</row>
    <row r="508" spans="1:48" ht="15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  <c r="AE508" s="193"/>
      <c r="AF508" s="193"/>
      <c r="AG508" s="193"/>
      <c r="AH508" s="193"/>
      <c r="AI508" s="193"/>
      <c r="AJ508" s="193"/>
      <c r="AK508" s="193"/>
      <c r="AL508" s="193"/>
      <c r="AM508" s="193"/>
      <c r="AN508" s="193"/>
      <c r="AO508" s="193"/>
      <c r="AP508" s="193"/>
      <c r="AQ508" s="193"/>
      <c r="AR508" s="193"/>
      <c r="AS508" s="193"/>
      <c r="AT508" s="193"/>
      <c r="AU508" s="193"/>
      <c r="AV508" s="193"/>
    </row>
    <row r="509" spans="1:48" ht="15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</row>
    <row r="510" spans="1:48" ht="15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  <c r="AE510" s="193"/>
      <c r="AF510" s="193"/>
      <c r="AG510" s="193"/>
      <c r="AH510" s="193"/>
      <c r="AI510" s="193"/>
      <c r="AJ510" s="193"/>
      <c r="AK510" s="193"/>
      <c r="AL510" s="193"/>
      <c r="AM510" s="193"/>
      <c r="AN510" s="193"/>
      <c r="AO510" s="193"/>
      <c r="AP510" s="193"/>
      <c r="AQ510" s="193"/>
      <c r="AR510" s="193"/>
      <c r="AS510" s="193"/>
      <c r="AT510" s="193"/>
      <c r="AU510" s="193"/>
      <c r="AV510" s="193"/>
    </row>
    <row r="511" spans="1:48" ht="15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  <c r="AE511" s="193"/>
      <c r="AF511" s="193"/>
      <c r="AG511" s="193"/>
      <c r="AH511" s="193"/>
      <c r="AI511" s="193"/>
      <c r="AJ511" s="193"/>
      <c r="AK511" s="193"/>
      <c r="AL511" s="193"/>
      <c r="AM511" s="193"/>
      <c r="AN511" s="193"/>
      <c r="AO511" s="193"/>
      <c r="AP511" s="193"/>
      <c r="AQ511" s="193"/>
      <c r="AR511" s="193"/>
      <c r="AS511" s="193"/>
      <c r="AT511" s="193"/>
      <c r="AU511" s="193"/>
      <c r="AV511" s="193"/>
    </row>
    <row r="512" spans="1:48" ht="15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  <c r="AE512" s="193"/>
      <c r="AF512" s="193"/>
      <c r="AG512" s="193"/>
      <c r="AH512" s="193"/>
      <c r="AI512" s="193"/>
      <c r="AJ512" s="193"/>
      <c r="AK512" s="193"/>
      <c r="AL512" s="193"/>
      <c r="AM512" s="193"/>
      <c r="AN512" s="193"/>
      <c r="AO512" s="193"/>
      <c r="AP512" s="193"/>
      <c r="AQ512" s="193"/>
      <c r="AR512" s="193"/>
      <c r="AS512" s="193"/>
      <c r="AT512" s="193"/>
      <c r="AU512" s="193"/>
      <c r="AV512" s="193"/>
    </row>
    <row r="513" spans="1:48" ht="15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  <c r="AE513" s="193"/>
      <c r="AF513" s="193"/>
      <c r="AG513" s="193"/>
      <c r="AH513" s="193"/>
      <c r="AI513" s="193"/>
      <c r="AJ513" s="193"/>
      <c r="AK513" s="193"/>
      <c r="AL513" s="193"/>
      <c r="AM513" s="193"/>
      <c r="AN513" s="193"/>
      <c r="AO513" s="193"/>
      <c r="AP513" s="193"/>
      <c r="AQ513" s="193"/>
      <c r="AR513" s="193"/>
      <c r="AS513" s="193"/>
      <c r="AT513" s="193"/>
      <c r="AU513" s="193"/>
      <c r="AV513" s="193"/>
    </row>
    <row r="514" spans="1:48" ht="15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3"/>
      <c r="AG514" s="193"/>
      <c r="AH514" s="193"/>
      <c r="AI514" s="193"/>
      <c r="AJ514" s="193"/>
      <c r="AK514" s="193"/>
      <c r="AL514" s="193"/>
      <c r="AM514" s="193"/>
      <c r="AN514" s="193"/>
      <c r="AO514" s="193"/>
      <c r="AP514" s="193"/>
      <c r="AQ514" s="193"/>
      <c r="AR514" s="193"/>
      <c r="AS514" s="193"/>
      <c r="AT514" s="193"/>
      <c r="AU514" s="193"/>
      <c r="AV514" s="193"/>
    </row>
    <row r="515" spans="1:48" ht="15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  <c r="AE515" s="193"/>
      <c r="AF515" s="193"/>
      <c r="AG515" s="193"/>
      <c r="AH515" s="193"/>
      <c r="AI515" s="193"/>
      <c r="AJ515" s="193"/>
      <c r="AK515" s="193"/>
      <c r="AL515" s="193"/>
      <c r="AM515" s="193"/>
      <c r="AN515" s="193"/>
      <c r="AO515" s="193"/>
      <c r="AP515" s="193"/>
      <c r="AQ515" s="193"/>
      <c r="AR515" s="193"/>
      <c r="AS515" s="193"/>
      <c r="AT515" s="193"/>
      <c r="AU515" s="193"/>
      <c r="AV515" s="193"/>
    </row>
    <row r="516" spans="1:48" ht="15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  <c r="AA516" s="193"/>
      <c r="AB516" s="193"/>
      <c r="AC516" s="193"/>
      <c r="AD516" s="193"/>
      <c r="AE516" s="193"/>
      <c r="AF516" s="193"/>
      <c r="AG516" s="193"/>
      <c r="AH516" s="193"/>
      <c r="AI516" s="193"/>
      <c r="AJ516" s="193"/>
      <c r="AK516" s="193"/>
      <c r="AL516" s="193"/>
      <c r="AM516" s="193"/>
      <c r="AN516" s="193"/>
      <c r="AO516" s="193"/>
      <c r="AP516" s="193"/>
      <c r="AQ516" s="193"/>
      <c r="AR516" s="193"/>
      <c r="AS516" s="193"/>
      <c r="AT516" s="193"/>
      <c r="AU516" s="193"/>
      <c r="AV516" s="193"/>
    </row>
    <row r="517" spans="1:48" ht="15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  <c r="AE517" s="193"/>
      <c r="AF517" s="193"/>
      <c r="AG517" s="193"/>
      <c r="AH517" s="193"/>
      <c r="AI517" s="193"/>
      <c r="AJ517" s="193"/>
      <c r="AK517" s="193"/>
      <c r="AL517" s="193"/>
      <c r="AM517" s="193"/>
      <c r="AN517" s="193"/>
      <c r="AO517" s="193"/>
      <c r="AP517" s="193"/>
      <c r="AQ517" s="193"/>
      <c r="AR517" s="193"/>
      <c r="AS517" s="193"/>
      <c r="AT517" s="193"/>
      <c r="AU517" s="193"/>
      <c r="AV517" s="193"/>
    </row>
    <row r="518" spans="1:48" ht="15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  <c r="AE518" s="193"/>
      <c r="AF518" s="193"/>
      <c r="AG518" s="193"/>
      <c r="AH518" s="193"/>
      <c r="AI518" s="193"/>
      <c r="AJ518" s="193"/>
      <c r="AK518" s="193"/>
      <c r="AL518" s="193"/>
      <c r="AM518" s="193"/>
      <c r="AN518" s="193"/>
      <c r="AO518" s="193"/>
      <c r="AP518" s="193"/>
      <c r="AQ518" s="193"/>
      <c r="AR518" s="193"/>
      <c r="AS518" s="193"/>
      <c r="AT518" s="193"/>
      <c r="AU518" s="193"/>
      <c r="AV518" s="193"/>
    </row>
    <row r="519" spans="1:48" ht="15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  <c r="AE519" s="193"/>
      <c r="AF519" s="193"/>
      <c r="AG519" s="193"/>
      <c r="AH519" s="193"/>
      <c r="AI519" s="193"/>
      <c r="AJ519" s="193"/>
      <c r="AK519" s="193"/>
      <c r="AL519" s="193"/>
      <c r="AM519" s="193"/>
      <c r="AN519" s="193"/>
      <c r="AO519" s="193"/>
      <c r="AP519" s="193"/>
      <c r="AQ519" s="193"/>
      <c r="AR519" s="193"/>
      <c r="AS519" s="193"/>
      <c r="AT519" s="193"/>
      <c r="AU519" s="193"/>
      <c r="AV519" s="193"/>
    </row>
    <row r="520" spans="1:48" ht="15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  <c r="AE520" s="193"/>
      <c r="AF520" s="193"/>
      <c r="AG520" s="193"/>
      <c r="AH520" s="193"/>
      <c r="AI520" s="193"/>
      <c r="AJ520" s="193"/>
      <c r="AK520" s="193"/>
      <c r="AL520" s="193"/>
      <c r="AM520" s="193"/>
      <c r="AN520" s="193"/>
      <c r="AO520" s="193"/>
      <c r="AP520" s="193"/>
      <c r="AQ520" s="193"/>
      <c r="AR520" s="193"/>
      <c r="AS520" s="193"/>
      <c r="AT520" s="193"/>
      <c r="AU520" s="193"/>
      <c r="AV520" s="193"/>
    </row>
    <row r="521" spans="1:48" ht="15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  <c r="AE521" s="193"/>
      <c r="AF521" s="193"/>
      <c r="AG521" s="193"/>
      <c r="AH521" s="193"/>
      <c r="AI521" s="193"/>
      <c r="AJ521" s="193"/>
      <c r="AK521" s="193"/>
      <c r="AL521" s="193"/>
      <c r="AM521" s="193"/>
      <c r="AN521" s="193"/>
      <c r="AO521" s="193"/>
      <c r="AP521" s="193"/>
      <c r="AQ521" s="193"/>
      <c r="AR521" s="193"/>
      <c r="AS521" s="193"/>
      <c r="AT521" s="193"/>
      <c r="AU521" s="193"/>
      <c r="AV521" s="193"/>
    </row>
    <row r="522" spans="1:48" ht="15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  <c r="AE522" s="193"/>
      <c r="AF522" s="193"/>
      <c r="AG522" s="193"/>
      <c r="AH522" s="193"/>
      <c r="AI522" s="193"/>
      <c r="AJ522" s="193"/>
      <c r="AK522" s="193"/>
      <c r="AL522" s="193"/>
      <c r="AM522" s="193"/>
      <c r="AN522" s="193"/>
      <c r="AO522" s="193"/>
      <c r="AP522" s="193"/>
      <c r="AQ522" s="193"/>
      <c r="AR522" s="193"/>
      <c r="AS522" s="193"/>
      <c r="AT522" s="193"/>
      <c r="AU522" s="193"/>
      <c r="AV522" s="193"/>
    </row>
    <row r="523" spans="1:48" ht="15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  <c r="AE523" s="193"/>
      <c r="AF523" s="193"/>
      <c r="AG523" s="193"/>
      <c r="AH523" s="193"/>
      <c r="AI523" s="193"/>
      <c r="AJ523" s="193"/>
      <c r="AK523" s="193"/>
      <c r="AL523" s="193"/>
      <c r="AM523" s="193"/>
      <c r="AN523" s="193"/>
      <c r="AO523" s="193"/>
      <c r="AP523" s="193"/>
      <c r="AQ523" s="193"/>
      <c r="AR523" s="193"/>
      <c r="AS523" s="193"/>
      <c r="AT523" s="193"/>
      <c r="AU523" s="193"/>
      <c r="AV523" s="193"/>
    </row>
    <row r="524" spans="1:48" ht="15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  <c r="AE524" s="193"/>
      <c r="AF524" s="193"/>
      <c r="AG524" s="193"/>
      <c r="AH524" s="193"/>
      <c r="AI524" s="193"/>
      <c r="AJ524" s="193"/>
      <c r="AK524" s="193"/>
      <c r="AL524" s="193"/>
      <c r="AM524" s="193"/>
      <c r="AN524" s="193"/>
      <c r="AO524" s="193"/>
      <c r="AP524" s="193"/>
      <c r="AQ524" s="193"/>
      <c r="AR524" s="193"/>
      <c r="AS524" s="193"/>
      <c r="AT524" s="193"/>
      <c r="AU524" s="193"/>
      <c r="AV524" s="193"/>
    </row>
    <row r="525" spans="1:48" ht="15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  <c r="AE525" s="193"/>
      <c r="AF525" s="193"/>
      <c r="AG525" s="193"/>
      <c r="AH525" s="193"/>
      <c r="AI525" s="193"/>
      <c r="AJ525" s="193"/>
      <c r="AK525" s="193"/>
      <c r="AL525" s="193"/>
      <c r="AM525" s="193"/>
      <c r="AN525" s="193"/>
      <c r="AO525" s="193"/>
      <c r="AP525" s="193"/>
      <c r="AQ525" s="193"/>
      <c r="AR525" s="193"/>
      <c r="AS525" s="193"/>
      <c r="AT525" s="193"/>
      <c r="AU525" s="193"/>
      <c r="AV525" s="193"/>
    </row>
    <row r="526" spans="1:48" ht="15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  <c r="AE526" s="193"/>
      <c r="AF526" s="193"/>
      <c r="AG526" s="193"/>
      <c r="AH526" s="193"/>
      <c r="AI526" s="193"/>
      <c r="AJ526" s="193"/>
      <c r="AK526" s="193"/>
      <c r="AL526" s="193"/>
      <c r="AM526" s="193"/>
      <c r="AN526" s="193"/>
      <c r="AO526" s="193"/>
      <c r="AP526" s="193"/>
      <c r="AQ526" s="193"/>
      <c r="AR526" s="193"/>
      <c r="AS526" s="193"/>
      <c r="AT526" s="193"/>
      <c r="AU526" s="193"/>
      <c r="AV526" s="193"/>
    </row>
    <row r="527" spans="1:48" ht="15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  <c r="AE527" s="193"/>
      <c r="AF527" s="193"/>
      <c r="AG527" s="193"/>
      <c r="AH527" s="193"/>
      <c r="AI527" s="193"/>
      <c r="AJ527" s="193"/>
      <c r="AK527" s="193"/>
      <c r="AL527" s="193"/>
      <c r="AM527" s="193"/>
      <c r="AN527" s="193"/>
      <c r="AO527" s="193"/>
      <c r="AP527" s="193"/>
      <c r="AQ527" s="193"/>
      <c r="AR527" s="193"/>
      <c r="AS527" s="193"/>
      <c r="AT527" s="193"/>
      <c r="AU527" s="193"/>
      <c r="AV527" s="193"/>
    </row>
    <row r="528" spans="1:48" ht="15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  <c r="AE528" s="193"/>
      <c r="AF528" s="193"/>
      <c r="AG528" s="193"/>
      <c r="AH528" s="193"/>
      <c r="AI528" s="193"/>
      <c r="AJ528" s="193"/>
      <c r="AK528" s="193"/>
      <c r="AL528" s="193"/>
      <c r="AM528" s="193"/>
      <c r="AN528" s="193"/>
      <c r="AO528" s="193"/>
      <c r="AP528" s="193"/>
      <c r="AQ528" s="193"/>
      <c r="AR528" s="193"/>
      <c r="AS528" s="193"/>
      <c r="AT528" s="193"/>
      <c r="AU528" s="193"/>
      <c r="AV528" s="193"/>
    </row>
    <row r="529" spans="1:48" ht="15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  <c r="AE529" s="193"/>
      <c r="AF529" s="193"/>
      <c r="AG529" s="193"/>
      <c r="AH529" s="193"/>
      <c r="AI529" s="193"/>
      <c r="AJ529" s="193"/>
      <c r="AK529" s="193"/>
      <c r="AL529" s="193"/>
      <c r="AM529" s="193"/>
      <c r="AN529" s="193"/>
      <c r="AO529" s="193"/>
      <c r="AP529" s="193"/>
      <c r="AQ529" s="193"/>
      <c r="AR529" s="193"/>
      <c r="AS529" s="193"/>
      <c r="AT529" s="193"/>
      <c r="AU529" s="193"/>
      <c r="AV529" s="193"/>
    </row>
    <row r="530" spans="1:48" ht="15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3"/>
      <c r="AF530" s="193"/>
      <c r="AG530" s="193"/>
      <c r="AH530" s="193"/>
      <c r="AI530" s="193"/>
      <c r="AJ530" s="193"/>
      <c r="AK530" s="193"/>
      <c r="AL530" s="193"/>
      <c r="AM530" s="193"/>
      <c r="AN530" s="193"/>
      <c r="AO530" s="193"/>
      <c r="AP530" s="193"/>
      <c r="AQ530" s="193"/>
      <c r="AR530" s="193"/>
      <c r="AS530" s="193"/>
      <c r="AT530" s="193"/>
      <c r="AU530" s="193"/>
      <c r="AV530" s="193"/>
    </row>
    <row r="531" spans="1:48" ht="15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  <c r="AE531" s="193"/>
      <c r="AF531" s="193"/>
      <c r="AG531" s="193"/>
      <c r="AH531" s="193"/>
      <c r="AI531" s="193"/>
      <c r="AJ531" s="193"/>
      <c r="AK531" s="193"/>
      <c r="AL531" s="193"/>
      <c r="AM531" s="193"/>
      <c r="AN531" s="193"/>
      <c r="AO531" s="193"/>
      <c r="AP531" s="193"/>
      <c r="AQ531" s="193"/>
      <c r="AR531" s="193"/>
      <c r="AS531" s="193"/>
      <c r="AT531" s="193"/>
      <c r="AU531" s="193"/>
      <c r="AV531" s="193"/>
    </row>
    <row r="532" spans="1:48" ht="15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  <c r="AE532" s="193"/>
      <c r="AF532" s="193"/>
      <c r="AG532" s="193"/>
      <c r="AH532" s="193"/>
      <c r="AI532" s="193"/>
      <c r="AJ532" s="193"/>
      <c r="AK532" s="193"/>
      <c r="AL532" s="193"/>
      <c r="AM532" s="193"/>
      <c r="AN532" s="193"/>
      <c r="AO532" s="193"/>
      <c r="AP532" s="193"/>
      <c r="AQ532" s="193"/>
      <c r="AR532" s="193"/>
      <c r="AS532" s="193"/>
      <c r="AT532" s="193"/>
      <c r="AU532" s="193"/>
      <c r="AV532" s="193"/>
    </row>
    <row r="533" spans="1:48" ht="15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  <c r="AE533" s="193"/>
      <c r="AF533" s="193"/>
      <c r="AG533" s="193"/>
      <c r="AH533" s="193"/>
      <c r="AI533" s="193"/>
      <c r="AJ533" s="193"/>
      <c r="AK533" s="193"/>
      <c r="AL533" s="193"/>
      <c r="AM533" s="193"/>
      <c r="AN533" s="193"/>
      <c r="AO533" s="193"/>
      <c r="AP533" s="193"/>
      <c r="AQ533" s="193"/>
      <c r="AR533" s="193"/>
      <c r="AS533" s="193"/>
      <c r="AT533" s="193"/>
      <c r="AU533" s="193"/>
      <c r="AV533" s="193"/>
    </row>
    <row r="534" spans="1:48" ht="15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  <c r="AE534" s="193"/>
      <c r="AF534" s="193"/>
      <c r="AG534" s="193"/>
      <c r="AH534" s="193"/>
      <c r="AI534" s="193"/>
      <c r="AJ534" s="193"/>
      <c r="AK534" s="193"/>
      <c r="AL534" s="193"/>
      <c r="AM534" s="193"/>
      <c r="AN534" s="193"/>
      <c r="AO534" s="193"/>
      <c r="AP534" s="193"/>
      <c r="AQ534" s="193"/>
      <c r="AR534" s="193"/>
      <c r="AS534" s="193"/>
      <c r="AT534" s="193"/>
      <c r="AU534" s="193"/>
      <c r="AV534" s="193"/>
    </row>
    <row r="535" spans="1:48" ht="15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  <c r="AE535" s="193"/>
      <c r="AF535" s="193"/>
      <c r="AG535" s="193"/>
      <c r="AH535" s="193"/>
      <c r="AI535" s="193"/>
      <c r="AJ535" s="193"/>
      <c r="AK535" s="193"/>
      <c r="AL535" s="193"/>
      <c r="AM535" s="193"/>
      <c r="AN535" s="193"/>
      <c r="AO535" s="193"/>
      <c r="AP535" s="193"/>
      <c r="AQ535" s="193"/>
      <c r="AR535" s="193"/>
      <c r="AS535" s="193"/>
      <c r="AT535" s="193"/>
      <c r="AU535" s="193"/>
      <c r="AV535" s="193"/>
    </row>
    <row r="536" spans="1:48" ht="15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3"/>
      <c r="AF536" s="193"/>
      <c r="AG536" s="193"/>
      <c r="AH536" s="193"/>
      <c r="AI536" s="193"/>
      <c r="AJ536" s="193"/>
      <c r="AK536" s="193"/>
      <c r="AL536" s="193"/>
      <c r="AM536" s="193"/>
      <c r="AN536" s="193"/>
      <c r="AO536" s="193"/>
      <c r="AP536" s="193"/>
      <c r="AQ536" s="193"/>
      <c r="AR536" s="193"/>
      <c r="AS536" s="193"/>
      <c r="AT536" s="193"/>
      <c r="AU536" s="193"/>
      <c r="AV536" s="193"/>
    </row>
    <row r="537" spans="1:48" ht="15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  <c r="AE537" s="193"/>
      <c r="AF537" s="193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3"/>
      <c r="AQ537" s="193"/>
      <c r="AR537" s="193"/>
      <c r="AS537" s="193"/>
      <c r="AT537" s="193"/>
      <c r="AU537" s="193"/>
      <c r="AV537" s="193"/>
    </row>
    <row r="538" spans="1:48" ht="15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  <c r="AE538" s="193"/>
      <c r="AF538" s="193"/>
      <c r="AG538" s="193"/>
      <c r="AH538" s="193"/>
      <c r="AI538" s="193"/>
      <c r="AJ538" s="193"/>
      <c r="AK538" s="193"/>
      <c r="AL538" s="193"/>
      <c r="AM538" s="193"/>
      <c r="AN538" s="193"/>
      <c r="AO538" s="193"/>
      <c r="AP538" s="193"/>
      <c r="AQ538" s="193"/>
      <c r="AR538" s="193"/>
      <c r="AS538" s="193"/>
      <c r="AT538" s="193"/>
      <c r="AU538" s="193"/>
      <c r="AV538" s="193"/>
    </row>
    <row r="539" spans="1:48" ht="15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  <c r="AE539" s="193"/>
      <c r="AF539" s="193"/>
      <c r="AG539" s="193"/>
      <c r="AH539" s="193"/>
      <c r="AI539" s="193"/>
      <c r="AJ539" s="193"/>
      <c r="AK539" s="193"/>
      <c r="AL539" s="193"/>
      <c r="AM539" s="193"/>
      <c r="AN539" s="193"/>
      <c r="AO539" s="193"/>
      <c r="AP539" s="193"/>
      <c r="AQ539" s="193"/>
      <c r="AR539" s="193"/>
      <c r="AS539" s="193"/>
      <c r="AT539" s="193"/>
      <c r="AU539" s="193"/>
      <c r="AV539" s="193"/>
    </row>
    <row r="540" spans="1:48" ht="15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  <c r="AE540" s="193"/>
      <c r="AF540" s="193"/>
      <c r="AG540" s="193"/>
      <c r="AH540" s="193"/>
      <c r="AI540" s="193"/>
      <c r="AJ540" s="193"/>
      <c r="AK540" s="193"/>
      <c r="AL540" s="193"/>
      <c r="AM540" s="193"/>
      <c r="AN540" s="193"/>
      <c r="AO540" s="193"/>
      <c r="AP540" s="193"/>
      <c r="AQ540" s="193"/>
      <c r="AR540" s="193"/>
      <c r="AS540" s="193"/>
      <c r="AT540" s="193"/>
      <c r="AU540" s="193"/>
      <c r="AV540" s="193"/>
    </row>
    <row r="541" spans="1:48" ht="15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  <c r="AE541" s="193"/>
      <c r="AF541" s="193"/>
      <c r="AG541" s="193"/>
      <c r="AH541" s="193"/>
      <c r="AI541" s="193"/>
      <c r="AJ541" s="193"/>
      <c r="AK541" s="193"/>
      <c r="AL541" s="193"/>
      <c r="AM541" s="193"/>
      <c r="AN541" s="193"/>
      <c r="AO541" s="193"/>
      <c r="AP541" s="193"/>
      <c r="AQ541" s="193"/>
      <c r="AR541" s="193"/>
      <c r="AS541" s="193"/>
      <c r="AT541" s="193"/>
      <c r="AU541" s="193"/>
      <c r="AV541" s="193"/>
    </row>
    <row r="542" spans="1:48" ht="15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  <c r="AU542" s="193"/>
      <c r="AV542" s="193"/>
    </row>
    <row r="543" spans="1:48" ht="15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  <c r="AE543" s="193"/>
      <c r="AF543" s="193"/>
      <c r="AG543" s="193"/>
      <c r="AH543" s="193"/>
      <c r="AI543" s="193"/>
      <c r="AJ543" s="193"/>
      <c r="AK543" s="193"/>
      <c r="AL543" s="193"/>
      <c r="AM543" s="193"/>
      <c r="AN543" s="193"/>
      <c r="AO543" s="193"/>
      <c r="AP543" s="193"/>
      <c r="AQ543" s="193"/>
      <c r="AR543" s="193"/>
      <c r="AS543" s="193"/>
      <c r="AT543" s="193"/>
      <c r="AU543" s="193"/>
      <c r="AV543" s="193"/>
    </row>
    <row r="544" spans="1:48" ht="15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  <c r="AE544" s="193"/>
      <c r="AF544" s="193"/>
      <c r="AG544" s="193"/>
      <c r="AH544" s="193"/>
      <c r="AI544" s="193"/>
      <c r="AJ544" s="193"/>
      <c r="AK544" s="193"/>
      <c r="AL544" s="193"/>
      <c r="AM544" s="193"/>
      <c r="AN544" s="193"/>
      <c r="AO544" s="193"/>
      <c r="AP544" s="193"/>
      <c r="AQ544" s="193"/>
      <c r="AR544" s="193"/>
      <c r="AS544" s="193"/>
      <c r="AT544" s="193"/>
      <c r="AU544" s="193"/>
      <c r="AV544" s="193"/>
    </row>
    <row r="545" spans="1:48" ht="15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  <c r="AE545" s="193"/>
      <c r="AF545" s="193"/>
      <c r="AG545" s="193"/>
      <c r="AH545" s="193"/>
      <c r="AI545" s="193"/>
      <c r="AJ545" s="193"/>
      <c r="AK545" s="193"/>
      <c r="AL545" s="193"/>
      <c r="AM545" s="193"/>
      <c r="AN545" s="193"/>
      <c r="AO545" s="193"/>
      <c r="AP545" s="193"/>
      <c r="AQ545" s="193"/>
      <c r="AR545" s="193"/>
      <c r="AS545" s="193"/>
      <c r="AT545" s="193"/>
      <c r="AU545" s="193"/>
      <c r="AV545" s="193"/>
    </row>
    <row r="546" spans="1:48" ht="15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3"/>
      <c r="AF546" s="193"/>
      <c r="AG546" s="193"/>
      <c r="AH546" s="193"/>
      <c r="AI546" s="193"/>
      <c r="AJ546" s="193"/>
      <c r="AK546" s="193"/>
      <c r="AL546" s="193"/>
      <c r="AM546" s="193"/>
      <c r="AN546" s="193"/>
      <c r="AO546" s="193"/>
      <c r="AP546" s="193"/>
      <c r="AQ546" s="193"/>
      <c r="AR546" s="193"/>
      <c r="AS546" s="193"/>
      <c r="AT546" s="193"/>
      <c r="AU546" s="193"/>
      <c r="AV546" s="193"/>
    </row>
    <row r="547" spans="1:48" ht="15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  <c r="AE547" s="193"/>
      <c r="AF547" s="193"/>
      <c r="AG547" s="193"/>
      <c r="AH547" s="193"/>
      <c r="AI547" s="193"/>
      <c r="AJ547" s="193"/>
      <c r="AK547" s="193"/>
      <c r="AL547" s="193"/>
      <c r="AM547" s="193"/>
      <c r="AN547" s="193"/>
      <c r="AO547" s="193"/>
      <c r="AP547" s="193"/>
      <c r="AQ547" s="193"/>
      <c r="AR547" s="193"/>
      <c r="AS547" s="193"/>
      <c r="AT547" s="193"/>
      <c r="AU547" s="193"/>
      <c r="AV547" s="193"/>
    </row>
    <row r="548" spans="1:48" ht="15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3"/>
      <c r="AG548" s="193"/>
      <c r="AH548" s="193"/>
      <c r="AI548" s="193"/>
      <c r="AJ548" s="193"/>
      <c r="AK548" s="193"/>
      <c r="AL548" s="193"/>
      <c r="AM548" s="193"/>
      <c r="AN548" s="193"/>
      <c r="AO548" s="193"/>
      <c r="AP548" s="193"/>
      <c r="AQ548" s="193"/>
      <c r="AR548" s="193"/>
      <c r="AS548" s="193"/>
      <c r="AT548" s="193"/>
      <c r="AU548" s="193"/>
      <c r="AV548" s="193"/>
    </row>
    <row r="549" spans="1:48" ht="15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  <c r="AE549" s="193"/>
      <c r="AF549" s="193"/>
      <c r="AG549" s="193"/>
      <c r="AH549" s="193"/>
      <c r="AI549" s="193"/>
      <c r="AJ549" s="193"/>
      <c r="AK549" s="193"/>
      <c r="AL549" s="193"/>
      <c r="AM549" s="193"/>
      <c r="AN549" s="193"/>
      <c r="AO549" s="193"/>
      <c r="AP549" s="193"/>
      <c r="AQ549" s="193"/>
      <c r="AR549" s="193"/>
      <c r="AS549" s="193"/>
      <c r="AT549" s="193"/>
      <c r="AU549" s="193"/>
      <c r="AV549" s="193"/>
    </row>
    <row r="550" spans="1:48" ht="15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  <c r="AE550" s="193"/>
      <c r="AF550" s="193"/>
      <c r="AG550" s="193"/>
      <c r="AH550" s="193"/>
      <c r="AI550" s="193"/>
      <c r="AJ550" s="193"/>
      <c r="AK550" s="193"/>
      <c r="AL550" s="193"/>
      <c r="AM550" s="193"/>
      <c r="AN550" s="193"/>
      <c r="AO550" s="193"/>
      <c r="AP550" s="193"/>
      <c r="AQ550" s="193"/>
      <c r="AR550" s="193"/>
      <c r="AS550" s="193"/>
      <c r="AT550" s="193"/>
      <c r="AU550" s="193"/>
      <c r="AV550" s="193"/>
    </row>
    <row r="551" spans="1:48" ht="15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  <c r="AE551" s="193"/>
      <c r="AF551" s="193"/>
      <c r="AG551" s="193"/>
      <c r="AH551" s="193"/>
      <c r="AI551" s="193"/>
      <c r="AJ551" s="193"/>
      <c r="AK551" s="193"/>
      <c r="AL551" s="193"/>
      <c r="AM551" s="193"/>
      <c r="AN551" s="193"/>
      <c r="AO551" s="193"/>
      <c r="AP551" s="193"/>
      <c r="AQ551" s="193"/>
      <c r="AR551" s="193"/>
      <c r="AS551" s="193"/>
      <c r="AT551" s="193"/>
      <c r="AU551" s="193"/>
      <c r="AV551" s="193"/>
    </row>
    <row r="552" spans="1:48" ht="15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  <c r="AE552" s="193"/>
      <c r="AF552" s="193"/>
      <c r="AG552" s="193"/>
      <c r="AH552" s="193"/>
      <c r="AI552" s="193"/>
      <c r="AJ552" s="193"/>
      <c r="AK552" s="193"/>
      <c r="AL552" s="193"/>
      <c r="AM552" s="193"/>
      <c r="AN552" s="193"/>
      <c r="AO552" s="193"/>
      <c r="AP552" s="193"/>
      <c r="AQ552" s="193"/>
      <c r="AR552" s="193"/>
      <c r="AS552" s="193"/>
      <c r="AT552" s="193"/>
      <c r="AU552" s="193"/>
      <c r="AV552" s="193"/>
    </row>
    <row r="553" spans="1:48" ht="15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  <c r="AE553" s="193"/>
      <c r="AF553" s="193"/>
      <c r="AG553" s="193"/>
      <c r="AH553" s="193"/>
      <c r="AI553" s="193"/>
      <c r="AJ553" s="193"/>
      <c r="AK553" s="193"/>
      <c r="AL553" s="193"/>
      <c r="AM553" s="193"/>
      <c r="AN553" s="193"/>
      <c r="AO553" s="193"/>
      <c r="AP553" s="193"/>
      <c r="AQ553" s="193"/>
      <c r="AR553" s="193"/>
      <c r="AS553" s="193"/>
      <c r="AT553" s="193"/>
      <c r="AU553" s="193"/>
      <c r="AV553" s="193"/>
    </row>
    <row r="554" spans="1:48" ht="15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  <c r="AE554" s="193"/>
      <c r="AF554" s="193"/>
      <c r="AG554" s="193"/>
      <c r="AH554" s="193"/>
      <c r="AI554" s="193"/>
      <c r="AJ554" s="193"/>
      <c r="AK554" s="193"/>
      <c r="AL554" s="193"/>
      <c r="AM554" s="193"/>
      <c r="AN554" s="193"/>
      <c r="AO554" s="193"/>
      <c r="AP554" s="193"/>
      <c r="AQ554" s="193"/>
      <c r="AR554" s="193"/>
      <c r="AS554" s="193"/>
      <c r="AT554" s="193"/>
      <c r="AU554" s="193"/>
      <c r="AV554" s="193"/>
    </row>
    <row r="555" spans="1:48" ht="15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  <c r="AE555" s="193"/>
      <c r="AF555" s="193"/>
      <c r="AG555" s="193"/>
      <c r="AH555" s="193"/>
      <c r="AI555" s="193"/>
      <c r="AJ555" s="193"/>
      <c r="AK555" s="193"/>
      <c r="AL555" s="193"/>
      <c r="AM555" s="193"/>
      <c r="AN555" s="193"/>
      <c r="AO555" s="193"/>
      <c r="AP555" s="193"/>
      <c r="AQ555" s="193"/>
      <c r="AR555" s="193"/>
      <c r="AS555" s="193"/>
      <c r="AT555" s="193"/>
      <c r="AU555" s="193"/>
      <c r="AV555" s="193"/>
    </row>
    <row r="556" spans="1:48" ht="15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  <c r="AE556" s="193"/>
      <c r="AF556" s="193"/>
      <c r="AG556" s="193"/>
      <c r="AH556" s="193"/>
      <c r="AI556" s="193"/>
      <c r="AJ556" s="193"/>
      <c r="AK556" s="193"/>
      <c r="AL556" s="193"/>
      <c r="AM556" s="193"/>
      <c r="AN556" s="193"/>
      <c r="AO556" s="193"/>
      <c r="AP556" s="193"/>
      <c r="AQ556" s="193"/>
      <c r="AR556" s="193"/>
      <c r="AS556" s="193"/>
      <c r="AT556" s="193"/>
      <c r="AU556" s="193"/>
      <c r="AV556" s="193"/>
    </row>
    <row r="557" spans="1:48" ht="15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  <c r="AE557" s="193"/>
      <c r="AF557" s="193"/>
      <c r="AG557" s="193"/>
      <c r="AH557" s="193"/>
      <c r="AI557" s="193"/>
      <c r="AJ557" s="193"/>
      <c r="AK557" s="193"/>
      <c r="AL557" s="193"/>
      <c r="AM557" s="193"/>
      <c r="AN557" s="193"/>
      <c r="AO557" s="193"/>
      <c r="AP557" s="193"/>
      <c r="AQ557" s="193"/>
      <c r="AR557" s="193"/>
      <c r="AS557" s="193"/>
      <c r="AT557" s="193"/>
      <c r="AU557" s="193"/>
      <c r="AV557" s="193"/>
    </row>
    <row r="558" spans="1:48" ht="15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  <c r="AA558" s="193"/>
      <c r="AB558" s="193"/>
      <c r="AC558" s="193"/>
      <c r="AD558" s="193"/>
      <c r="AE558" s="193"/>
      <c r="AF558" s="193"/>
      <c r="AG558" s="193"/>
      <c r="AH558" s="193"/>
      <c r="AI558" s="193"/>
      <c r="AJ558" s="193"/>
      <c r="AK558" s="193"/>
      <c r="AL558" s="193"/>
      <c r="AM558" s="193"/>
      <c r="AN558" s="193"/>
      <c r="AO558" s="193"/>
      <c r="AP558" s="193"/>
      <c r="AQ558" s="193"/>
      <c r="AR558" s="193"/>
      <c r="AS558" s="193"/>
      <c r="AT558" s="193"/>
      <c r="AU558" s="193"/>
      <c r="AV558" s="193"/>
    </row>
    <row r="559" spans="1:48" ht="15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  <c r="AE559" s="193"/>
      <c r="AF559" s="193"/>
      <c r="AG559" s="193"/>
      <c r="AH559" s="193"/>
      <c r="AI559" s="193"/>
      <c r="AJ559" s="193"/>
      <c r="AK559" s="193"/>
      <c r="AL559" s="193"/>
      <c r="AM559" s="193"/>
      <c r="AN559" s="193"/>
      <c r="AO559" s="193"/>
      <c r="AP559" s="193"/>
      <c r="AQ559" s="193"/>
      <c r="AR559" s="193"/>
      <c r="AS559" s="193"/>
      <c r="AT559" s="193"/>
      <c r="AU559" s="193"/>
      <c r="AV559" s="193"/>
    </row>
    <row r="560" spans="1:48" ht="15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  <c r="AE560" s="193"/>
      <c r="AF560" s="193"/>
      <c r="AG560" s="193"/>
      <c r="AH560" s="193"/>
      <c r="AI560" s="193"/>
      <c r="AJ560" s="193"/>
      <c r="AK560" s="193"/>
      <c r="AL560" s="193"/>
      <c r="AM560" s="193"/>
      <c r="AN560" s="193"/>
      <c r="AO560" s="193"/>
      <c r="AP560" s="193"/>
      <c r="AQ560" s="193"/>
      <c r="AR560" s="193"/>
      <c r="AS560" s="193"/>
      <c r="AT560" s="193"/>
      <c r="AU560" s="193"/>
      <c r="AV560" s="193"/>
    </row>
    <row r="561" spans="1:48" ht="15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  <c r="AE561" s="193"/>
      <c r="AF561" s="193"/>
      <c r="AG561" s="193"/>
      <c r="AH561" s="193"/>
      <c r="AI561" s="193"/>
      <c r="AJ561" s="193"/>
      <c r="AK561" s="193"/>
      <c r="AL561" s="193"/>
      <c r="AM561" s="193"/>
      <c r="AN561" s="193"/>
      <c r="AO561" s="193"/>
      <c r="AP561" s="193"/>
      <c r="AQ561" s="193"/>
      <c r="AR561" s="193"/>
      <c r="AS561" s="193"/>
      <c r="AT561" s="193"/>
      <c r="AU561" s="193"/>
      <c r="AV561" s="193"/>
    </row>
    <row r="562" spans="1:48" ht="15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  <c r="AE562" s="193"/>
      <c r="AF562" s="193"/>
      <c r="AG562" s="193"/>
      <c r="AH562" s="193"/>
      <c r="AI562" s="193"/>
      <c r="AJ562" s="193"/>
      <c r="AK562" s="193"/>
      <c r="AL562" s="193"/>
      <c r="AM562" s="193"/>
      <c r="AN562" s="193"/>
      <c r="AO562" s="193"/>
      <c r="AP562" s="193"/>
      <c r="AQ562" s="193"/>
      <c r="AR562" s="193"/>
      <c r="AS562" s="193"/>
      <c r="AT562" s="193"/>
      <c r="AU562" s="193"/>
      <c r="AV562" s="193"/>
    </row>
    <row r="563" spans="1:48" ht="15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  <c r="AE563" s="193"/>
      <c r="AF563" s="193"/>
      <c r="AG563" s="193"/>
      <c r="AH563" s="193"/>
      <c r="AI563" s="193"/>
      <c r="AJ563" s="193"/>
      <c r="AK563" s="193"/>
      <c r="AL563" s="193"/>
      <c r="AM563" s="193"/>
      <c r="AN563" s="193"/>
      <c r="AO563" s="193"/>
      <c r="AP563" s="193"/>
      <c r="AQ563" s="193"/>
      <c r="AR563" s="193"/>
      <c r="AS563" s="193"/>
      <c r="AT563" s="193"/>
      <c r="AU563" s="193"/>
      <c r="AV563" s="193"/>
    </row>
    <row r="564" spans="1:48" ht="15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  <c r="AA564" s="193"/>
      <c r="AB564" s="193"/>
      <c r="AC564" s="193"/>
      <c r="AD564" s="193"/>
      <c r="AE564" s="193"/>
      <c r="AF564" s="193"/>
      <c r="AG564" s="193"/>
      <c r="AH564" s="193"/>
      <c r="AI564" s="193"/>
      <c r="AJ564" s="193"/>
      <c r="AK564" s="193"/>
      <c r="AL564" s="193"/>
      <c r="AM564" s="193"/>
      <c r="AN564" s="193"/>
      <c r="AO564" s="193"/>
      <c r="AP564" s="193"/>
      <c r="AQ564" s="193"/>
      <c r="AR564" s="193"/>
      <c r="AS564" s="193"/>
      <c r="AT564" s="193"/>
      <c r="AU564" s="193"/>
      <c r="AV564" s="193"/>
    </row>
    <row r="565" spans="1:48" ht="15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3"/>
      <c r="AF565" s="193"/>
      <c r="AG565" s="193"/>
      <c r="AH565" s="193"/>
      <c r="AI565" s="193"/>
      <c r="AJ565" s="193"/>
      <c r="AK565" s="193"/>
      <c r="AL565" s="193"/>
      <c r="AM565" s="193"/>
      <c r="AN565" s="193"/>
      <c r="AO565" s="193"/>
      <c r="AP565" s="193"/>
      <c r="AQ565" s="193"/>
      <c r="AR565" s="193"/>
      <c r="AS565" s="193"/>
      <c r="AT565" s="193"/>
      <c r="AU565" s="193"/>
      <c r="AV565" s="193"/>
    </row>
    <row r="566" spans="1:48" ht="15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  <c r="AE566" s="193"/>
      <c r="AF566" s="193"/>
      <c r="AG566" s="193"/>
      <c r="AH566" s="193"/>
      <c r="AI566" s="193"/>
      <c r="AJ566" s="193"/>
      <c r="AK566" s="193"/>
      <c r="AL566" s="193"/>
      <c r="AM566" s="193"/>
      <c r="AN566" s="193"/>
      <c r="AO566" s="193"/>
      <c r="AP566" s="193"/>
      <c r="AQ566" s="193"/>
      <c r="AR566" s="193"/>
      <c r="AS566" s="193"/>
      <c r="AT566" s="193"/>
      <c r="AU566" s="193"/>
      <c r="AV566" s="193"/>
    </row>
    <row r="567" spans="1:48" ht="15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  <c r="AE567" s="193"/>
      <c r="AF567" s="193"/>
      <c r="AG567" s="193"/>
      <c r="AH567" s="193"/>
      <c r="AI567" s="193"/>
      <c r="AJ567" s="193"/>
      <c r="AK567" s="193"/>
      <c r="AL567" s="193"/>
      <c r="AM567" s="193"/>
      <c r="AN567" s="193"/>
      <c r="AO567" s="193"/>
      <c r="AP567" s="193"/>
      <c r="AQ567" s="193"/>
      <c r="AR567" s="193"/>
      <c r="AS567" s="193"/>
      <c r="AT567" s="193"/>
      <c r="AU567" s="193"/>
      <c r="AV567" s="193"/>
    </row>
    <row r="568" spans="1:48" ht="15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  <c r="AE568" s="193"/>
      <c r="AF568" s="193"/>
      <c r="AG568" s="193"/>
      <c r="AH568" s="193"/>
      <c r="AI568" s="193"/>
      <c r="AJ568" s="193"/>
      <c r="AK568" s="193"/>
      <c r="AL568" s="193"/>
      <c r="AM568" s="193"/>
      <c r="AN568" s="193"/>
      <c r="AO568" s="193"/>
      <c r="AP568" s="193"/>
      <c r="AQ568" s="193"/>
      <c r="AR568" s="193"/>
      <c r="AS568" s="193"/>
      <c r="AT568" s="193"/>
      <c r="AU568" s="193"/>
      <c r="AV568" s="193"/>
    </row>
    <row r="569" spans="1:48" ht="15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  <c r="AE569" s="193"/>
      <c r="AF569" s="193"/>
      <c r="AG569" s="193"/>
      <c r="AH569" s="193"/>
      <c r="AI569" s="193"/>
      <c r="AJ569" s="193"/>
      <c r="AK569" s="193"/>
      <c r="AL569" s="193"/>
      <c r="AM569" s="193"/>
      <c r="AN569" s="193"/>
      <c r="AO569" s="193"/>
      <c r="AP569" s="193"/>
      <c r="AQ569" s="193"/>
      <c r="AR569" s="193"/>
      <c r="AS569" s="193"/>
      <c r="AT569" s="193"/>
      <c r="AU569" s="193"/>
      <c r="AV569" s="193"/>
    </row>
    <row r="570" spans="1:48" ht="15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  <c r="AE570" s="193"/>
      <c r="AF570" s="193"/>
      <c r="AG570" s="193"/>
      <c r="AH570" s="193"/>
      <c r="AI570" s="193"/>
      <c r="AJ570" s="193"/>
      <c r="AK570" s="193"/>
      <c r="AL570" s="193"/>
      <c r="AM570" s="193"/>
      <c r="AN570" s="193"/>
      <c r="AO570" s="193"/>
      <c r="AP570" s="193"/>
      <c r="AQ570" s="193"/>
      <c r="AR570" s="193"/>
      <c r="AS570" s="193"/>
      <c r="AT570" s="193"/>
      <c r="AU570" s="193"/>
      <c r="AV570" s="193"/>
    </row>
    <row r="571" spans="1:48" ht="15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3"/>
      <c r="AF571" s="193"/>
      <c r="AG571" s="193"/>
      <c r="AH571" s="193"/>
      <c r="AI571" s="193"/>
      <c r="AJ571" s="193"/>
      <c r="AK571" s="193"/>
      <c r="AL571" s="193"/>
      <c r="AM571" s="193"/>
      <c r="AN571" s="193"/>
      <c r="AO571" s="193"/>
      <c r="AP571" s="193"/>
      <c r="AQ571" s="193"/>
      <c r="AR571" s="193"/>
      <c r="AS571" s="193"/>
      <c r="AT571" s="193"/>
      <c r="AU571" s="193"/>
      <c r="AV571" s="193"/>
    </row>
    <row r="572" spans="1:48" ht="15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  <c r="AE572" s="193"/>
      <c r="AF572" s="193"/>
      <c r="AG572" s="193"/>
      <c r="AH572" s="193"/>
      <c r="AI572" s="193"/>
      <c r="AJ572" s="193"/>
      <c r="AK572" s="193"/>
      <c r="AL572" s="193"/>
      <c r="AM572" s="193"/>
      <c r="AN572" s="193"/>
      <c r="AO572" s="193"/>
      <c r="AP572" s="193"/>
      <c r="AQ572" s="193"/>
      <c r="AR572" s="193"/>
      <c r="AS572" s="193"/>
      <c r="AT572" s="193"/>
      <c r="AU572" s="193"/>
      <c r="AV572" s="193"/>
    </row>
    <row r="573" spans="1:48" ht="15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  <c r="AE573" s="193"/>
      <c r="AF573" s="193"/>
      <c r="AG573" s="193"/>
      <c r="AH573" s="193"/>
      <c r="AI573" s="193"/>
      <c r="AJ573" s="193"/>
      <c r="AK573" s="193"/>
      <c r="AL573" s="193"/>
      <c r="AM573" s="193"/>
      <c r="AN573" s="193"/>
      <c r="AO573" s="193"/>
      <c r="AP573" s="193"/>
      <c r="AQ573" s="193"/>
      <c r="AR573" s="193"/>
      <c r="AS573" s="193"/>
      <c r="AT573" s="193"/>
      <c r="AU573" s="193"/>
      <c r="AV573" s="193"/>
    </row>
    <row r="574" spans="1:48" ht="15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  <c r="AE574" s="193"/>
      <c r="AF574" s="193"/>
      <c r="AG574" s="193"/>
      <c r="AH574" s="193"/>
      <c r="AI574" s="193"/>
      <c r="AJ574" s="193"/>
      <c r="AK574" s="193"/>
      <c r="AL574" s="193"/>
      <c r="AM574" s="193"/>
      <c r="AN574" s="193"/>
      <c r="AO574" s="193"/>
      <c r="AP574" s="193"/>
      <c r="AQ574" s="193"/>
      <c r="AR574" s="193"/>
      <c r="AS574" s="193"/>
      <c r="AT574" s="193"/>
      <c r="AU574" s="193"/>
      <c r="AV574" s="193"/>
    </row>
    <row r="575" spans="1:48" ht="15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  <c r="AE575" s="193"/>
      <c r="AF575" s="193"/>
      <c r="AG575" s="193"/>
      <c r="AH575" s="193"/>
      <c r="AI575" s="193"/>
      <c r="AJ575" s="193"/>
      <c r="AK575" s="193"/>
      <c r="AL575" s="193"/>
      <c r="AM575" s="193"/>
      <c r="AN575" s="193"/>
      <c r="AO575" s="193"/>
      <c r="AP575" s="193"/>
      <c r="AQ575" s="193"/>
      <c r="AR575" s="193"/>
      <c r="AS575" s="193"/>
      <c r="AT575" s="193"/>
      <c r="AU575" s="193"/>
      <c r="AV575" s="193"/>
    </row>
    <row r="576" spans="1:48" ht="15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  <c r="AE576" s="193"/>
      <c r="AF576" s="193"/>
      <c r="AG576" s="193"/>
      <c r="AH576" s="193"/>
      <c r="AI576" s="193"/>
      <c r="AJ576" s="193"/>
      <c r="AK576" s="193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</row>
    <row r="577" spans="1:48" ht="15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  <c r="AE577" s="193"/>
      <c r="AF577" s="193"/>
      <c r="AG577" s="193"/>
      <c r="AH577" s="193"/>
      <c r="AI577" s="193"/>
      <c r="AJ577" s="193"/>
      <c r="AK577" s="193"/>
      <c r="AL577" s="193"/>
      <c r="AM577" s="193"/>
      <c r="AN577" s="193"/>
      <c r="AO577" s="193"/>
      <c r="AP577" s="193"/>
      <c r="AQ577" s="193"/>
      <c r="AR577" s="193"/>
      <c r="AS577" s="193"/>
      <c r="AT577" s="193"/>
      <c r="AU577" s="193"/>
      <c r="AV577" s="193"/>
    </row>
    <row r="578" spans="1:48" ht="15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  <c r="AE578" s="193"/>
      <c r="AF578" s="193"/>
      <c r="AG578" s="193"/>
      <c r="AH578" s="193"/>
      <c r="AI578" s="193"/>
      <c r="AJ578" s="193"/>
      <c r="AK578" s="193"/>
      <c r="AL578" s="193"/>
      <c r="AM578" s="193"/>
      <c r="AN578" s="193"/>
      <c r="AO578" s="193"/>
      <c r="AP578" s="193"/>
      <c r="AQ578" s="193"/>
      <c r="AR578" s="193"/>
      <c r="AS578" s="193"/>
      <c r="AT578" s="193"/>
      <c r="AU578" s="193"/>
      <c r="AV578" s="193"/>
    </row>
    <row r="579" spans="1:48" ht="15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  <c r="AE579" s="193"/>
      <c r="AF579" s="193"/>
      <c r="AG579" s="193"/>
      <c r="AH579" s="193"/>
      <c r="AI579" s="193"/>
      <c r="AJ579" s="193"/>
      <c r="AK579" s="193"/>
      <c r="AL579" s="193"/>
      <c r="AM579" s="193"/>
      <c r="AN579" s="193"/>
      <c r="AO579" s="193"/>
      <c r="AP579" s="193"/>
      <c r="AQ579" s="193"/>
      <c r="AR579" s="193"/>
      <c r="AS579" s="193"/>
      <c r="AT579" s="193"/>
      <c r="AU579" s="193"/>
      <c r="AV579" s="193"/>
    </row>
    <row r="580" spans="1:48" ht="15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  <c r="AE580" s="193"/>
      <c r="AF580" s="193"/>
      <c r="AG580" s="193"/>
      <c r="AH580" s="193"/>
      <c r="AI580" s="193"/>
      <c r="AJ580" s="193"/>
      <c r="AK580" s="193"/>
      <c r="AL580" s="193"/>
      <c r="AM580" s="193"/>
      <c r="AN580" s="193"/>
      <c r="AO580" s="193"/>
      <c r="AP580" s="193"/>
      <c r="AQ580" s="193"/>
      <c r="AR580" s="193"/>
      <c r="AS580" s="193"/>
      <c r="AT580" s="193"/>
      <c r="AU580" s="193"/>
      <c r="AV580" s="193"/>
    </row>
    <row r="581" spans="1:48" ht="15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  <c r="AE581" s="193"/>
      <c r="AF581" s="193"/>
      <c r="AG581" s="193"/>
      <c r="AH581" s="193"/>
      <c r="AI581" s="193"/>
      <c r="AJ581" s="193"/>
      <c r="AK581" s="193"/>
      <c r="AL581" s="193"/>
      <c r="AM581" s="193"/>
      <c r="AN581" s="193"/>
      <c r="AO581" s="193"/>
      <c r="AP581" s="193"/>
      <c r="AQ581" s="193"/>
      <c r="AR581" s="193"/>
      <c r="AS581" s="193"/>
      <c r="AT581" s="193"/>
      <c r="AU581" s="193"/>
      <c r="AV581" s="193"/>
    </row>
    <row r="582" spans="1:48" ht="15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3"/>
      <c r="AG582" s="193"/>
      <c r="AH582" s="193"/>
      <c r="AI582" s="193"/>
      <c r="AJ582" s="193"/>
      <c r="AK582" s="193"/>
      <c r="AL582" s="193"/>
      <c r="AM582" s="193"/>
      <c r="AN582" s="193"/>
      <c r="AO582" s="193"/>
      <c r="AP582" s="193"/>
      <c r="AQ582" s="193"/>
      <c r="AR582" s="193"/>
      <c r="AS582" s="193"/>
      <c r="AT582" s="193"/>
      <c r="AU582" s="193"/>
      <c r="AV582" s="193"/>
    </row>
    <row r="583" spans="1:48" ht="15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  <c r="AE583" s="193"/>
      <c r="AF583" s="193"/>
      <c r="AG583" s="193"/>
      <c r="AH583" s="193"/>
      <c r="AI583" s="193"/>
      <c r="AJ583" s="193"/>
      <c r="AK583" s="193"/>
      <c r="AL583" s="193"/>
      <c r="AM583" s="193"/>
      <c r="AN583" s="193"/>
      <c r="AO583" s="193"/>
      <c r="AP583" s="193"/>
      <c r="AQ583" s="193"/>
      <c r="AR583" s="193"/>
      <c r="AS583" s="193"/>
      <c r="AT583" s="193"/>
      <c r="AU583" s="193"/>
      <c r="AV583" s="193"/>
    </row>
    <row r="584" spans="1:48" ht="15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  <c r="AE584" s="193"/>
      <c r="AF584" s="193"/>
      <c r="AG584" s="193"/>
      <c r="AH584" s="193"/>
      <c r="AI584" s="193"/>
      <c r="AJ584" s="193"/>
      <c r="AK584" s="193"/>
      <c r="AL584" s="193"/>
      <c r="AM584" s="193"/>
      <c r="AN584" s="193"/>
      <c r="AO584" s="193"/>
      <c r="AP584" s="193"/>
      <c r="AQ584" s="193"/>
      <c r="AR584" s="193"/>
      <c r="AS584" s="193"/>
      <c r="AT584" s="193"/>
      <c r="AU584" s="193"/>
      <c r="AV584" s="193"/>
    </row>
    <row r="585" spans="1:48" ht="15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  <c r="AE585" s="193"/>
      <c r="AF585" s="193"/>
      <c r="AG585" s="193"/>
      <c r="AH585" s="193"/>
      <c r="AI585" s="193"/>
      <c r="AJ585" s="193"/>
      <c r="AK585" s="193"/>
      <c r="AL585" s="193"/>
      <c r="AM585" s="193"/>
      <c r="AN585" s="193"/>
      <c r="AO585" s="193"/>
      <c r="AP585" s="193"/>
      <c r="AQ585" s="193"/>
      <c r="AR585" s="193"/>
      <c r="AS585" s="193"/>
      <c r="AT585" s="193"/>
      <c r="AU585" s="193"/>
      <c r="AV585" s="193"/>
    </row>
    <row r="586" spans="1:48" ht="15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  <c r="AE586" s="193"/>
      <c r="AF586" s="193"/>
      <c r="AG586" s="193"/>
      <c r="AH586" s="193"/>
      <c r="AI586" s="193"/>
      <c r="AJ586" s="193"/>
      <c r="AK586" s="193"/>
      <c r="AL586" s="193"/>
      <c r="AM586" s="193"/>
      <c r="AN586" s="193"/>
      <c r="AO586" s="193"/>
      <c r="AP586" s="193"/>
      <c r="AQ586" s="193"/>
      <c r="AR586" s="193"/>
      <c r="AS586" s="193"/>
      <c r="AT586" s="193"/>
      <c r="AU586" s="193"/>
      <c r="AV586" s="193"/>
    </row>
    <row r="587" spans="1:48" ht="15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  <c r="AA587" s="193"/>
      <c r="AB587" s="193"/>
      <c r="AC587" s="193"/>
      <c r="AD587" s="193"/>
      <c r="AE587" s="193"/>
      <c r="AF587" s="193"/>
      <c r="AG587" s="193"/>
      <c r="AH587" s="193"/>
      <c r="AI587" s="193"/>
      <c r="AJ587" s="193"/>
      <c r="AK587" s="193"/>
      <c r="AL587" s="193"/>
      <c r="AM587" s="193"/>
      <c r="AN587" s="193"/>
      <c r="AO587" s="193"/>
      <c r="AP587" s="193"/>
      <c r="AQ587" s="193"/>
      <c r="AR587" s="193"/>
      <c r="AS587" s="193"/>
      <c r="AT587" s="193"/>
      <c r="AU587" s="193"/>
      <c r="AV587" s="193"/>
    </row>
    <row r="588" spans="1:48" ht="15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  <c r="AE588" s="193"/>
      <c r="AF588" s="193"/>
      <c r="AG588" s="193"/>
      <c r="AH588" s="193"/>
      <c r="AI588" s="193"/>
      <c r="AJ588" s="193"/>
      <c r="AK588" s="193"/>
      <c r="AL588" s="193"/>
      <c r="AM588" s="193"/>
      <c r="AN588" s="193"/>
      <c r="AO588" s="193"/>
      <c r="AP588" s="193"/>
      <c r="AQ588" s="193"/>
      <c r="AR588" s="193"/>
      <c r="AS588" s="193"/>
      <c r="AT588" s="193"/>
      <c r="AU588" s="193"/>
      <c r="AV588" s="193"/>
    </row>
    <row r="589" spans="1:48" ht="15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  <c r="AE589" s="193"/>
      <c r="AF589" s="193"/>
      <c r="AG589" s="193"/>
      <c r="AH589" s="193"/>
      <c r="AI589" s="193"/>
      <c r="AJ589" s="193"/>
      <c r="AK589" s="193"/>
      <c r="AL589" s="193"/>
      <c r="AM589" s="193"/>
      <c r="AN589" s="193"/>
      <c r="AO589" s="193"/>
      <c r="AP589" s="193"/>
      <c r="AQ589" s="193"/>
      <c r="AR589" s="193"/>
      <c r="AS589" s="193"/>
      <c r="AT589" s="193"/>
      <c r="AU589" s="193"/>
      <c r="AV589" s="193"/>
    </row>
    <row r="590" spans="1:48" ht="15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  <c r="AE590" s="193"/>
      <c r="AF590" s="193"/>
      <c r="AG590" s="193"/>
      <c r="AH590" s="193"/>
      <c r="AI590" s="193"/>
      <c r="AJ590" s="193"/>
      <c r="AK590" s="193"/>
      <c r="AL590" s="193"/>
      <c r="AM590" s="193"/>
      <c r="AN590" s="193"/>
      <c r="AO590" s="193"/>
      <c r="AP590" s="193"/>
      <c r="AQ590" s="193"/>
      <c r="AR590" s="193"/>
      <c r="AS590" s="193"/>
      <c r="AT590" s="193"/>
      <c r="AU590" s="193"/>
      <c r="AV590" s="193"/>
    </row>
    <row r="591" spans="1:48" ht="15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  <c r="AE591" s="193"/>
      <c r="AF591" s="193"/>
      <c r="AG591" s="193"/>
      <c r="AH591" s="193"/>
      <c r="AI591" s="193"/>
      <c r="AJ591" s="193"/>
      <c r="AK591" s="193"/>
      <c r="AL591" s="193"/>
      <c r="AM591" s="193"/>
      <c r="AN591" s="193"/>
      <c r="AO591" s="193"/>
      <c r="AP591" s="193"/>
      <c r="AQ591" s="193"/>
      <c r="AR591" s="193"/>
      <c r="AS591" s="193"/>
      <c r="AT591" s="193"/>
      <c r="AU591" s="193"/>
      <c r="AV591" s="193"/>
    </row>
    <row r="592" spans="1:48" ht="15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  <c r="AA592" s="193"/>
      <c r="AB592" s="193"/>
      <c r="AC592" s="193"/>
      <c r="AD592" s="193"/>
      <c r="AE592" s="193"/>
      <c r="AF592" s="193"/>
      <c r="AG592" s="193"/>
      <c r="AH592" s="193"/>
      <c r="AI592" s="193"/>
      <c r="AJ592" s="193"/>
      <c r="AK592" s="193"/>
      <c r="AL592" s="193"/>
      <c r="AM592" s="193"/>
      <c r="AN592" s="193"/>
      <c r="AO592" s="193"/>
      <c r="AP592" s="193"/>
      <c r="AQ592" s="193"/>
      <c r="AR592" s="193"/>
      <c r="AS592" s="193"/>
      <c r="AT592" s="193"/>
      <c r="AU592" s="193"/>
      <c r="AV592" s="193"/>
    </row>
    <row r="593" spans="1:48" ht="15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  <c r="AE593" s="193"/>
      <c r="AF593" s="193"/>
      <c r="AG593" s="193"/>
      <c r="AH593" s="193"/>
      <c r="AI593" s="193"/>
      <c r="AJ593" s="193"/>
      <c r="AK593" s="193"/>
      <c r="AL593" s="193"/>
      <c r="AM593" s="193"/>
      <c r="AN593" s="193"/>
      <c r="AO593" s="193"/>
      <c r="AP593" s="193"/>
      <c r="AQ593" s="193"/>
      <c r="AR593" s="193"/>
      <c r="AS593" s="193"/>
      <c r="AT593" s="193"/>
      <c r="AU593" s="193"/>
      <c r="AV593" s="193"/>
    </row>
    <row r="594" spans="1:48" ht="15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  <c r="AE594" s="193"/>
      <c r="AF594" s="193"/>
      <c r="AG594" s="193"/>
      <c r="AH594" s="193"/>
      <c r="AI594" s="193"/>
      <c r="AJ594" s="193"/>
      <c r="AK594" s="193"/>
      <c r="AL594" s="193"/>
      <c r="AM594" s="193"/>
      <c r="AN594" s="193"/>
      <c r="AO594" s="193"/>
      <c r="AP594" s="193"/>
      <c r="AQ594" s="193"/>
      <c r="AR594" s="193"/>
      <c r="AS594" s="193"/>
      <c r="AT594" s="193"/>
      <c r="AU594" s="193"/>
      <c r="AV594" s="193"/>
    </row>
    <row r="595" spans="1:48" ht="15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  <c r="AE595" s="193"/>
      <c r="AF595" s="193"/>
      <c r="AG595" s="193"/>
      <c r="AH595" s="193"/>
      <c r="AI595" s="193"/>
      <c r="AJ595" s="193"/>
      <c r="AK595" s="193"/>
      <c r="AL595" s="193"/>
      <c r="AM595" s="193"/>
      <c r="AN595" s="193"/>
      <c r="AO595" s="193"/>
      <c r="AP595" s="193"/>
      <c r="AQ595" s="193"/>
      <c r="AR595" s="193"/>
      <c r="AS595" s="193"/>
      <c r="AT595" s="193"/>
      <c r="AU595" s="193"/>
      <c r="AV595" s="193"/>
    </row>
    <row r="596" spans="1:48" ht="15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  <c r="AE596" s="193"/>
      <c r="AF596" s="193"/>
      <c r="AG596" s="193"/>
      <c r="AH596" s="193"/>
      <c r="AI596" s="193"/>
      <c r="AJ596" s="193"/>
      <c r="AK596" s="193"/>
      <c r="AL596" s="193"/>
      <c r="AM596" s="193"/>
      <c r="AN596" s="193"/>
      <c r="AO596" s="193"/>
      <c r="AP596" s="193"/>
      <c r="AQ596" s="193"/>
      <c r="AR596" s="193"/>
      <c r="AS596" s="193"/>
      <c r="AT596" s="193"/>
      <c r="AU596" s="193"/>
      <c r="AV596" s="193"/>
    </row>
    <row r="597" spans="1:48" ht="15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3"/>
      <c r="AF597" s="193"/>
      <c r="AG597" s="193"/>
      <c r="AH597" s="193"/>
      <c r="AI597" s="193"/>
      <c r="AJ597" s="193"/>
      <c r="AK597" s="193"/>
      <c r="AL597" s="193"/>
      <c r="AM597" s="193"/>
      <c r="AN597" s="193"/>
      <c r="AO597" s="193"/>
      <c r="AP597" s="193"/>
      <c r="AQ597" s="193"/>
      <c r="AR597" s="193"/>
      <c r="AS597" s="193"/>
      <c r="AT597" s="193"/>
      <c r="AU597" s="193"/>
      <c r="AV597" s="193"/>
    </row>
    <row r="598" spans="1:48" ht="15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  <c r="AE598" s="193"/>
      <c r="AF598" s="193"/>
      <c r="AG598" s="193"/>
      <c r="AH598" s="193"/>
      <c r="AI598" s="193"/>
      <c r="AJ598" s="193"/>
      <c r="AK598" s="193"/>
      <c r="AL598" s="193"/>
      <c r="AM598" s="193"/>
      <c r="AN598" s="193"/>
      <c r="AO598" s="193"/>
      <c r="AP598" s="193"/>
      <c r="AQ598" s="193"/>
      <c r="AR598" s="193"/>
      <c r="AS598" s="193"/>
      <c r="AT598" s="193"/>
      <c r="AU598" s="193"/>
      <c r="AV598" s="193"/>
    </row>
    <row r="599" spans="1:48" ht="15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  <c r="AE599" s="193"/>
      <c r="AF599" s="193"/>
      <c r="AG599" s="193"/>
      <c r="AH599" s="193"/>
      <c r="AI599" s="193"/>
      <c r="AJ599" s="193"/>
      <c r="AK599" s="193"/>
      <c r="AL599" s="193"/>
      <c r="AM599" s="193"/>
      <c r="AN599" s="193"/>
      <c r="AO599" s="193"/>
      <c r="AP599" s="193"/>
      <c r="AQ599" s="193"/>
      <c r="AR599" s="193"/>
      <c r="AS599" s="193"/>
      <c r="AT599" s="193"/>
      <c r="AU599" s="193"/>
      <c r="AV599" s="193"/>
    </row>
    <row r="600" spans="1:48" ht="15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  <c r="AA600" s="193"/>
      <c r="AB600" s="193"/>
      <c r="AC600" s="193"/>
      <c r="AD600" s="193"/>
      <c r="AE600" s="193"/>
      <c r="AF600" s="193"/>
      <c r="AG600" s="193"/>
      <c r="AH600" s="193"/>
      <c r="AI600" s="193"/>
      <c r="AJ600" s="193"/>
      <c r="AK600" s="193"/>
      <c r="AL600" s="193"/>
      <c r="AM600" s="193"/>
      <c r="AN600" s="193"/>
      <c r="AO600" s="193"/>
      <c r="AP600" s="193"/>
      <c r="AQ600" s="193"/>
      <c r="AR600" s="193"/>
      <c r="AS600" s="193"/>
      <c r="AT600" s="193"/>
      <c r="AU600" s="193"/>
      <c r="AV600" s="193"/>
    </row>
    <row r="601" spans="1:48" ht="15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  <c r="AE601" s="193"/>
      <c r="AF601" s="193"/>
      <c r="AG601" s="193"/>
      <c r="AH601" s="193"/>
      <c r="AI601" s="193"/>
      <c r="AJ601" s="193"/>
      <c r="AK601" s="193"/>
      <c r="AL601" s="193"/>
      <c r="AM601" s="193"/>
      <c r="AN601" s="193"/>
      <c r="AO601" s="193"/>
      <c r="AP601" s="193"/>
      <c r="AQ601" s="193"/>
      <c r="AR601" s="193"/>
      <c r="AS601" s="193"/>
      <c r="AT601" s="193"/>
      <c r="AU601" s="193"/>
      <c r="AV601" s="193"/>
    </row>
    <row r="602" spans="1:48" ht="15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  <c r="AE602" s="193"/>
      <c r="AF602" s="193"/>
      <c r="AG602" s="193"/>
      <c r="AH602" s="193"/>
      <c r="AI602" s="193"/>
      <c r="AJ602" s="193"/>
      <c r="AK602" s="193"/>
      <c r="AL602" s="193"/>
      <c r="AM602" s="193"/>
      <c r="AN602" s="193"/>
      <c r="AO602" s="193"/>
      <c r="AP602" s="193"/>
      <c r="AQ602" s="193"/>
      <c r="AR602" s="193"/>
      <c r="AS602" s="193"/>
      <c r="AT602" s="193"/>
      <c r="AU602" s="193"/>
      <c r="AV602" s="193"/>
    </row>
    <row r="603" spans="1:48" ht="15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  <c r="AE603" s="193"/>
      <c r="AF603" s="193"/>
      <c r="AG603" s="193"/>
      <c r="AH603" s="193"/>
      <c r="AI603" s="193"/>
      <c r="AJ603" s="193"/>
      <c r="AK603" s="193"/>
      <c r="AL603" s="193"/>
      <c r="AM603" s="193"/>
      <c r="AN603" s="193"/>
      <c r="AO603" s="193"/>
      <c r="AP603" s="193"/>
      <c r="AQ603" s="193"/>
      <c r="AR603" s="193"/>
      <c r="AS603" s="193"/>
      <c r="AT603" s="193"/>
      <c r="AU603" s="193"/>
      <c r="AV603" s="193"/>
    </row>
    <row r="604" spans="1:48" ht="15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  <c r="AE604" s="193"/>
      <c r="AF604" s="193"/>
      <c r="AG604" s="193"/>
      <c r="AH604" s="193"/>
      <c r="AI604" s="193"/>
      <c r="AJ604" s="193"/>
      <c r="AK604" s="193"/>
      <c r="AL604" s="193"/>
      <c r="AM604" s="193"/>
      <c r="AN604" s="193"/>
      <c r="AO604" s="193"/>
      <c r="AP604" s="193"/>
      <c r="AQ604" s="193"/>
      <c r="AR604" s="193"/>
      <c r="AS604" s="193"/>
      <c r="AT604" s="193"/>
      <c r="AU604" s="193"/>
      <c r="AV604" s="193"/>
    </row>
    <row r="605" spans="1:48" ht="15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  <c r="AE605" s="193"/>
      <c r="AF605" s="193"/>
      <c r="AG605" s="193"/>
      <c r="AH605" s="193"/>
      <c r="AI605" s="193"/>
      <c r="AJ605" s="193"/>
      <c r="AK605" s="193"/>
      <c r="AL605" s="193"/>
      <c r="AM605" s="193"/>
      <c r="AN605" s="193"/>
      <c r="AO605" s="193"/>
      <c r="AP605" s="193"/>
      <c r="AQ605" s="193"/>
      <c r="AR605" s="193"/>
      <c r="AS605" s="193"/>
      <c r="AT605" s="193"/>
      <c r="AU605" s="193"/>
      <c r="AV605" s="193"/>
    </row>
    <row r="606" spans="1:48" ht="15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  <c r="AA606" s="193"/>
      <c r="AB606" s="193"/>
      <c r="AC606" s="193"/>
      <c r="AD606" s="193"/>
      <c r="AE606" s="193"/>
      <c r="AF606" s="193"/>
      <c r="AG606" s="193"/>
      <c r="AH606" s="193"/>
      <c r="AI606" s="193"/>
      <c r="AJ606" s="193"/>
      <c r="AK606" s="193"/>
      <c r="AL606" s="193"/>
      <c r="AM606" s="193"/>
      <c r="AN606" s="193"/>
      <c r="AO606" s="193"/>
      <c r="AP606" s="193"/>
      <c r="AQ606" s="193"/>
      <c r="AR606" s="193"/>
      <c r="AS606" s="193"/>
      <c r="AT606" s="193"/>
      <c r="AU606" s="193"/>
      <c r="AV606" s="193"/>
    </row>
    <row r="607" spans="1:48" ht="15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  <c r="AE607" s="193"/>
      <c r="AF607" s="193"/>
      <c r="AG607" s="193"/>
      <c r="AH607" s="193"/>
      <c r="AI607" s="193"/>
      <c r="AJ607" s="193"/>
      <c r="AK607" s="193"/>
      <c r="AL607" s="193"/>
      <c r="AM607" s="193"/>
      <c r="AN607" s="193"/>
      <c r="AO607" s="193"/>
      <c r="AP607" s="193"/>
      <c r="AQ607" s="193"/>
      <c r="AR607" s="193"/>
      <c r="AS607" s="193"/>
      <c r="AT607" s="193"/>
      <c r="AU607" s="193"/>
      <c r="AV607" s="193"/>
    </row>
    <row r="608" spans="1:48" ht="15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  <c r="AE608" s="193"/>
      <c r="AF608" s="193"/>
      <c r="AG608" s="193"/>
      <c r="AH608" s="193"/>
      <c r="AI608" s="193"/>
      <c r="AJ608" s="193"/>
      <c r="AK608" s="193"/>
      <c r="AL608" s="193"/>
      <c r="AM608" s="193"/>
      <c r="AN608" s="193"/>
      <c r="AO608" s="193"/>
      <c r="AP608" s="193"/>
      <c r="AQ608" s="193"/>
      <c r="AR608" s="193"/>
      <c r="AS608" s="193"/>
      <c r="AT608" s="193"/>
      <c r="AU608" s="193"/>
      <c r="AV608" s="193"/>
    </row>
    <row r="609" spans="1:48" ht="15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  <c r="AE609" s="193"/>
      <c r="AF609" s="193"/>
      <c r="AG609" s="193"/>
      <c r="AH609" s="193"/>
      <c r="AI609" s="193"/>
      <c r="AJ609" s="193"/>
      <c r="AK609" s="193"/>
      <c r="AL609" s="193"/>
      <c r="AM609" s="193"/>
      <c r="AN609" s="193"/>
      <c r="AO609" s="193"/>
      <c r="AP609" s="193"/>
      <c r="AQ609" s="193"/>
      <c r="AR609" s="193"/>
      <c r="AS609" s="193"/>
      <c r="AT609" s="193"/>
      <c r="AU609" s="193"/>
      <c r="AV609" s="193"/>
    </row>
    <row r="610" spans="1:48" ht="15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  <c r="AE610" s="193"/>
      <c r="AF610" s="193"/>
      <c r="AG610" s="193"/>
      <c r="AH610" s="193"/>
      <c r="AI610" s="193"/>
      <c r="AJ610" s="193"/>
      <c r="AK610" s="193"/>
      <c r="AL610" s="193"/>
      <c r="AM610" s="193"/>
      <c r="AN610" s="193"/>
      <c r="AO610" s="193"/>
      <c r="AP610" s="193"/>
      <c r="AQ610" s="193"/>
      <c r="AR610" s="193"/>
      <c r="AS610" s="193"/>
      <c r="AT610" s="193"/>
      <c r="AU610" s="193"/>
      <c r="AV610" s="193"/>
    </row>
    <row r="611" spans="1:48" ht="15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  <c r="AE611" s="193"/>
      <c r="AF611" s="193"/>
      <c r="AG611" s="193"/>
      <c r="AH611" s="193"/>
      <c r="AI611" s="193"/>
      <c r="AJ611" s="193"/>
      <c r="AK611" s="193"/>
      <c r="AL611" s="193"/>
      <c r="AM611" s="193"/>
      <c r="AN611" s="193"/>
      <c r="AO611" s="193"/>
      <c r="AP611" s="193"/>
      <c r="AQ611" s="193"/>
      <c r="AR611" s="193"/>
      <c r="AS611" s="193"/>
      <c r="AT611" s="193"/>
      <c r="AU611" s="193"/>
      <c r="AV611" s="193"/>
    </row>
    <row r="612" spans="1:48" ht="15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  <c r="AE612" s="193"/>
      <c r="AF612" s="193"/>
      <c r="AG612" s="193"/>
      <c r="AH612" s="193"/>
      <c r="AI612" s="193"/>
      <c r="AJ612" s="193"/>
      <c r="AK612" s="193"/>
      <c r="AL612" s="193"/>
      <c r="AM612" s="193"/>
      <c r="AN612" s="193"/>
      <c r="AO612" s="193"/>
      <c r="AP612" s="193"/>
      <c r="AQ612" s="193"/>
      <c r="AR612" s="193"/>
      <c r="AS612" s="193"/>
      <c r="AT612" s="193"/>
      <c r="AU612" s="193"/>
      <c r="AV612" s="193"/>
    </row>
    <row r="613" spans="1:48" ht="15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  <c r="AE613" s="193"/>
      <c r="AF613" s="193"/>
      <c r="AG613" s="193"/>
      <c r="AH613" s="193"/>
      <c r="AI613" s="193"/>
      <c r="AJ613" s="193"/>
      <c r="AK613" s="193"/>
      <c r="AL613" s="193"/>
      <c r="AM613" s="193"/>
      <c r="AN613" s="193"/>
      <c r="AO613" s="193"/>
      <c r="AP613" s="193"/>
      <c r="AQ613" s="193"/>
      <c r="AR613" s="193"/>
      <c r="AS613" s="193"/>
      <c r="AT613" s="193"/>
      <c r="AU613" s="193"/>
      <c r="AV613" s="193"/>
    </row>
    <row r="614" spans="1:48" ht="15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  <c r="AE614" s="193"/>
      <c r="AF614" s="193"/>
      <c r="AG614" s="193"/>
      <c r="AH614" s="193"/>
      <c r="AI614" s="193"/>
      <c r="AJ614" s="193"/>
      <c r="AK614" s="193"/>
      <c r="AL614" s="193"/>
      <c r="AM614" s="193"/>
      <c r="AN614" s="193"/>
      <c r="AO614" s="193"/>
      <c r="AP614" s="193"/>
      <c r="AQ614" s="193"/>
      <c r="AR614" s="193"/>
      <c r="AS614" s="193"/>
      <c r="AT614" s="193"/>
      <c r="AU614" s="193"/>
      <c r="AV614" s="193"/>
    </row>
    <row r="615" spans="1:48" ht="15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  <c r="AE615" s="193"/>
      <c r="AF615" s="193"/>
      <c r="AG615" s="193"/>
      <c r="AH615" s="193"/>
      <c r="AI615" s="193"/>
      <c r="AJ615" s="193"/>
      <c r="AK615" s="193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</row>
    <row r="616" spans="1:48" ht="15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3"/>
      <c r="AG616" s="193"/>
      <c r="AH616" s="193"/>
      <c r="AI616" s="193"/>
      <c r="AJ616" s="193"/>
      <c r="AK616" s="193"/>
      <c r="AL616" s="193"/>
      <c r="AM616" s="193"/>
      <c r="AN616" s="193"/>
      <c r="AO616" s="193"/>
      <c r="AP616" s="193"/>
      <c r="AQ616" s="193"/>
      <c r="AR616" s="193"/>
      <c r="AS616" s="193"/>
      <c r="AT616" s="193"/>
      <c r="AU616" s="193"/>
      <c r="AV616" s="193"/>
    </row>
    <row r="617" spans="1:48" ht="15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  <c r="AE617" s="193"/>
      <c r="AF617" s="193"/>
      <c r="AG617" s="193"/>
      <c r="AH617" s="193"/>
      <c r="AI617" s="193"/>
      <c r="AJ617" s="193"/>
      <c r="AK617" s="193"/>
      <c r="AL617" s="193"/>
      <c r="AM617" s="193"/>
      <c r="AN617" s="193"/>
      <c r="AO617" s="193"/>
      <c r="AP617" s="193"/>
      <c r="AQ617" s="193"/>
      <c r="AR617" s="193"/>
      <c r="AS617" s="193"/>
      <c r="AT617" s="193"/>
      <c r="AU617" s="193"/>
      <c r="AV617" s="193"/>
    </row>
    <row r="618" spans="1:48" ht="15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  <c r="AE618" s="193"/>
      <c r="AF618" s="193"/>
      <c r="AG618" s="193"/>
      <c r="AH618" s="193"/>
      <c r="AI618" s="193"/>
      <c r="AJ618" s="193"/>
      <c r="AK618" s="193"/>
      <c r="AL618" s="193"/>
      <c r="AM618" s="193"/>
      <c r="AN618" s="193"/>
      <c r="AO618" s="193"/>
      <c r="AP618" s="193"/>
      <c r="AQ618" s="193"/>
      <c r="AR618" s="193"/>
      <c r="AS618" s="193"/>
      <c r="AT618" s="193"/>
      <c r="AU618" s="193"/>
      <c r="AV618" s="193"/>
    </row>
    <row r="619" spans="1:48" ht="15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3"/>
      <c r="AF619" s="193"/>
      <c r="AG619" s="193"/>
      <c r="AH619" s="193"/>
      <c r="AI619" s="193"/>
      <c r="AJ619" s="193"/>
      <c r="AK619" s="193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</row>
    <row r="620" spans="1:48" ht="15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3"/>
      <c r="AF620" s="193"/>
      <c r="AG620" s="193"/>
      <c r="AH620" s="193"/>
      <c r="AI620" s="193"/>
      <c r="AJ620" s="193"/>
      <c r="AK620" s="193"/>
      <c r="AL620" s="193"/>
      <c r="AM620" s="193"/>
      <c r="AN620" s="193"/>
      <c r="AO620" s="193"/>
      <c r="AP620" s="193"/>
      <c r="AQ620" s="193"/>
      <c r="AR620" s="193"/>
      <c r="AS620" s="193"/>
      <c r="AT620" s="193"/>
      <c r="AU620" s="193"/>
      <c r="AV620" s="193"/>
    </row>
    <row r="621" spans="1:48" ht="15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3"/>
      <c r="AF621" s="193"/>
      <c r="AG621" s="193"/>
      <c r="AH621" s="193"/>
      <c r="AI621" s="193"/>
      <c r="AJ621" s="193"/>
      <c r="AK621" s="193"/>
      <c r="AL621" s="193"/>
      <c r="AM621" s="193"/>
      <c r="AN621" s="193"/>
      <c r="AO621" s="193"/>
      <c r="AP621" s="193"/>
      <c r="AQ621" s="193"/>
      <c r="AR621" s="193"/>
      <c r="AS621" s="193"/>
      <c r="AT621" s="193"/>
      <c r="AU621" s="193"/>
      <c r="AV621" s="193"/>
    </row>
    <row r="622" spans="1:48" ht="15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  <c r="AE622" s="193"/>
      <c r="AF622" s="193"/>
      <c r="AG622" s="193"/>
      <c r="AH622" s="193"/>
      <c r="AI622" s="193"/>
      <c r="AJ622" s="193"/>
      <c r="AK622" s="193"/>
      <c r="AL622" s="193"/>
      <c r="AM622" s="193"/>
      <c r="AN622" s="193"/>
      <c r="AO622" s="193"/>
      <c r="AP622" s="193"/>
      <c r="AQ622" s="193"/>
      <c r="AR622" s="193"/>
      <c r="AS622" s="193"/>
      <c r="AT622" s="193"/>
      <c r="AU622" s="193"/>
      <c r="AV622" s="193"/>
    </row>
    <row r="623" spans="1:48" ht="15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  <c r="AE623" s="193"/>
      <c r="AF623" s="193"/>
      <c r="AG623" s="193"/>
      <c r="AH623" s="193"/>
      <c r="AI623" s="193"/>
      <c r="AJ623" s="193"/>
      <c r="AK623" s="193"/>
      <c r="AL623" s="193"/>
      <c r="AM623" s="193"/>
      <c r="AN623" s="193"/>
      <c r="AO623" s="193"/>
      <c r="AP623" s="193"/>
      <c r="AQ623" s="193"/>
      <c r="AR623" s="193"/>
      <c r="AS623" s="193"/>
      <c r="AT623" s="193"/>
      <c r="AU623" s="193"/>
      <c r="AV623" s="193"/>
    </row>
    <row r="624" spans="1:48" ht="15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  <c r="AE624" s="193"/>
      <c r="AF624" s="193"/>
      <c r="AG624" s="193"/>
      <c r="AH624" s="193"/>
      <c r="AI624" s="193"/>
      <c r="AJ624" s="193"/>
      <c r="AK624" s="193"/>
      <c r="AL624" s="193"/>
      <c r="AM624" s="193"/>
      <c r="AN624" s="193"/>
      <c r="AO624" s="193"/>
      <c r="AP624" s="193"/>
      <c r="AQ624" s="193"/>
      <c r="AR624" s="193"/>
      <c r="AS624" s="193"/>
      <c r="AT624" s="193"/>
      <c r="AU624" s="193"/>
      <c r="AV624" s="193"/>
    </row>
    <row r="625" spans="1:48" ht="15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3"/>
      <c r="AF625" s="193"/>
      <c r="AG625" s="193"/>
      <c r="AH625" s="193"/>
      <c r="AI625" s="193"/>
      <c r="AJ625" s="193"/>
      <c r="AK625" s="193"/>
      <c r="AL625" s="193"/>
      <c r="AM625" s="193"/>
      <c r="AN625" s="193"/>
      <c r="AO625" s="193"/>
      <c r="AP625" s="193"/>
      <c r="AQ625" s="193"/>
      <c r="AR625" s="193"/>
      <c r="AS625" s="193"/>
      <c r="AT625" s="193"/>
      <c r="AU625" s="193"/>
      <c r="AV625" s="193"/>
    </row>
    <row r="626" spans="1:48" ht="15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  <c r="AE626" s="193"/>
      <c r="AF626" s="193"/>
      <c r="AG626" s="193"/>
      <c r="AH626" s="193"/>
      <c r="AI626" s="193"/>
      <c r="AJ626" s="193"/>
      <c r="AK626" s="193"/>
      <c r="AL626" s="193"/>
      <c r="AM626" s="193"/>
      <c r="AN626" s="193"/>
      <c r="AO626" s="193"/>
      <c r="AP626" s="193"/>
      <c r="AQ626" s="193"/>
      <c r="AR626" s="193"/>
      <c r="AS626" s="193"/>
      <c r="AT626" s="193"/>
      <c r="AU626" s="193"/>
      <c r="AV626" s="193"/>
    </row>
    <row r="627" spans="1:48" ht="15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  <c r="AE627" s="193"/>
      <c r="AF627" s="193"/>
      <c r="AG627" s="193"/>
      <c r="AH627" s="193"/>
      <c r="AI627" s="193"/>
      <c r="AJ627" s="193"/>
      <c r="AK627" s="193"/>
      <c r="AL627" s="193"/>
      <c r="AM627" s="193"/>
      <c r="AN627" s="193"/>
      <c r="AO627" s="193"/>
      <c r="AP627" s="193"/>
      <c r="AQ627" s="193"/>
      <c r="AR627" s="193"/>
      <c r="AS627" s="193"/>
      <c r="AT627" s="193"/>
      <c r="AU627" s="193"/>
      <c r="AV627" s="193"/>
    </row>
    <row r="628" spans="1:48" ht="15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  <c r="AE628" s="193"/>
      <c r="AF628" s="193"/>
      <c r="AG628" s="193"/>
      <c r="AH628" s="193"/>
      <c r="AI628" s="193"/>
      <c r="AJ628" s="193"/>
      <c r="AK628" s="193"/>
      <c r="AL628" s="193"/>
      <c r="AM628" s="193"/>
      <c r="AN628" s="193"/>
      <c r="AO628" s="193"/>
      <c r="AP628" s="193"/>
      <c r="AQ628" s="193"/>
      <c r="AR628" s="193"/>
      <c r="AS628" s="193"/>
      <c r="AT628" s="193"/>
      <c r="AU628" s="193"/>
      <c r="AV628" s="193"/>
    </row>
    <row r="629" spans="1:48" ht="15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193"/>
      <c r="AB629" s="193"/>
      <c r="AC629" s="193"/>
      <c r="AD629" s="193"/>
      <c r="AE629" s="193"/>
      <c r="AF629" s="193"/>
      <c r="AG629" s="193"/>
      <c r="AH629" s="193"/>
      <c r="AI629" s="193"/>
      <c r="AJ629" s="193"/>
      <c r="AK629" s="193"/>
      <c r="AL629" s="193"/>
      <c r="AM629" s="193"/>
      <c r="AN629" s="193"/>
      <c r="AO629" s="193"/>
      <c r="AP629" s="193"/>
      <c r="AQ629" s="193"/>
      <c r="AR629" s="193"/>
      <c r="AS629" s="193"/>
      <c r="AT629" s="193"/>
      <c r="AU629" s="193"/>
      <c r="AV629" s="193"/>
    </row>
    <row r="630" spans="1:48" ht="15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  <c r="AE630" s="193"/>
      <c r="AF630" s="193"/>
      <c r="AG630" s="193"/>
      <c r="AH630" s="193"/>
      <c r="AI630" s="193"/>
      <c r="AJ630" s="193"/>
      <c r="AK630" s="193"/>
      <c r="AL630" s="193"/>
      <c r="AM630" s="193"/>
      <c r="AN630" s="193"/>
      <c r="AO630" s="193"/>
      <c r="AP630" s="193"/>
      <c r="AQ630" s="193"/>
      <c r="AR630" s="193"/>
      <c r="AS630" s="193"/>
      <c r="AT630" s="193"/>
      <c r="AU630" s="193"/>
      <c r="AV630" s="193"/>
    </row>
    <row r="631" spans="1:48" ht="15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  <c r="AE631" s="193"/>
      <c r="AF631" s="193"/>
      <c r="AG631" s="193"/>
      <c r="AH631" s="193"/>
      <c r="AI631" s="193"/>
      <c r="AJ631" s="193"/>
      <c r="AK631" s="193"/>
      <c r="AL631" s="193"/>
      <c r="AM631" s="193"/>
      <c r="AN631" s="193"/>
      <c r="AO631" s="193"/>
      <c r="AP631" s="193"/>
      <c r="AQ631" s="193"/>
      <c r="AR631" s="193"/>
      <c r="AS631" s="193"/>
      <c r="AT631" s="193"/>
      <c r="AU631" s="193"/>
      <c r="AV631" s="193"/>
    </row>
    <row r="632" spans="1:48" ht="15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  <c r="AE632" s="193"/>
      <c r="AF632" s="193"/>
      <c r="AG632" s="193"/>
      <c r="AH632" s="193"/>
      <c r="AI632" s="193"/>
      <c r="AJ632" s="193"/>
      <c r="AK632" s="193"/>
      <c r="AL632" s="193"/>
      <c r="AM632" s="193"/>
      <c r="AN632" s="193"/>
      <c r="AO632" s="193"/>
      <c r="AP632" s="193"/>
      <c r="AQ632" s="193"/>
      <c r="AR632" s="193"/>
      <c r="AS632" s="193"/>
      <c r="AT632" s="193"/>
      <c r="AU632" s="193"/>
      <c r="AV632" s="193"/>
    </row>
    <row r="633" spans="1:48" ht="15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  <c r="AE633" s="193"/>
      <c r="AF633" s="193"/>
      <c r="AG633" s="193"/>
      <c r="AH633" s="193"/>
      <c r="AI633" s="193"/>
      <c r="AJ633" s="193"/>
      <c r="AK633" s="193"/>
      <c r="AL633" s="193"/>
      <c r="AM633" s="193"/>
      <c r="AN633" s="193"/>
      <c r="AO633" s="193"/>
      <c r="AP633" s="193"/>
      <c r="AQ633" s="193"/>
      <c r="AR633" s="193"/>
      <c r="AS633" s="193"/>
      <c r="AT633" s="193"/>
      <c r="AU633" s="193"/>
      <c r="AV633" s="193"/>
    </row>
    <row r="634" spans="1:48" ht="15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193"/>
      <c r="AB634" s="193"/>
      <c r="AC634" s="193"/>
      <c r="AD634" s="193"/>
      <c r="AE634" s="193"/>
      <c r="AF634" s="193"/>
      <c r="AG634" s="193"/>
      <c r="AH634" s="193"/>
      <c r="AI634" s="193"/>
      <c r="AJ634" s="193"/>
      <c r="AK634" s="193"/>
      <c r="AL634" s="193"/>
      <c r="AM634" s="193"/>
      <c r="AN634" s="193"/>
      <c r="AO634" s="193"/>
      <c r="AP634" s="193"/>
      <c r="AQ634" s="193"/>
      <c r="AR634" s="193"/>
      <c r="AS634" s="193"/>
      <c r="AT634" s="193"/>
      <c r="AU634" s="193"/>
      <c r="AV634" s="193"/>
    </row>
    <row r="635" spans="1:48" ht="15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3"/>
      <c r="AF635" s="193"/>
      <c r="AG635" s="193"/>
      <c r="AH635" s="193"/>
      <c r="AI635" s="193"/>
      <c r="AJ635" s="193"/>
      <c r="AK635" s="193"/>
      <c r="AL635" s="193"/>
      <c r="AM635" s="193"/>
      <c r="AN635" s="193"/>
      <c r="AO635" s="193"/>
      <c r="AP635" s="193"/>
      <c r="AQ635" s="193"/>
      <c r="AR635" s="193"/>
      <c r="AS635" s="193"/>
      <c r="AT635" s="193"/>
      <c r="AU635" s="193"/>
      <c r="AV635" s="193"/>
    </row>
    <row r="636" spans="1:48" ht="15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  <c r="AE636" s="193"/>
      <c r="AF636" s="193"/>
      <c r="AG636" s="193"/>
      <c r="AH636" s="193"/>
      <c r="AI636" s="193"/>
      <c r="AJ636" s="193"/>
      <c r="AK636" s="193"/>
      <c r="AL636" s="193"/>
      <c r="AM636" s="193"/>
      <c r="AN636" s="193"/>
      <c r="AO636" s="193"/>
      <c r="AP636" s="193"/>
      <c r="AQ636" s="193"/>
      <c r="AR636" s="193"/>
      <c r="AS636" s="193"/>
      <c r="AT636" s="193"/>
      <c r="AU636" s="193"/>
      <c r="AV636" s="193"/>
    </row>
    <row r="637" spans="1:48" ht="15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193"/>
      <c r="AB637" s="193"/>
      <c r="AC637" s="193"/>
      <c r="AD637" s="193"/>
      <c r="AE637" s="193"/>
      <c r="AF637" s="193"/>
      <c r="AG637" s="193"/>
      <c r="AH637" s="193"/>
      <c r="AI637" s="193"/>
      <c r="AJ637" s="193"/>
      <c r="AK637" s="193"/>
      <c r="AL637" s="193"/>
      <c r="AM637" s="193"/>
      <c r="AN637" s="193"/>
      <c r="AO637" s="193"/>
      <c r="AP637" s="193"/>
      <c r="AQ637" s="193"/>
      <c r="AR637" s="193"/>
      <c r="AS637" s="193"/>
      <c r="AT637" s="193"/>
      <c r="AU637" s="193"/>
      <c r="AV637" s="193"/>
    </row>
    <row r="638" spans="1:48" ht="15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  <c r="AE638" s="193"/>
      <c r="AF638" s="193"/>
      <c r="AG638" s="193"/>
      <c r="AH638" s="193"/>
      <c r="AI638" s="193"/>
      <c r="AJ638" s="193"/>
      <c r="AK638" s="193"/>
      <c r="AL638" s="193"/>
      <c r="AM638" s="193"/>
      <c r="AN638" s="193"/>
      <c r="AO638" s="193"/>
      <c r="AP638" s="193"/>
      <c r="AQ638" s="193"/>
      <c r="AR638" s="193"/>
      <c r="AS638" s="193"/>
      <c r="AT638" s="193"/>
      <c r="AU638" s="193"/>
      <c r="AV638" s="193"/>
    </row>
    <row r="639" spans="1:48" ht="15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  <c r="AE639" s="193"/>
      <c r="AF639" s="193"/>
      <c r="AG639" s="193"/>
      <c r="AH639" s="193"/>
      <c r="AI639" s="193"/>
      <c r="AJ639" s="193"/>
      <c r="AK639" s="193"/>
      <c r="AL639" s="193"/>
      <c r="AM639" s="193"/>
      <c r="AN639" s="193"/>
      <c r="AO639" s="193"/>
      <c r="AP639" s="193"/>
      <c r="AQ639" s="193"/>
      <c r="AR639" s="193"/>
      <c r="AS639" s="193"/>
      <c r="AT639" s="193"/>
      <c r="AU639" s="193"/>
      <c r="AV639" s="193"/>
    </row>
    <row r="640" spans="1:48" ht="15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  <c r="AE640" s="193"/>
      <c r="AF640" s="193"/>
      <c r="AG640" s="193"/>
      <c r="AH640" s="193"/>
      <c r="AI640" s="193"/>
      <c r="AJ640" s="193"/>
      <c r="AK640" s="193"/>
      <c r="AL640" s="193"/>
      <c r="AM640" s="193"/>
      <c r="AN640" s="193"/>
      <c r="AO640" s="193"/>
      <c r="AP640" s="193"/>
      <c r="AQ640" s="193"/>
      <c r="AR640" s="193"/>
      <c r="AS640" s="193"/>
      <c r="AT640" s="193"/>
      <c r="AU640" s="193"/>
      <c r="AV640" s="193"/>
    </row>
    <row r="641" spans="1:48" ht="15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3"/>
      <c r="AF641" s="193"/>
      <c r="AG641" s="193"/>
      <c r="AH641" s="193"/>
      <c r="AI641" s="193"/>
      <c r="AJ641" s="193"/>
      <c r="AK641" s="193"/>
      <c r="AL641" s="193"/>
      <c r="AM641" s="193"/>
      <c r="AN641" s="193"/>
      <c r="AO641" s="193"/>
      <c r="AP641" s="193"/>
      <c r="AQ641" s="193"/>
      <c r="AR641" s="193"/>
      <c r="AS641" s="193"/>
      <c r="AT641" s="193"/>
      <c r="AU641" s="193"/>
      <c r="AV641" s="193"/>
    </row>
    <row r="642" spans="1:48" ht="15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  <c r="AE642" s="193"/>
      <c r="AF642" s="193"/>
      <c r="AG642" s="193"/>
      <c r="AH642" s="193"/>
      <c r="AI642" s="193"/>
      <c r="AJ642" s="193"/>
      <c r="AK642" s="193"/>
      <c r="AL642" s="193"/>
      <c r="AM642" s="193"/>
      <c r="AN642" s="193"/>
      <c r="AO642" s="193"/>
      <c r="AP642" s="193"/>
      <c r="AQ642" s="193"/>
      <c r="AR642" s="193"/>
      <c r="AS642" s="193"/>
      <c r="AT642" s="193"/>
      <c r="AU642" s="193"/>
      <c r="AV642" s="193"/>
    </row>
    <row r="643" spans="1:48" ht="15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  <c r="AE643" s="193"/>
      <c r="AF643" s="193"/>
      <c r="AG643" s="193"/>
      <c r="AH643" s="193"/>
      <c r="AI643" s="193"/>
      <c r="AJ643" s="193"/>
      <c r="AK643" s="193"/>
      <c r="AL643" s="193"/>
      <c r="AM643" s="193"/>
      <c r="AN643" s="193"/>
      <c r="AO643" s="193"/>
      <c r="AP643" s="193"/>
      <c r="AQ643" s="193"/>
      <c r="AR643" s="193"/>
      <c r="AS643" s="193"/>
      <c r="AT643" s="193"/>
      <c r="AU643" s="193"/>
      <c r="AV643" s="193"/>
    </row>
    <row r="644" spans="1:48" ht="15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  <c r="AE644" s="193"/>
      <c r="AF644" s="193"/>
      <c r="AG644" s="193"/>
      <c r="AH644" s="193"/>
      <c r="AI644" s="193"/>
      <c r="AJ644" s="193"/>
      <c r="AK644" s="193"/>
      <c r="AL644" s="193"/>
      <c r="AM644" s="193"/>
      <c r="AN644" s="193"/>
      <c r="AO644" s="193"/>
      <c r="AP644" s="193"/>
      <c r="AQ644" s="193"/>
      <c r="AR644" s="193"/>
      <c r="AS644" s="193"/>
      <c r="AT644" s="193"/>
      <c r="AU644" s="193"/>
      <c r="AV644" s="193"/>
    </row>
    <row r="645" spans="1:48" ht="15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  <c r="AE645" s="193"/>
      <c r="AF645" s="193"/>
      <c r="AG645" s="193"/>
      <c r="AH645" s="193"/>
      <c r="AI645" s="193"/>
      <c r="AJ645" s="193"/>
      <c r="AK645" s="193"/>
      <c r="AL645" s="193"/>
      <c r="AM645" s="193"/>
      <c r="AN645" s="193"/>
      <c r="AO645" s="193"/>
      <c r="AP645" s="193"/>
      <c r="AQ645" s="193"/>
      <c r="AR645" s="193"/>
      <c r="AS645" s="193"/>
      <c r="AT645" s="193"/>
      <c r="AU645" s="193"/>
      <c r="AV645" s="193"/>
    </row>
    <row r="646" spans="1:48" ht="15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  <c r="AE646" s="193"/>
      <c r="AF646" s="193"/>
      <c r="AG646" s="193"/>
      <c r="AH646" s="193"/>
      <c r="AI646" s="193"/>
      <c r="AJ646" s="193"/>
      <c r="AK646" s="193"/>
      <c r="AL646" s="193"/>
      <c r="AM646" s="193"/>
      <c r="AN646" s="193"/>
      <c r="AO646" s="193"/>
      <c r="AP646" s="193"/>
      <c r="AQ646" s="193"/>
      <c r="AR646" s="193"/>
      <c r="AS646" s="193"/>
      <c r="AT646" s="193"/>
      <c r="AU646" s="193"/>
      <c r="AV646" s="193"/>
    </row>
    <row r="647" spans="1:48" ht="15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  <c r="AE647" s="193"/>
      <c r="AF647" s="193"/>
      <c r="AG647" s="193"/>
      <c r="AH647" s="193"/>
      <c r="AI647" s="193"/>
      <c r="AJ647" s="193"/>
      <c r="AK647" s="193"/>
      <c r="AL647" s="193"/>
      <c r="AM647" s="193"/>
      <c r="AN647" s="193"/>
      <c r="AO647" s="193"/>
      <c r="AP647" s="193"/>
      <c r="AQ647" s="193"/>
      <c r="AR647" s="193"/>
      <c r="AS647" s="193"/>
      <c r="AT647" s="193"/>
      <c r="AU647" s="193"/>
      <c r="AV647" s="193"/>
    </row>
    <row r="648" spans="1:48" ht="15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  <c r="AE648" s="193"/>
      <c r="AF648" s="193"/>
      <c r="AG648" s="193"/>
      <c r="AH648" s="193"/>
      <c r="AI648" s="193"/>
      <c r="AJ648" s="193"/>
      <c r="AK648" s="193"/>
      <c r="AL648" s="193"/>
      <c r="AM648" s="193"/>
      <c r="AN648" s="193"/>
      <c r="AO648" s="193"/>
      <c r="AP648" s="193"/>
      <c r="AQ648" s="193"/>
      <c r="AR648" s="193"/>
      <c r="AS648" s="193"/>
      <c r="AT648" s="193"/>
      <c r="AU648" s="193"/>
      <c r="AV648" s="193"/>
    </row>
    <row r="649" spans="1:48" ht="15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  <c r="AE649" s="193"/>
      <c r="AF649" s="193"/>
      <c r="AG649" s="193"/>
      <c r="AH649" s="193"/>
      <c r="AI649" s="193"/>
      <c r="AJ649" s="193"/>
      <c r="AK649" s="193"/>
      <c r="AL649" s="193"/>
      <c r="AM649" s="193"/>
      <c r="AN649" s="193"/>
      <c r="AO649" s="193"/>
      <c r="AP649" s="193"/>
      <c r="AQ649" s="193"/>
      <c r="AR649" s="193"/>
      <c r="AS649" s="193"/>
      <c r="AT649" s="193"/>
      <c r="AU649" s="193"/>
      <c r="AV649" s="193"/>
    </row>
    <row r="650" spans="1:48" ht="15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  <c r="AE650" s="193"/>
      <c r="AF650" s="193"/>
      <c r="AG650" s="193"/>
      <c r="AH650" s="193"/>
      <c r="AI650" s="193"/>
      <c r="AJ650" s="193"/>
      <c r="AK650" s="193"/>
      <c r="AL650" s="193"/>
      <c r="AM650" s="193"/>
      <c r="AN650" s="193"/>
      <c r="AO650" s="193"/>
      <c r="AP650" s="193"/>
      <c r="AQ650" s="193"/>
      <c r="AR650" s="193"/>
      <c r="AS650" s="193"/>
      <c r="AT650" s="193"/>
      <c r="AU650" s="193"/>
      <c r="AV650" s="193"/>
    </row>
    <row r="651" spans="1:48" ht="15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  <c r="AQ651" s="193"/>
      <c r="AR651" s="193"/>
      <c r="AS651" s="193"/>
      <c r="AT651" s="193"/>
      <c r="AU651" s="193"/>
      <c r="AV651" s="193"/>
    </row>
    <row r="652" spans="1:48" ht="15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  <c r="AE652" s="193"/>
      <c r="AF652" s="193"/>
      <c r="AG652" s="193"/>
      <c r="AH652" s="193"/>
      <c r="AI652" s="193"/>
      <c r="AJ652" s="193"/>
      <c r="AK652" s="193"/>
      <c r="AL652" s="193"/>
      <c r="AM652" s="193"/>
      <c r="AN652" s="193"/>
      <c r="AO652" s="193"/>
      <c r="AP652" s="193"/>
      <c r="AQ652" s="193"/>
      <c r="AR652" s="193"/>
      <c r="AS652" s="193"/>
      <c r="AT652" s="193"/>
      <c r="AU652" s="193"/>
      <c r="AV652" s="193"/>
    </row>
    <row r="653" spans="1:48" ht="15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  <c r="AE653" s="193"/>
      <c r="AF653" s="193"/>
      <c r="AG653" s="193"/>
      <c r="AH653" s="193"/>
      <c r="AI653" s="193"/>
      <c r="AJ653" s="193"/>
      <c r="AK653" s="193"/>
      <c r="AL653" s="193"/>
      <c r="AM653" s="193"/>
      <c r="AN653" s="193"/>
      <c r="AO653" s="193"/>
      <c r="AP653" s="193"/>
      <c r="AQ653" s="193"/>
      <c r="AR653" s="193"/>
      <c r="AS653" s="193"/>
      <c r="AT653" s="193"/>
      <c r="AU653" s="193"/>
      <c r="AV653" s="193"/>
    </row>
    <row r="654" spans="1:48" ht="15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  <c r="AE654" s="193"/>
      <c r="AF654" s="193"/>
      <c r="AG654" s="193"/>
      <c r="AH654" s="193"/>
      <c r="AI654" s="193"/>
      <c r="AJ654" s="193"/>
      <c r="AK654" s="193"/>
      <c r="AL654" s="193"/>
      <c r="AM654" s="193"/>
      <c r="AN654" s="193"/>
      <c r="AO654" s="193"/>
      <c r="AP654" s="193"/>
      <c r="AQ654" s="193"/>
      <c r="AR654" s="193"/>
      <c r="AS654" s="193"/>
      <c r="AT654" s="193"/>
      <c r="AU654" s="193"/>
      <c r="AV654" s="193"/>
    </row>
    <row r="655" spans="1:48" ht="15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  <c r="AE655" s="193"/>
      <c r="AF655" s="193"/>
      <c r="AG655" s="193"/>
      <c r="AH655" s="193"/>
      <c r="AI655" s="193"/>
      <c r="AJ655" s="193"/>
      <c r="AK655" s="193"/>
      <c r="AL655" s="193"/>
      <c r="AM655" s="193"/>
      <c r="AN655" s="193"/>
      <c r="AO655" s="193"/>
      <c r="AP655" s="193"/>
      <c r="AQ655" s="193"/>
      <c r="AR655" s="193"/>
      <c r="AS655" s="193"/>
      <c r="AT655" s="193"/>
      <c r="AU655" s="193"/>
      <c r="AV655" s="193"/>
    </row>
    <row r="656" spans="1:48" ht="15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  <c r="AE656" s="193"/>
      <c r="AF656" s="193"/>
      <c r="AG656" s="193"/>
      <c r="AH656" s="193"/>
      <c r="AI656" s="193"/>
      <c r="AJ656" s="193"/>
      <c r="AK656" s="193"/>
      <c r="AL656" s="193"/>
      <c r="AM656" s="193"/>
      <c r="AN656" s="193"/>
      <c r="AO656" s="193"/>
      <c r="AP656" s="193"/>
      <c r="AQ656" s="193"/>
      <c r="AR656" s="193"/>
      <c r="AS656" s="193"/>
      <c r="AT656" s="193"/>
      <c r="AU656" s="193"/>
      <c r="AV656" s="193"/>
    </row>
    <row r="657" spans="1:48" ht="15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  <c r="AE657" s="193"/>
      <c r="AF657" s="193"/>
      <c r="AG657" s="193"/>
      <c r="AH657" s="193"/>
      <c r="AI657" s="193"/>
      <c r="AJ657" s="193"/>
      <c r="AK657" s="193"/>
      <c r="AL657" s="193"/>
      <c r="AM657" s="193"/>
      <c r="AN657" s="193"/>
      <c r="AO657" s="193"/>
      <c r="AP657" s="193"/>
      <c r="AQ657" s="193"/>
      <c r="AR657" s="193"/>
      <c r="AS657" s="193"/>
      <c r="AT657" s="193"/>
      <c r="AU657" s="193"/>
      <c r="AV657" s="193"/>
    </row>
    <row r="658" spans="1:48" ht="15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  <c r="AE658" s="193"/>
      <c r="AF658" s="193"/>
      <c r="AG658" s="193"/>
      <c r="AH658" s="193"/>
      <c r="AI658" s="193"/>
      <c r="AJ658" s="193"/>
      <c r="AK658" s="193"/>
      <c r="AL658" s="193"/>
      <c r="AM658" s="193"/>
      <c r="AN658" s="193"/>
      <c r="AO658" s="193"/>
      <c r="AP658" s="193"/>
      <c r="AQ658" s="193"/>
      <c r="AR658" s="193"/>
      <c r="AS658" s="193"/>
      <c r="AT658" s="193"/>
      <c r="AU658" s="193"/>
      <c r="AV658" s="193"/>
    </row>
    <row r="659" spans="1:48" ht="15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  <c r="AE659" s="193"/>
      <c r="AF659" s="193"/>
      <c r="AG659" s="193"/>
      <c r="AH659" s="193"/>
      <c r="AI659" s="193"/>
      <c r="AJ659" s="193"/>
      <c r="AK659" s="193"/>
      <c r="AL659" s="193"/>
      <c r="AM659" s="193"/>
      <c r="AN659" s="193"/>
      <c r="AO659" s="193"/>
      <c r="AP659" s="193"/>
      <c r="AQ659" s="193"/>
      <c r="AR659" s="193"/>
      <c r="AS659" s="193"/>
      <c r="AT659" s="193"/>
      <c r="AU659" s="193"/>
      <c r="AV659" s="193"/>
    </row>
    <row r="660" spans="1:48" ht="15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  <c r="AA660" s="193"/>
      <c r="AB660" s="193"/>
      <c r="AC660" s="193"/>
      <c r="AD660" s="193"/>
      <c r="AE660" s="193"/>
      <c r="AF660" s="193"/>
      <c r="AG660" s="193"/>
      <c r="AH660" s="193"/>
      <c r="AI660" s="193"/>
      <c r="AJ660" s="193"/>
      <c r="AK660" s="193"/>
      <c r="AL660" s="193"/>
      <c r="AM660" s="193"/>
      <c r="AN660" s="193"/>
      <c r="AO660" s="193"/>
      <c r="AP660" s="193"/>
      <c r="AQ660" s="193"/>
      <c r="AR660" s="193"/>
      <c r="AS660" s="193"/>
      <c r="AT660" s="193"/>
      <c r="AU660" s="193"/>
      <c r="AV660" s="193"/>
    </row>
    <row r="661" spans="1:48" ht="15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  <c r="AE661" s="193"/>
      <c r="AF661" s="193"/>
      <c r="AG661" s="193"/>
      <c r="AH661" s="193"/>
      <c r="AI661" s="193"/>
      <c r="AJ661" s="193"/>
      <c r="AK661" s="193"/>
      <c r="AL661" s="193"/>
      <c r="AM661" s="193"/>
      <c r="AN661" s="193"/>
      <c r="AO661" s="193"/>
      <c r="AP661" s="193"/>
      <c r="AQ661" s="193"/>
      <c r="AR661" s="193"/>
      <c r="AS661" s="193"/>
      <c r="AT661" s="193"/>
      <c r="AU661" s="193"/>
      <c r="AV661" s="193"/>
    </row>
    <row r="662" spans="1:48" ht="15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  <c r="AE662" s="193"/>
      <c r="AF662" s="193"/>
      <c r="AG662" s="193"/>
      <c r="AH662" s="193"/>
      <c r="AI662" s="193"/>
      <c r="AJ662" s="193"/>
      <c r="AK662" s="193"/>
      <c r="AL662" s="193"/>
      <c r="AM662" s="193"/>
      <c r="AN662" s="193"/>
      <c r="AO662" s="193"/>
      <c r="AP662" s="193"/>
      <c r="AQ662" s="193"/>
      <c r="AR662" s="193"/>
      <c r="AS662" s="193"/>
      <c r="AT662" s="193"/>
      <c r="AU662" s="193"/>
      <c r="AV662" s="193"/>
    </row>
    <row r="663" spans="1:48" ht="15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  <c r="AE663" s="193"/>
      <c r="AF663" s="193"/>
      <c r="AG663" s="193"/>
      <c r="AH663" s="193"/>
      <c r="AI663" s="193"/>
      <c r="AJ663" s="193"/>
      <c r="AK663" s="193"/>
      <c r="AL663" s="193"/>
      <c r="AM663" s="193"/>
      <c r="AN663" s="193"/>
      <c r="AO663" s="193"/>
      <c r="AP663" s="193"/>
      <c r="AQ663" s="193"/>
      <c r="AR663" s="193"/>
      <c r="AS663" s="193"/>
      <c r="AT663" s="193"/>
      <c r="AU663" s="193"/>
      <c r="AV663" s="193"/>
    </row>
    <row r="664" spans="1:48" ht="15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  <c r="AE664" s="193"/>
      <c r="AF664" s="193"/>
      <c r="AG664" s="193"/>
      <c r="AH664" s="193"/>
      <c r="AI664" s="193"/>
      <c r="AJ664" s="193"/>
      <c r="AK664" s="193"/>
      <c r="AL664" s="193"/>
      <c r="AM664" s="193"/>
      <c r="AN664" s="193"/>
      <c r="AO664" s="193"/>
      <c r="AP664" s="193"/>
      <c r="AQ664" s="193"/>
      <c r="AR664" s="193"/>
      <c r="AS664" s="193"/>
      <c r="AT664" s="193"/>
      <c r="AU664" s="193"/>
      <c r="AV664" s="193"/>
    </row>
    <row r="665" spans="1:48" ht="15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  <c r="AA665" s="193"/>
      <c r="AB665" s="193"/>
      <c r="AC665" s="193"/>
      <c r="AD665" s="193"/>
      <c r="AE665" s="193"/>
      <c r="AF665" s="193"/>
      <c r="AG665" s="193"/>
      <c r="AH665" s="193"/>
      <c r="AI665" s="193"/>
      <c r="AJ665" s="193"/>
      <c r="AK665" s="193"/>
      <c r="AL665" s="193"/>
      <c r="AM665" s="193"/>
      <c r="AN665" s="193"/>
      <c r="AO665" s="193"/>
      <c r="AP665" s="193"/>
      <c r="AQ665" s="193"/>
      <c r="AR665" s="193"/>
      <c r="AS665" s="193"/>
      <c r="AT665" s="193"/>
      <c r="AU665" s="193"/>
      <c r="AV665" s="193"/>
    </row>
    <row r="666" spans="1:48" ht="15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  <c r="AE666" s="193"/>
      <c r="AF666" s="193"/>
      <c r="AG666" s="193"/>
      <c r="AH666" s="193"/>
      <c r="AI666" s="193"/>
      <c r="AJ666" s="193"/>
      <c r="AK666" s="193"/>
      <c r="AL666" s="193"/>
      <c r="AM666" s="193"/>
      <c r="AN666" s="193"/>
      <c r="AO666" s="193"/>
      <c r="AP666" s="193"/>
      <c r="AQ666" s="193"/>
      <c r="AR666" s="193"/>
      <c r="AS666" s="193"/>
      <c r="AT666" s="193"/>
      <c r="AU666" s="193"/>
      <c r="AV666" s="193"/>
    </row>
    <row r="667" spans="1:48" ht="15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  <c r="AE667" s="193"/>
      <c r="AF667" s="193"/>
      <c r="AG667" s="193"/>
      <c r="AH667" s="193"/>
      <c r="AI667" s="193"/>
      <c r="AJ667" s="193"/>
      <c r="AK667" s="193"/>
      <c r="AL667" s="193"/>
      <c r="AM667" s="193"/>
      <c r="AN667" s="193"/>
      <c r="AO667" s="193"/>
      <c r="AP667" s="193"/>
      <c r="AQ667" s="193"/>
      <c r="AR667" s="193"/>
      <c r="AS667" s="193"/>
      <c r="AT667" s="193"/>
      <c r="AU667" s="193"/>
      <c r="AV667" s="193"/>
    </row>
    <row r="668" spans="1:48" ht="15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  <c r="AE668" s="193"/>
      <c r="AF668" s="193"/>
      <c r="AG668" s="193"/>
      <c r="AH668" s="193"/>
      <c r="AI668" s="193"/>
      <c r="AJ668" s="193"/>
      <c r="AK668" s="193"/>
      <c r="AL668" s="193"/>
      <c r="AM668" s="193"/>
      <c r="AN668" s="193"/>
      <c r="AO668" s="193"/>
      <c r="AP668" s="193"/>
      <c r="AQ668" s="193"/>
      <c r="AR668" s="193"/>
      <c r="AS668" s="193"/>
      <c r="AT668" s="193"/>
      <c r="AU668" s="193"/>
      <c r="AV668" s="193"/>
    </row>
    <row r="669" spans="1:48" ht="15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  <c r="AE669" s="193"/>
      <c r="AF669" s="193"/>
      <c r="AG669" s="193"/>
      <c r="AH669" s="193"/>
      <c r="AI669" s="193"/>
      <c r="AJ669" s="193"/>
      <c r="AK669" s="193"/>
      <c r="AL669" s="193"/>
      <c r="AM669" s="193"/>
      <c r="AN669" s="193"/>
      <c r="AO669" s="193"/>
      <c r="AP669" s="193"/>
      <c r="AQ669" s="193"/>
      <c r="AR669" s="193"/>
      <c r="AS669" s="193"/>
      <c r="AT669" s="193"/>
      <c r="AU669" s="193"/>
      <c r="AV669" s="193"/>
    </row>
    <row r="670" spans="1:48" ht="15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3"/>
      <c r="AF670" s="193"/>
      <c r="AG670" s="193"/>
      <c r="AH670" s="193"/>
      <c r="AI670" s="193"/>
      <c r="AJ670" s="193"/>
      <c r="AK670" s="193"/>
      <c r="AL670" s="193"/>
      <c r="AM670" s="193"/>
      <c r="AN670" s="193"/>
      <c r="AO670" s="193"/>
      <c r="AP670" s="193"/>
      <c r="AQ670" s="193"/>
      <c r="AR670" s="193"/>
      <c r="AS670" s="193"/>
      <c r="AT670" s="193"/>
      <c r="AU670" s="193"/>
      <c r="AV670" s="193"/>
    </row>
    <row r="671" spans="1:48" ht="15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  <c r="AE671" s="193"/>
      <c r="AF671" s="193"/>
      <c r="AG671" s="193"/>
      <c r="AH671" s="193"/>
      <c r="AI671" s="193"/>
      <c r="AJ671" s="193"/>
      <c r="AK671" s="193"/>
      <c r="AL671" s="193"/>
      <c r="AM671" s="193"/>
      <c r="AN671" s="193"/>
      <c r="AO671" s="193"/>
      <c r="AP671" s="193"/>
      <c r="AQ671" s="193"/>
      <c r="AR671" s="193"/>
      <c r="AS671" s="193"/>
      <c r="AT671" s="193"/>
      <c r="AU671" s="193"/>
      <c r="AV671" s="193"/>
    </row>
    <row r="672" spans="1:48" ht="15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  <c r="AE672" s="193"/>
      <c r="AF672" s="193"/>
      <c r="AG672" s="193"/>
      <c r="AH672" s="193"/>
      <c r="AI672" s="193"/>
      <c r="AJ672" s="193"/>
      <c r="AK672" s="193"/>
      <c r="AL672" s="193"/>
      <c r="AM672" s="193"/>
      <c r="AN672" s="193"/>
      <c r="AO672" s="193"/>
      <c r="AP672" s="193"/>
      <c r="AQ672" s="193"/>
      <c r="AR672" s="193"/>
      <c r="AS672" s="193"/>
      <c r="AT672" s="193"/>
      <c r="AU672" s="193"/>
      <c r="AV672" s="193"/>
    </row>
    <row r="673" spans="1:48" ht="15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  <c r="AA673" s="193"/>
      <c r="AB673" s="193"/>
      <c r="AC673" s="193"/>
      <c r="AD673" s="193"/>
      <c r="AE673" s="193"/>
      <c r="AF673" s="193"/>
      <c r="AG673" s="193"/>
      <c r="AH673" s="193"/>
      <c r="AI673" s="193"/>
      <c r="AJ673" s="193"/>
      <c r="AK673" s="193"/>
      <c r="AL673" s="193"/>
      <c r="AM673" s="193"/>
      <c r="AN673" s="193"/>
      <c r="AO673" s="193"/>
      <c r="AP673" s="193"/>
      <c r="AQ673" s="193"/>
      <c r="AR673" s="193"/>
      <c r="AS673" s="193"/>
      <c r="AT673" s="193"/>
      <c r="AU673" s="193"/>
      <c r="AV673" s="193"/>
    </row>
    <row r="674" spans="1:48" ht="15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  <c r="AE674" s="193"/>
      <c r="AF674" s="193"/>
      <c r="AG674" s="193"/>
      <c r="AH674" s="193"/>
      <c r="AI674" s="193"/>
      <c r="AJ674" s="193"/>
      <c r="AK674" s="193"/>
      <c r="AL674" s="193"/>
      <c r="AM674" s="193"/>
      <c r="AN674" s="193"/>
      <c r="AO674" s="193"/>
      <c r="AP674" s="193"/>
      <c r="AQ674" s="193"/>
      <c r="AR674" s="193"/>
      <c r="AS674" s="193"/>
      <c r="AT674" s="193"/>
      <c r="AU674" s="193"/>
      <c r="AV674" s="193"/>
    </row>
    <row r="675" spans="1:48" ht="15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  <c r="AE675" s="193"/>
      <c r="AF675" s="193"/>
      <c r="AG675" s="193"/>
      <c r="AH675" s="193"/>
      <c r="AI675" s="193"/>
      <c r="AJ675" s="193"/>
      <c r="AK675" s="193"/>
      <c r="AL675" s="193"/>
      <c r="AM675" s="193"/>
      <c r="AN675" s="193"/>
      <c r="AO675" s="193"/>
      <c r="AP675" s="193"/>
      <c r="AQ675" s="193"/>
      <c r="AR675" s="193"/>
      <c r="AS675" s="193"/>
      <c r="AT675" s="193"/>
      <c r="AU675" s="193"/>
      <c r="AV675" s="193"/>
    </row>
    <row r="676" spans="1:48" ht="15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3"/>
      <c r="AF676" s="193"/>
      <c r="AG676" s="193"/>
      <c r="AH676" s="193"/>
      <c r="AI676" s="193"/>
      <c r="AJ676" s="193"/>
      <c r="AK676" s="193"/>
      <c r="AL676" s="193"/>
      <c r="AM676" s="193"/>
      <c r="AN676" s="193"/>
      <c r="AO676" s="193"/>
      <c r="AP676" s="193"/>
      <c r="AQ676" s="193"/>
      <c r="AR676" s="193"/>
      <c r="AS676" s="193"/>
      <c r="AT676" s="193"/>
      <c r="AU676" s="193"/>
      <c r="AV676" s="193"/>
    </row>
    <row r="677" spans="1:48" ht="15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  <c r="AE677" s="193"/>
      <c r="AF677" s="193"/>
      <c r="AG677" s="193"/>
      <c r="AH677" s="193"/>
      <c r="AI677" s="193"/>
      <c r="AJ677" s="193"/>
      <c r="AK677" s="193"/>
      <c r="AL677" s="193"/>
      <c r="AM677" s="193"/>
      <c r="AN677" s="193"/>
      <c r="AO677" s="193"/>
      <c r="AP677" s="193"/>
      <c r="AQ677" s="193"/>
      <c r="AR677" s="193"/>
      <c r="AS677" s="193"/>
      <c r="AT677" s="193"/>
      <c r="AU677" s="193"/>
      <c r="AV677" s="193"/>
    </row>
    <row r="678" spans="1:48" ht="15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  <c r="AE678" s="193"/>
      <c r="AF678" s="193"/>
      <c r="AG678" s="193"/>
      <c r="AH678" s="193"/>
      <c r="AI678" s="193"/>
      <c r="AJ678" s="193"/>
      <c r="AK678" s="193"/>
      <c r="AL678" s="193"/>
      <c r="AM678" s="193"/>
      <c r="AN678" s="193"/>
      <c r="AO678" s="193"/>
      <c r="AP678" s="193"/>
      <c r="AQ678" s="193"/>
      <c r="AR678" s="193"/>
      <c r="AS678" s="193"/>
      <c r="AT678" s="193"/>
      <c r="AU678" s="193"/>
      <c r="AV678" s="193"/>
    </row>
    <row r="679" spans="1:48" ht="15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  <c r="AA679" s="193"/>
      <c r="AB679" s="193"/>
      <c r="AC679" s="193"/>
      <c r="AD679" s="193"/>
      <c r="AE679" s="193"/>
      <c r="AF679" s="193"/>
      <c r="AG679" s="193"/>
      <c r="AH679" s="193"/>
      <c r="AI679" s="193"/>
      <c r="AJ679" s="193"/>
      <c r="AK679" s="193"/>
      <c r="AL679" s="193"/>
      <c r="AM679" s="193"/>
      <c r="AN679" s="193"/>
      <c r="AO679" s="193"/>
      <c r="AP679" s="193"/>
      <c r="AQ679" s="193"/>
      <c r="AR679" s="193"/>
      <c r="AS679" s="193"/>
      <c r="AT679" s="193"/>
      <c r="AU679" s="193"/>
      <c r="AV679" s="193"/>
    </row>
    <row r="680" spans="1:48" ht="15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  <c r="AE680" s="193"/>
      <c r="AF680" s="193"/>
      <c r="AG680" s="193"/>
      <c r="AH680" s="193"/>
      <c r="AI680" s="193"/>
      <c r="AJ680" s="193"/>
      <c r="AK680" s="193"/>
      <c r="AL680" s="193"/>
      <c r="AM680" s="193"/>
      <c r="AN680" s="193"/>
      <c r="AO680" s="193"/>
      <c r="AP680" s="193"/>
      <c r="AQ680" s="193"/>
      <c r="AR680" s="193"/>
      <c r="AS680" s="193"/>
      <c r="AT680" s="193"/>
      <c r="AU680" s="193"/>
      <c r="AV680" s="193"/>
    </row>
    <row r="681" spans="1:48" ht="15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  <c r="AE681" s="193"/>
      <c r="AF681" s="193"/>
      <c r="AG681" s="193"/>
      <c r="AH681" s="193"/>
      <c r="AI681" s="193"/>
      <c r="AJ681" s="193"/>
      <c r="AK681" s="193"/>
      <c r="AL681" s="193"/>
      <c r="AM681" s="193"/>
      <c r="AN681" s="193"/>
      <c r="AO681" s="193"/>
      <c r="AP681" s="193"/>
      <c r="AQ681" s="193"/>
      <c r="AR681" s="193"/>
      <c r="AS681" s="193"/>
      <c r="AT681" s="193"/>
      <c r="AU681" s="193"/>
      <c r="AV681" s="193"/>
    </row>
    <row r="682" spans="1:48" ht="15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  <c r="AE682" s="193"/>
      <c r="AF682" s="193"/>
      <c r="AG682" s="193"/>
      <c r="AH682" s="193"/>
      <c r="AI682" s="193"/>
      <c r="AJ682" s="193"/>
      <c r="AK682" s="193"/>
      <c r="AL682" s="193"/>
      <c r="AM682" s="193"/>
      <c r="AN682" s="193"/>
      <c r="AO682" s="193"/>
      <c r="AP682" s="193"/>
      <c r="AQ682" s="193"/>
      <c r="AR682" s="193"/>
      <c r="AS682" s="193"/>
      <c r="AT682" s="193"/>
      <c r="AU682" s="193"/>
      <c r="AV682" s="193"/>
    </row>
    <row r="683" spans="1:48" ht="15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  <c r="AE683" s="193"/>
      <c r="AF683" s="193"/>
      <c r="AG683" s="193"/>
      <c r="AH683" s="193"/>
      <c r="AI683" s="193"/>
      <c r="AJ683" s="193"/>
      <c r="AK683" s="193"/>
      <c r="AL683" s="193"/>
      <c r="AM683" s="193"/>
      <c r="AN683" s="193"/>
      <c r="AO683" s="193"/>
      <c r="AP683" s="193"/>
      <c r="AQ683" s="193"/>
      <c r="AR683" s="193"/>
      <c r="AS683" s="193"/>
      <c r="AT683" s="193"/>
      <c r="AU683" s="193"/>
      <c r="AV683" s="193"/>
    </row>
    <row r="684" spans="1:48" ht="15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  <c r="AE684" s="193"/>
      <c r="AF684" s="193"/>
      <c r="AG684" s="193"/>
      <c r="AH684" s="193"/>
      <c r="AI684" s="193"/>
      <c r="AJ684" s="193"/>
      <c r="AK684" s="193"/>
      <c r="AL684" s="193"/>
      <c r="AM684" s="193"/>
      <c r="AN684" s="193"/>
      <c r="AO684" s="193"/>
      <c r="AP684" s="193"/>
      <c r="AQ684" s="193"/>
      <c r="AR684" s="193"/>
      <c r="AS684" s="193"/>
      <c r="AT684" s="193"/>
      <c r="AU684" s="193"/>
      <c r="AV684" s="193"/>
    </row>
    <row r="685" spans="1:48" ht="15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  <c r="AE685" s="193"/>
      <c r="AF685" s="193"/>
      <c r="AG685" s="193"/>
      <c r="AH685" s="193"/>
      <c r="AI685" s="193"/>
      <c r="AJ685" s="193"/>
      <c r="AK685" s="193"/>
      <c r="AL685" s="193"/>
      <c r="AM685" s="193"/>
      <c r="AN685" s="193"/>
      <c r="AO685" s="193"/>
      <c r="AP685" s="193"/>
      <c r="AQ685" s="193"/>
      <c r="AR685" s="193"/>
      <c r="AS685" s="193"/>
      <c r="AT685" s="193"/>
      <c r="AU685" s="193"/>
      <c r="AV685" s="193"/>
    </row>
    <row r="686" spans="1:48" ht="15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  <c r="AE686" s="193"/>
      <c r="AF686" s="193"/>
      <c r="AG686" s="193"/>
      <c r="AH686" s="193"/>
      <c r="AI686" s="193"/>
      <c r="AJ686" s="193"/>
      <c r="AK686" s="193"/>
      <c r="AL686" s="193"/>
      <c r="AM686" s="193"/>
      <c r="AN686" s="193"/>
      <c r="AO686" s="193"/>
      <c r="AP686" s="193"/>
      <c r="AQ686" s="193"/>
      <c r="AR686" s="193"/>
      <c r="AS686" s="193"/>
      <c r="AT686" s="193"/>
      <c r="AU686" s="193"/>
      <c r="AV686" s="193"/>
    </row>
    <row r="687" spans="1:48" ht="15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  <c r="AE687" s="193"/>
      <c r="AF687" s="193"/>
      <c r="AG687" s="193"/>
      <c r="AH687" s="193"/>
      <c r="AI687" s="193"/>
      <c r="AJ687" s="193"/>
      <c r="AK687" s="193"/>
      <c r="AL687" s="193"/>
      <c r="AM687" s="193"/>
      <c r="AN687" s="193"/>
      <c r="AO687" s="193"/>
      <c r="AP687" s="193"/>
      <c r="AQ687" s="193"/>
      <c r="AR687" s="193"/>
      <c r="AS687" s="193"/>
      <c r="AT687" s="193"/>
      <c r="AU687" s="193"/>
      <c r="AV687" s="193"/>
    </row>
    <row r="688" spans="1:48" ht="15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  <c r="AE688" s="193"/>
      <c r="AF688" s="193"/>
      <c r="AG688" s="193"/>
      <c r="AH688" s="193"/>
      <c r="AI688" s="193"/>
      <c r="AJ688" s="193"/>
      <c r="AK688" s="193"/>
      <c r="AL688" s="193"/>
      <c r="AM688" s="193"/>
      <c r="AN688" s="193"/>
      <c r="AO688" s="193"/>
      <c r="AP688" s="193"/>
      <c r="AQ688" s="193"/>
      <c r="AR688" s="193"/>
      <c r="AS688" s="193"/>
      <c r="AT688" s="193"/>
      <c r="AU688" s="193"/>
      <c r="AV688" s="193"/>
    </row>
    <row r="689" spans="1:48" ht="15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  <c r="AE689" s="193"/>
      <c r="AF689" s="193"/>
      <c r="AG689" s="193"/>
      <c r="AH689" s="193"/>
      <c r="AI689" s="193"/>
      <c r="AJ689" s="193"/>
      <c r="AK689" s="193"/>
      <c r="AL689" s="193"/>
      <c r="AM689" s="193"/>
      <c r="AN689" s="193"/>
      <c r="AO689" s="193"/>
      <c r="AP689" s="193"/>
      <c r="AQ689" s="193"/>
      <c r="AR689" s="193"/>
      <c r="AS689" s="193"/>
      <c r="AT689" s="193"/>
      <c r="AU689" s="193"/>
      <c r="AV689" s="193"/>
    </row>
    <row r="690" spans="1:48" ht="15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  <c r="AE690" s="193"/>
      <c r="AF690" s="193"/>
      <c r="AG690" s="193"/>
      <c r="AH690" s="193"/>
      <c r="AI690" s="193"/>
      <c r="AJ690" s="193"/>
      <c r="AK690" s="193"/>
      <c r="AL690" s="193"/>
      <c r="AM690" s="193"/>
      <c r="AN690" s="193"/>
      <c r="AO690" s="193"/>
      <c r="AP690" s="193"/>
      <c r="AQ690" s="193"/>
      <c r="AR690" s="193"/>
      <c r="AS690" s="193"/>
      <c r="AT690" s="193"/>
      <c r="AU690" s="193"/>
      <c r="AV690" s="193"/>
    </row>
    <row r="691" spans="1:48" ht="15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  <c r="AE691" s="193"/>
      <c r="AF691" s="193"/>
      <c r="AG691" s="193"/>
      <c r="AH691" s="193"/>
      <c r="AI691" s="193"/>
      <c r="AJ691" s="193"/>
      <c r="AK691" s="193"/>
      <c r="AL691" s="193"/>
      <c r="AM691" s="193"/>
      <c r="AN691" s="193"/>
      <c r="AO691" s="193"/>
      <c r="AP691" s="193"/>
      <c r="AQ691" s="193"/>
      <c r="AR691" s="193"/>
      <c r="AS691" s="193"/>
      <c r="AT691" s="193"/>
      <c r="AU691" s="193"/>
      <c r="AV691" s="193"/>
    </row>
    <row r="692" spans="1:48" ht="15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  <c r="AE692" s="193"/>
      <c r="AF692" s="193"/>
      <c r="AG692" s="193"/>
      <c r="AH692" s="193"/>
      <c r="AI692" s="193"/>
      <c r="AJ692" s="193"/>
      <c r="AK692" s="193"/>
      <c r="AL692" s="193"/>
      <c r="AM692" s="193"/>
      <c r="AN692" s="193"/>
      <c r="AO692" s="193"/>
      <c r="AP692" s="193"/>
      <c r="AQ692" s="193"/>
      <c r="AR692" s="193"/>
      <c r="AS692" s="193"/>
      <c r="AT692" s="193"/>
      <c r="AU692" s="193"/>
      <c r="AV692" s="193"/>
    </row>
    <row r="693" spans="1:48" ht="15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  <c r="AE693" s="193"/>
      <c r="AF693" s="193"/>
      <c r="AG693" s="193"/>
      <c r="AH693" s="193"/>
      <c r="AI693" s="193"/>
      <c r="AJ693" s="193"/>
      <c r="AK693" s="193"/>
      <c r="AL693" s="193"/>
      <c r="AM693" s="193"/>
      <c r="AN693" s="193"/>
      <c r="AO693" s="193"/>
      <c r="AP693" s="193"/>
      <c r="AQ693" s="193"/>
      <c r="AR693" s="193"/>
      <c r="AS693" s="193"/>
      <c r="AT693" s="193"/>
      <c r="AU693" s="193"/>
      <c r="AV693" s="193"/>
    </row>
    <row r="694" spans="1:48" ht="15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  <c r="AE694" s="193"/>
      <c r="AF694" s="193"/>
      <c r="AG694" s="193"/>
      <c r="AH694" s="193"/>
      <c r="AI694" s="193"/>
      <c r="AJ694" s="193"/>
      <c r="AK694" s="193"/>
      <c r="AL694" s="193"/>
      <c r="AM694" s="193"/>
      <c r="AN694" s="193"/>
      <c r="AO694" s="193"/>
      <c r="AP694" s="193"/>
      <c r="AQ694" s="193"/>
      <c r="AR694" s="193"/>
      <c r="AS694" s="193"/>
      <c r="AT694" s="193"/>
      <c r="AU694" s="193"/>
      <c r="AV694" s="193"/>
    </row>
    <row r="695" spans="1:48" ht="15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  <c r="AE695" s="193"/>
      <c r="AF695" s="193"/>
      <c r="AG695" s="193"/>
      <c r="AH695" s="193"/>
      <c r="AI695" s="193"/>
      <c r="AJ695" s="193"/>
      <c r="AK695" s="193"/>
      <c r="AL695" s="193"/>
      <c r="AM695" s="193"/>
      <c r="AN695" s="193"/>
      <c r="AO695" s="193"/>
      <c r="AP695" s="193"/>
      <c r="AQ695" s="193"/>
      <c r="AR695" s="193"/>
      <c r="AS695" s="193"/>
      <c r="AT695" s="193"/>
      <c r="AU695" s="193"/>
      <c r="AV695" s="193"/>
    </row>
    <row r="696" spans="1:48" ht="15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  <c r="AE696" s="193"/>
      <c r="AF696" s="193"/>
      <c r="AG696" s="193"/>
      <c r="AH696" s="193"/>
      <c r="AI696" s="193"/>
      <c r="AJ696" s="193"/>
      <c r="AK696" s="193"/>
      <c r="AL696" s="193"/>
      <c r="AM696" s="193"/>
      <c r="AN696" s="193"/>
      <c r="AO696" s="193"/>
      <c r="AP696" s="193"/>
      <c r="AQ696" s="193"/>
      <c r="AR696" s="193"/>
      <c r="AS696" s="193"/>
      <c r="AT696" s="193"/>
      <c r="AU696" s="193"/>
      <c r="AV696" s="193"/>
    </row>
    <row r="697" spans="1:48" ht="15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  <c r="AE697" s="193"/>
      <c r="AF697" s="193"/>
      <c r="AG697" s="193"/>
      <c r="AH697" s="193"/>
      <c r="AI697" s="193"/>
      <c r="AJ697" s="193"/>
      <c r="AK697" s="193"/>
      <c r="AL697" s="193"/>
      <c r="AM697" s="193"/>
      <c r="AN697" s="193"/>
      <c r="AO697" s="193"/>
      <c r="AP697" s="193"/>
      <c r="AQ697" s="193"/>
      <c r="AR697" s="193"/>
      <c r="AS697" s="193"/>
      <c r="AT697" s="193"/>
      <c r="AU697" s="193"/>
      <c r="AV697" s="193"/>
    </row>
    <row r="698" spans="1:48" ht="15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  <c r="AE698" s="193"/>
      <c r="AF698" s="193"/>
      <c r="AG698" s="193"/>
      <c r="AH698" s="193"/>
      <c r="AI698" s="193"/>
      <c r="AJ698" s="193"/>
      <c r="AK698" s="193"/>
      <c r="AL698" s="193"/>
      <c r="AM698" s="193"/>
      <c r="AN698" s="193"/>
      <c r="AO698" s="193"/>
      <c r="AP698" s="193"/>
      <c r="AQ698" s="193"/>
      <c r="AR698" s="193"/>
      <c r="AS698" s="193"/>
      <c r="AT698" s="193"/>
      <c r="AU698" s="193"/>
      <c r="AV698" s="193"/>
    </row>
    <row r="699" spans="1:48" ht="15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  <c r="AE699" s="193"/>
      <c r="AF699" s="193"/>
      <c r="AG699" s="193"/>
      <c r="AH699" s="193"/>
      <c r="AI699" s="193"/>
      <c r="AJ699" s="193"/>
      <c r="AK699" s="193"/>
      <c r="AL699" s="193"/>
      <c r="AM699" s="193"/>
      <c r="AN699" s="193"/>
      <c r="AO699" s="193"/>
      <c r="AP699" s="193"/>
      <c r="AQ699" s="193"/>
      <c r="AR699" s="193"/>
      <c r="AS699" s="193"/>
      <c r="AT699" s="193"/>
      <c r="AU699" s="193"/>
      <c r="AV699" s="193"/>
    </row>
    <row r="700" spans="1:48" ht="15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  <c r="AE700" s="193"/>
      <c r="AF700" s="193"/>
      <c r="AG700" s="193"/>
      <c r="AH700" s="193"/>
      <c r="AI700" s="193"/>
      <c r="AJ700" s="193"/>
      <c r="AK700" s="193"/>
      <c r="AL700" s="193"/>
      <c r="AM700" s="193"/>
      <c r="AN700" s="193"/>
      <c r="AO700" s="193"/>
      <c r="AP700" s="193"/>
      <c r="AQ700" s="193"/>
      <c r="AR700" s="193"/>
      <c r="AS700" s="193"/>
      <c r="AT700" s="193"/>
      <c r="AU700" s="193"/>
      <c r="AV700" s="193"/>
    </row>
    <row r="701" spans="1:48" ht="15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  <c r="AE701" s="193"/>
      <c r="AF701" s="193"/>
      <c r="AG701" s="193"/>
      <c r="AH701" s="193"/>
      <c r="AI701" s="193"/>
      <c r="AJ701" s="193"/>
      <c r="AK701" s="193"/>
      <c r="AL701" s="193"/>
      <c r="AM701" s="193"/>
      <c r="AN701" s="193"/>
      <c r="AO701" s="193"/>
      <c r="AP701" s="193"/>
      <c r="AQ701" s="193"/>
      <c r="AR701" s="193"/>
      <c r="AS701" s="193"/>
      <c r="AT701" s="193"/>
      <c r="AU701" s="193"/>
      <c r="AV701" s="193"/>
    </row>
    <row r="702" spans="1:48" ht="15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  <c r="AA702" s="193"/>
      <c r="AB702" s="193"/>
      <c r="AC702" s="193"/>
      <c r="AD702" s="193"/>
      <c r="AE702" s="193"/>
      <c r="AF702" s="193"/>
      <c r="AG702" s="193"/>
      <c r="AH702" s="193"/>
      <c r="AI702" s="193"/>
      <c r="AJ702" s="193"/>
      <c r="AK702" s="193"/>
      <c r="AL702" s="193"/>
      <c r="AM702" s="193"/>
      <c r="AN702" s="193"/>
      <c r="AO702" s="193"/>
      <c r="AP702" s="193"/>
      <c r="AQ702" s="193"/>
      <c r="AR702" s="193"/>
      <c r="AS702" s="193"/>
      <c r="AT702" s="193"/>
      <c r="AU702" s="193"/>
      <c r="AV702" s="193"/>
    </row>
    <row r="703" spans="1:48" ht="15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  <c r="AE703" s="193"/>
      <c r="AF703" s="193"/>
      <c r="AG703" s="193"/>
      <c r="AH703" s="193"/>
      <c r="AI703" s="193"/>
      <c r="AJ703" s="193"/>
      <c r="AK703" s="193"/>
      <c r="AL703" s="193"/>
      <c r="AM703" s="193"/>
      <c r="AN703" s="193"/>
      <c r="AO703" s="193"/>
      <c r="AP703" s="193"/>
      <c r="AQ703" s="193"/>
      <c r="AR703" s="193"/>
      <c r="AS703" s="193"/>
      <c r="AT703" s="193"/>
      <c r="AU703" s="193"/>
      <c r="AV703" s="193"/>
    </row>
    <row r="704" spans="1:48" ht="15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  <c r="AE704" s="193"/>
      <c r="AF704" s="193"/>
      <c r="AG704" s="193"/>
      <c r="AH704" s="193"/>
      <c r="AI704" s="193"/>
      <c r="AJ704" s="193"/>
      <c r="AK704" s="193"/>
      <c r="AL704" s="193"/>
      <c r="AM704" s="193"/>
      <c r="AN704" s="193"/>
      <c r="AO704" s="193"/>
      <c r="AP704" s="193"/>
      <c r="AQ704" s="193"/>
      <c r="AR704" s="193"/>
      <c r="AS704" s="193"/>
      <c r="AT704" s="193"/>
      <c r="AU704" s="193"/>
      <c r="AV704" s="193"/>
    </row>
    <row r="705" spans="1:48" ht="15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  <c r="AE705" s="193"/>
      <c r="AF705" s="193"/>
      <c r="AG705" s="193"/>
      <c r="AH705" s="193"/>
      <c r="AI705" s="193"/>
      <c r="AJ705" s="193"/>
      <c r="AK705" s="193"/>
      <c r="AL705" s="193"/>
      <c r="AM705" s="193"/>
      <c r="AN705" s="193"/>
      <c r="AO705" s="193"/>
      <c r="AP705" s="193"/>
      <c r="AQ705" s="193"/>
      <c r="AR705" s="193"/>
      <c r="AS705" s="193"/>
      <c r="AT705" s="193"/>
      <c r="AU705" s="193"/>
      <c r="AV705" s="193"/>
    </row>
    <row r="706" spans="1:48" ht="15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  <c r="AE706" s="193"/>
      <c r="AF706" s="193"/>
      <c r="AG706" s="193"/>
      <c r="AH706" s="193"/>
      <c r="AI706" s="193"/>
      <c r="AJ706" s="193"/>
      <c r="AK706" s="193"/>
      <c r="AL706" s="193"/>
      <c r="AM706" s="193"/>
      <c r="AN706" s="193"/>
      <c r="AO706" s="193"/>
      <c r="AP706" s="193"/>
      <c r="AQ706" s="193"/>
      <c r="AR706" s="193"/>
      <c r="AS706" s="193"/>
      <c r="AT706" s="193"/>
      <c r="AU706" s="193"/>
      <c r="AV706" s="193"/>
    </row>
    <row r="707" spans="1:48" ht="15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  <c r="AA707" s="193"/>
      <c r="AB707" s="193"/>
      <c r="AC707" s="193"/>
      <c r="AD707" s="193"/>
      <c r="AE707" s="193"/>
      <c r="AF707" s="193"/>
      <c r="AG707" s="193"/>
      <c r="AH707" s="193"/>
      <c r="AI707" s="193"/>
      <c r="AJ707" s="193"/>
      <c r="AK707" s="193"/>
      <c r="AL707" s="193"/>
      <c r="AM707" s="193"/>
      <c r="AN707" s="193"/>
      <c r="AO707" s="193"/>
      <c r="AP707" s="193"/>
      <c r="AQ707" s="193"/>
      <c r="AR707" s="193"/>
      <c r="AS707" s="193"/>
      <c r="AT707" s="193"/>
      <c r="AU707" s="193"/>
      <c r="AV707" s="193"/>
    </row>
    <row r="708" spans="1:48" ht="15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  <c r="AE708" s="193"/>
      <c r="AF708" s="193"/>
      <c r="AG708" s="193"/>
      <c r="AH708" s="193"/>
      <c r="AI708" s="193"/>
      <c r="AJ708" s="193"/>
      <c r="AK708" s="193"/>
      <c r="AL708" s="193"/>
      <c r="AM708" s="193"/>
      <c r="AN708" s="193"/>
      <c r="AO708" s="193"/>
      <c r="AP708" s="193"/>
      <c r="AQ708" s="193"/>
      <c r="AR708" s="193"/>
      <c r="AS708" s="193"/>
      <c r="AT708" s="193"/>
      <c r="AU708" s="193"/>
      <c r="AV708" s="193"/>
    </row>
    <row r="709" spans="1:48" ht="15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  <c r="AE709" s="193"/>
      <c r="AF709" s="193"/>
      <c r="AG709" s="193"/>
      <c r="AH709" s="193"/>
      <c r="AI709" s="193"/>
      <c r="AJ709" s="193"/>
      <c r="AK709" s="193"/>
      <c r="AL709" s="193"/>
      <c r="AM709" s="193"/>
      <c r="AN709" s="193"/>
      <c r="AO709" s="193"/>
      <c r="AP709" s="193"/>
      <c r="AQ709" s="193"/>
      <c r="AR709" s="193"/>
      <c r="AS709" s="193"/>
      <c r="AT709" s="193"/>
      <c r="AU709" s="193"/>
      <c r="AV709" s="193"/>
    </row>
    <row r="710" spans="1:48" ht="15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  <c r="AE710" s="193"/>
      <c r="AF710" s="193"/>
      <c r="AG710" s="193"/>
      <c r="AH710" s="193"/>
      <c r="AI710" s="193"/>
      <c r="AJ710" s="193"/>
      <c r="AK710" s="193"/>
      <c r="AL710" s="193"/>
      <c r="AM710" s="193"/>
      <c r="AN710" s="193"/>
      <c r="AO710" s="193"/>
      <c r="AP710" s="193"/>
      <c r="AQ710" s="193"/>
      <c r="AR710" s="193"/>
      <c r="AS710" s="193"/>
      <c r="AT710" s="193"/>
      <c r="AU710" s="193"/>
      <c r="AV710" s="193"/>
    </row>
    <row r="711" spans="1:48" ht="15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3"/>
      <c r="AF711" s="193"/>
      <c r="AG711" s="193"/>
      <c r="AH711" s="193"/>
      <c r="AI711" s="193"/>
      <c r="AJ711" s="193"/>
      <c r="AK711" s="193"/>
      <c r="AL711" s="193"/>
      <c r="AM711" s="193"/>
      <c r="AN711" s="193"/>
      <c r="AO711" s="193"/>
      <c r="AP711" s="193"/>
      <c r="AQ711" s="193"/>
      <c r="AR711" s="193"/>
      <c r="AS711" s="193"/>
      <c r="AT711" s="193"/>
      <c r="AU711" s="193"/>
      <c r="AV711" s="193"/>
    </row>
    <row r="712" spans="1:48" ht="15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  <c r="AE712" s="193"/>
      <c r="AF712" s="193"/>
      <c r="AG712" s="193"/>
      <c r="AH712" s="193"/>
      <c r="AI712" s="193"/>
      <c r="AJ712" s="193"/>
      <c r="AK712" s="193"/>
      <c r="AL712" s="193"/>
      <c r="AM712" s="193"/>
      <c r="AN712" s="193"/>
      <c r="AO712" s="193"/>
      <c r="AP712" s="193"/>
      <c r="AQ712" s="193"/>
      <c r="AR712" s="193"/>
      <c r="AS712" s="193"/>
      <c r="AT712" s="193"/>
      <c r="AU712" s="193"/>
      <c r="AV712" s="193"/>
    </row>
    <row r="713" spans="1:48" ht="15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  <c r="AE713" s="193"/>
      <c r="AF713" s="193"/>
      <c r="AG713" s="193"/>
      <c r="AH713" s="193"/>
      <c r="AI713" s="193"/>
      <c r="AJ713" s="193"/>
      <c r="AK713" s="193"/>
      <c r="AL713" s="193"/>
      <c r="AM713" s="193"/>
      <c r="AN713" s="193"/>
      <c r="AO713" s="193"/>
      <c r="AP713" s="193"/>
      <c r="AQ713" s="193"/>
      <c r="AR713" s="193"/>
      <c r="AS713" s="193"/>
      <c r="AT713" s="193"/>
      <c r="AU713" s="193"/>
      <c r="AV713" s="193"/>
    </row>
    <row r="714" spans="1:48" ht="15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  <c r="AE714" s="193"/>
      <c r="AF714" s="193"/>
      <c r="AG714" s="193"/>
      <c r="AH714" s="193"/>
      <c r="AI714" s="193"/>
      <c r="AJ714" s="193"/>
      <c r="AK714" s="193"/>
      <c r="AL714" s="193"/>
      <c r="AM714" s="193"/>
      <c r="AN714" s="193"/>
      <c r="AO714" s="193"/>
      <c r="AP714" s="193"/>
      <c r="AQ714" s="193"/>
      <c r="AR714" s="193"/>
      <c r="AS714" s="193"/>
      <c r="AT714" s="193"/>
      <c r="AU714" s="193"/>
      <c r="AV714" s="193"/>
    </row>
    <row r="715" spans="1:48" ht="15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  <c r="AA715" s="193"/>
      <c r="AB715" s="193"/>
      <c r="AC715" s="193"/>
      <c r="AD715" s="193"/>
      <c r="AE715" s="193"/>
      <c r="AF715" s="193"/>
      <c r="AG715" s="193"/>
      <c r="AH715" s="193"/>
      <c r="AI715" s="193"/>
      <c r="AJ715" s="193"/>
      <c r="AK715" s="193"/>
      <c r="AL715" s="193"/>
      <c r="AM715" s="193"/>
      <c r="AN715" s="193"/>
      <c r="AO715" s="193"/>
      <c r="AP715" s="193"/>
      <c r="AQ715" s="193"/>
      <c r="AR715" s="193"/>
      <c r="AS715" s="193"/>
      <c r="AT715" s="193"/>
      <c r="AU715" s="193"/>
      <c r="AV715" s="193"/>
    </row>
    <row r="716" spans="1:48" ht="15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  <c r="AE716" s="193"/>
      <c r="AF716" s="193"/>
      <c r="AG716" s="193"/>
      <c r="AH716" s="193"/>
      <c r="AI716" s="193"/>
      <c r="AJ716" s="193"/>
      <c r="AK716" s="193"/>
      <c r="AL716" s="193"/>
      <c r="AM716" s="193"/>
      <c r="AN716" s="193"/>
      <c r="AO716" s="193"/>
      <c r="AP716" s="193"/>
      <c r="AQ716" s="193"/>
      <c r="AR716" s="193"/>
      <c r="AS716" s="193"/>
      <c r="AT716" s="193"/>
      <c r="AU716" s="193"/>
      <c r="AV716" s="193"/>
    </row>
    <row r="717" spans="1:48" ht="15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  <c r="AE717" s="193"/>
      <c r="AF717" s="193"/>
      <c r="AG717" s="193"/>
      <c r="AH717" s="193"/>
      <c r="AI717" s="193"/>
      <c r="AJ717" s="193"/>
      <c r="AK717" s="193"/>
      <c r="AL717" s="193"/>
      <c r="AM717" s="193"/>
      <c r="AN717" s="193"/>
      <c r="AO717" s="193"/>
      <c r="AP717" s="193"/>
      <c r="AQ717" s="193"/>
      <c r="AR717" s="193"/>
      <c r="AS717" s="193"/>
      <c r="AT717" s="193"/>
      <c r="AU717" s="193"/>
      <c r="AV717" s="193"/>
    </row>
    <row r="718" spans="1:48" ht="15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  <c r="AE718" s="193"/>
      <c r="AF718" s="193"/>
      <c r="AG718" s="193"/>
      <c r="AH718" s="193"/>
      <c r="AI718" s="193"/>
      <c r="AJ718" s="193"/>
      <c r="AK718" s="193"/>
      <c r="AL718" s="193"/>
      <c r="AM718" s="193"/>
      <c r="AN718" s="193"/>
      <c r="AO718" s="193"/>
      <c r="AP718" s="193"/>
      <c r="AQ718" s="193"/>
      <c r="AR718" s="193"/>
      <c r="AS718" s="193"/>
      <c r="AT718" s="193"/>
      <c r="AU718" s="193"/>
      <c r="AV718" s="193"/>
    </row>
    <row r="719" spans="1:48" ht="15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  <c r="AE719" s="193"/>
      <c r="AF719" s="193"/>
      <c r="AG719" s="193"/>
      <c r="AH719" s="193"/>
      <c r="AI719" s="193"/>
      <c r="AJ719" s="193"/>
      <c r="AK719" s="193"/>
      <c r="AL719" s="193"/>
      <c r="AM719" s="193"/>
      <c r="AN719" s="193"/>
      <c r="AO719" s="193"/>
      <c r="AP719" s="193"/>
      <c r="AQ719" s="193"/>
      <c r="AR719" s="193"/>
      <c r="AS719" s="193"/>
      <c r="AT719" s="193"/>
      <c r="AU719" s="193"/>
      <c r="AV719" s="193"/>
    </row>
    <row r="720" spans="1:48" ht="15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  <c r="AE720" s="193"/>
      <c r="AF720" s="193"/>
      <c r="AG720" s="193"/>
      <c r="AH720" s="193"/>
      <c r="AI720" s="193"/>
      <c r="AJ720" s="193"/>
      <c r="AK720" s="193"/>
      <c r="AL720" s="193"/>
      <c r="AM720" s="193"/>
      <c r="AN720" s="193"/>
      <c r="AO720" s="193"/>
      <c r="AP720" s="193"/>
      <c r="AQ720" s="193"/>
      <c r="AR720" s="193"/>
      <c r="AS720" s="193"/>
      <c r="AT720" s="193"/>
      <c r="AU720" s="193"/>
      <c r="AV720" s="193"/>
    </row>
    <row r="721" spans="1:48" ht="15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  <c r="AA721" s="193"/>
      <c r="AB721" s="193"/>
      <c r="AC721" s="193"/>
      <c r="AD721" s="193"/>
      <c r="AE721" s="193"/>
      <c r="AF721" s="193"/>
      <c r="AG721" s="193"/>
      <c r="AH721" s="193"/>
      <c r="AI721" s="193"/>
      <c r="AJ721" s="193"/>
      <c r="AK721" s="193"/>
      <c r="AL721" s="193"/>
      <c r="AM721" s="193"/>
      <c r="AN721" s="193"/>
      <c r="AO721" s="193"/>
      <c r="AP721" s="193"/>
      <c r="AQ721" s="193"/>
      <c r="AR721" s="193"/>
      <c r="AS721" s="193"/>
      <c r="AT721" s="193"/>
      <c r="AU721" s="193"/>
      <c r="AV721" s="193"/>
    </row>
    <row r="722" spans="1:48" ht="15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  <c r="AE722" s="193"/>
      <c r="AF722" s="193"/>
      <c r="AG722" s="193"/>
      <c r="AH722" s="193"/>
      <c r="AI722" s="193"/>
      <c r="AJ722" s="193"/>
      <c r="AK722" s="193"/>
      <c r="AL722" s="193"/>
      <c r="AM722" s="193"/>
      <c r="AN722" s="193"/>
      <c r="AO722" s="193"/>
      <c r="AP722" s="193"/>
      <c r="AQ722" s="193"/>
      <c r="AR722" s="193"/>
      <c r="AS722" s="193"/>
      <c r="AT722" s="193"/>
      <c r="AU722" s="193"/>
      <c r="AV722" s="193"/>
    </row>
    <row r="723" spans="1:48" ht="15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  <c r="AE723" s="193"/>
      <c r="AF723" s="193"/>
      <c r="AG723" s="193"/>
      <c r="AH723" s="193"/>
      <c r="AI723" s="193"/>
      <c r="AJ723" s="193"/>
      <c r="AK723" s="193"/>
      <c r="AL723" s="193"/>
      <c r="AM723" s="193"/>
      <c r="AN723" s="193"/>
      <c r="AO723" s="193"/>
      <c r="AP723" s="193"/>
      <c r="AQ723" s="193"/>
      <c r="AR723" s="193"/>
      <c r="AS723" s="193"/>
      <c r="AT723" s="193"/>
      <c r="AU723" s="193"/>
      <c r="AV723" s="193"/>
    </row>
    <row r="724" spans="1:48" ht="15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  <c r="AE724" s="193"/>
      <c r="AF724" s="193"/>
      <c r="AG724" s="193"/>
      <c r="AH724" s="193"/>
      <c r="AI724" s="193"/>
      <c r="AJ724" s="193"/>
      <c r="AK724" s="193"/>
      <c r="AL724" s="193"/>
      <c r="AM724" s="193"/>
      <c r="AN724" s="193"/>
      <c r="AO724" s="193"/>
      <c r="AP724" s="193"/>
      <c r="AQ724" s="193"/>
      <c r="AR724" s="193"/>
      <c r="AS724" s="193"/>
      <c r="AT724" s="193"/>
      <c r="AU724" s="193"/>
      <c r="AV724" s="193"/>
    </row>
    <row r="725" spans="1:48" ht="15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  <c r="AE725" s="193"/>
      <c r="AF725" s="193"/>
      <c r="AG725" s="193"/>
      <c r="AH725" s="193"/>
      <c r="AI725" s="193"/>
      <c r="AJ725" s="193"/>
      <c r="AK725" s="193"/>
      <c r="AL725" s="193"/>
      <c r="AM725" s="193"/>
      <c r="AN725" s="193"/>
      <c r="AO725" s="193"/>
      <c r="AP725" s="193"/>
      <c r="AQ725" s="193"/>
      <c r="AR725" s="193"/>
      <c r="AS725" s="193"/>
      <c r="AT725" s="193"/>
      <c r="AU725" s="193"/>
      <c r="AV725" s="193"/>
    </row>
    <row r="726" spans="1:48" ht="15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  <c r="AE726" s="193"/>
      <c r="AF726" s="193"/>
      <c r="AG726" s="193"/>
      <c r="AH726" s="193"/>
      <c r="AI726" s="193"/>
      <c r="AJ726" s="193"/>
      <c r="AK726" s="193"/>
      <c r="AL726" s="193"/>
      <c r="AM726" s="193"/>
      <c r="AN726" s="193"/>
      <c r="AO726" s="193"/>
      <c r="AP726" s="193"/>
      <c r="AQ726" s="193"/>
      <c r="AR726" s="193"/>
      <c r="AS726" s="193"/>
      <c r="AT726" s="193"/>
      <c r="AU726" s="193"/>
      <c r="AV726" s="193"/>
    </row>
    <row r="727" spans="1:48" ht="15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  <c r="AE727" s="193"/>
      <c r="AF727" s="193"/>
      <c r="AG727" s="193"/>
      <c r="AH727" s="193"/>
      <c r="AI727" s="193"/>
      <c r="AJ727" s="193"/>
      <c r="AK727" s="193"/>
      <c r="AL727" s="193"/>
      <c r="AM727" s="193"/>
      <c r="AN727" s="193"/>
      <c r="AO727" s="193"/>
      <c r="AP727" s="193"/>
      <c r="AQ727" s="193"/>
      <c r="AR727" s="193"/>
      <c r="AS727" s="193"/>
      <c r="AT727" s="193"/>
      <c r="AU727" s="193"/>
      <c r="AV727" s="193"/>
    </row>
    <row r="728" spans="1:48" ht="15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  <c r="AE728" s="193"/>
      <c r="AF728" s="193"/>
      <c r="AG728" s="193"/>
      <c r="AH728" s="193"/>
      <c r="AI728" s="193"/>
      <c r="AJ728" s="193"/>
      <c r="AK728" s="193"/>
      <c r="AL728" s="193"/>
      <c r="AM728" s="193"/>
      <c r="AN728" s="193"/>
      <c r="AO728" s="193"/>
      <c r="AP728" s="193"/>
      <c r="AQ728" s="193"/>
      <c r="AR728" s="193"/>
      <c r="AS728" s="193"/>
      <c r="AT728" s="193"/>
      <c r="AU728" s="193"/>
      <c r="AV728" s="193"/>
    </row>
    <row r="729" spans="1:48" ht="15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  <c r="AE729" s="193"/>
      <c r="AF729" s="193"/>
      <c r="AG729" s="193"/>
      <c r="AH729" s="193"/>
      <c r="AI729" s="193"/>
      <c r="AJ729" s="193"/>
      <c r="AK729" s="193"/>
      <c r="AL729" s="193"/>
      <c r="AM729" s="193"/>
      <c r="AN729" s="193"/>
      <c r="AO729" s="193"/>
      <c r="AP729" s="193"/>
      <c r="AQ729" s="193"/>
      <c r="AR729" s="193"/>
      <c r="AS729" s="193"/>
      <c r="AT729" s="193"/>
      <c r="AU729" s="193"/>
      <c r="AV729" s="193"/>
    </row>
    <row r="730" spans="1:48" ht="15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  <c r="AE730" s="193"/>
      <c r="AF730" s="193"/>
      <c r="AG730" s="193"/>
      <c r="AH730" s="193"/>
      <c r="AI730" s="193"/>
      <c r="AJ730" s="193"/>
      <c r="AK730" s="193"/>
      <c r="AL730" s="193"/>
      <c r="AM730" s="193"/>
      <c r="AN730" s="193"/>
      <c r="AO730" s="193"/>
      <c r="AP730" s="193"/>
      <c r="AQ730" s="193"/>
      <c r="AR730" s="193"/>
      <c r="AS730" s="193"/>
      <c r="AT730" s="193"/>
      <c r="AU730" s="193"/>
      <c r="AV730" s="193"/>
    </row>
    <row r="731" spans="1:48" ht="15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  <c r="AE731" s="193"/>
      <c r="AF731" s="193"/>
      <c r="AG731" s="193"/>
      <c r="AH731" s="193"/>
      <c r="AI731" s="193"/>
      <c r="AJ731" s="193"/>
      <c r="AK731" s="193"/>
      <c r="AL731" s="193"/>
      <c r="AM731" s="193"/>
      <c r="AN731" s="193"/>
      <c r="AO731" s="193"/>
      <c r="AP731" s="193"/>
      <c r="AQ731" s="193"/>
      <c r="AR731" s="193"/>
      <c r="AS731" s="193"/>
      <c r="AT731" s="193"/>
      <c r="AU731" s="193"/>
      <c r="AV731" s="193"/>
    </row>
    <row r="732" spans="1:48" ht="15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  <c r="AE732" s="193"/>
      <c r="AF732" s="193"/>
      <c r="AG732" s="193"/>
      <c r="AH732" s="193"/>
      <c r="AI732" s="193"/>
      <c r="AJ732" s="193"/>
      <c r="AK732" s="193"/>
      <c r="AL732" s="193"/>
      <c r="AM732" s="193"/>
      <c r="AN732" s="193"/>
      <c r="AO732" s="193"/>
      <c r="AP732" s="193"/>
      <c r="AQ732" s="193"/>
      <c r="AR732" s="193"/>
      <c r="AS732" s="193"/>
      <c r="AT732" s="193"/>
      <c r="AU732" s="193"/>
      <c r="AV732" s="193"/>
    </row>
    <row r="733" spans="1:48" ht="15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  <c r="AE733" s="193"/>
      <c r="AF733" s="193"/>
      <c r="AG733" s="193"/>
      <c r="AH733" s="193"/>
      <c r="AI733" s="193"/>
      <c r="AJ733" s="193"/>
      <c r="AK733" s="193"/>
      <c r="AL733" s="193"/>
      <c r="AM733" s="193"/>
      <c r="AN733" s="193"/>
      <c r="AO733" s="193"/>
      <c r="AP733" s="193"/>
      <c r="AQ733" s="193"/>
      <c r="AR733" s="193"/>
      <c r="AS733" s="193"/>
      <c r="AT733" s="193"/>
      <c r="AU733" s="193"/>
      <c r="AV733" s="193"/>
    </row>
    <row r="734" spans="1:48" ht="15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  <c r="AE734" s="193"/>
      <c r="AF734" s="193"/>
      <c r="AG734" s="193"/>
      <c r="AH734" s="193"/>
      <c r="AI734" s="193"/>
      <c r="AJ734" s="193"/>
      <c r="AK734" s="193"/>
      <c r="AL734" s="193"/>
      <c r="AM734" s="193"/>
      <c r="AN734" s="193"/>
      <c r="AO734" s="193"/>
      <c r="AP734" s="193"/>
      <c r="AQ734" s="193"/>
      <c r="AR734" s="193"/>
      <c r="AS734" s="193"/>
      <c r="AT734" s="193"/>
      <c r="AU734" s="193"/>
      <c r="AV734" s="193"/>
    </row>
    <row r="735" spans="1:48" ht="15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  <c r="AE735" s="193"/>
      <c r="AF735" s="193"/>
      <c r="AG735" s="193"/>
      <c r="AH735" s="193"/>
      <c r="AI735" s="193"/>
      <c r="AJ735" s="193"/>
      <c r="AK735" s="193"/>
      <c r="AL735" s="193"/>
      <c r="AM735" s="193"/>
      <c r="AN735" s="193"/>
      <c r="AO735" s="193"/>
      <c r="AP735" s="193"/>
      <c r="AQ735" s="193"/>
      <c r="AR735" s="193"/>
      <c r="AS735" s="193"/>
      <c r="AT735" s="193"/>
      <c r="AU735" s="193"/>
      <c r="AV735" s="193"/>
    </row>
    <row r="736" spans="1:48" ht="15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  <c r="AE736" s="193"/>
      <c r="AF736" s="193"/>
      <c r="AG736" s="193"/>
      <c r="AH736" s="193"/>
      <c r="AI736" s="193"/>
      <c r="AJ736" s="193"/>
      <c r="AK736" s="193"/>
      <c r="AL736" s="193"/>
      <c r="AM736" s="193"/>
      <c r="AN736" s="193"/>
      <c r="AO736" s="193"/>
      <c r="AP736" s="193"/>
      <c r="AQ736" s="193"/>
      <c r="AR736" s="193"/>
      <c r="AS736" s="193"/>
      <c r="AT736" s="193"/>
      <c r="AU736" s="193"/>
      <c r="AV736" s="193"/>
    </row>
    <row r="737" spans="1:48" ht="15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  <c r="AE737" s="193"/>
      <c r="AF737" s="193"/>
      <c r="AG737" s="193"/>
      <c r="AH737" s="193"/>
      <c r="AI737" s="193"/>
      <c r="AJ737" s="193"/>
      <c r="AK737" s="193"/>
      <c r="AL737" s="193"/>
      <c r="AM737" s="193"/>
      <c r="AN737" s="193"/>
      <c r="AO737" s="193"/>
      <c r="AP737" s="193"/>
      <c r="AQ737" s="193"/>
      <c r="AR737" s="193"/>
      <c r="AS737" s="193"/>
      <c r="AT737" s="193"/>
      <c r="AU737" s="193"/>
      <c r="AV737" s="193"/>
    </row>
    <row r="738" spans="1:48" ht="15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  <c r="AE738" s="193"/>
      <c r="AF738" s="193"/>
      <c r="AG738" s="193"/>
      <c r="AH738" s="193"/>
      <c r="AI738" s="193"/>
      <c r="AJ738" s="193"/>
      <c r="AK738" s="193"/>
      <c r="AL738" s="193"/>
      <c r="AM738" s="193"/>
      <c r="AN738" s="193"/>
      <c r="AO738" s="193"/>
      <c r="AP738" s="193"/>
      <c r="AQ738" s="193"/>
      <c r="AR738" s="193"/>
      <c r="AS738" s="193"/>
      <c r="AT738" s="193"/>
      <c r="AU738" s="193"/>
      <c r="AV738" s="193"/>
    </row>
    <row r="739" spans="1:48" ht="15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  <c r="AE739" s="193"/>
      <c r="AF739" s="193"/>
      <c r="AG739" s="193"/>
      <c r="AH739" s="193"/>
      <c r="AI739" s="193"/>
      <c r="AJ739" s="193"/>
      <c r="AK739" s="193"/>
      <c r="AL739" s="193"/>
      <c r="AM739" s="193"/>
      <c r="AN739" s="193"/>
      <c r="AO739" s="193"/>
      <c r="AP739" s="193"/>
      <c r="AQ739" s="193"/>
      <c r="AR739" s="193"/>
      <c r="AS739" s="193"/>
      <c r="AT739" s="193"/>
      <c r="AU739" s="193"/>
      <c r="AV739" s="193"/>
    </row>
    <row r="740" spans="1:48" ht="15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  <c r="AE740" s="193"/>
      <c r="AF740" s="193"/>
      <c r="AG740" s="193"/>
      <c r="AH740" s="193"/>
      <c r="AI740" s="193"/>
      <c r="AJ740" s="193"/>
      <c r="AK740" s="193"/>
      <c r="AL740" s="193"/>
      <c r="AM740" s="193"/>
      <c r="AN740" s="193"/>
      <c r="AO740" s="193"/>
      <c r="AP740" s="193"/>
      <c r="AQ740" s="193"/>
      <c r="AR740" s="193"/>
      <c r="AS740" s="193"/>
      <c r="AT740" s="193"/>
      <c r="AU740" s="193"/>
      <c r="AV740" s="193"/>
    </row>
    <row r="741" spans="1:48" ht="15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  <c r="AE741" s="193"/>
      <c r="AF741" s="193"/>
      <c r="AG741" s="193"/>
      <c r="AH741" s="193"/>
      <c r="AI741" s="193"/>
      <c r="AJ741" s="193"/>
      <c r="AK741" s="193"/>
      <c r="AL741" s="193"/>
      <c r="AM741" s="193"/>
      <c r="AN741" s="193"/>
      <c r="AO741" s="193"/>
      <c r="AP741" s="193"/>
      <c r="AQ741" s="193"/>
      <c r="AR741" s="193"/>
      <c r="AS741" s="193"/>
      <c r="AT741" s="193"/>
      <c r="AU741" s="193"/>
      <c r="AV741" s="193"/>
    </row>
    <row r="742" spans="1:48" ht="15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  <c r="AE742" s="193"/>
      <c r="AF742" s="193"/>
      <c r="AG742" s="193"/>
      <c r="AH742" s="193"/>
      <c r="AI742" s="193"/>
      <c r="AJ742" s="193"/>
      <c r="AK742" s="193"/>
      <c r="AL742" s="193"/>
      <c r="AM742" s="193"/>
      <c r="AN742" s="193"/>
      <c r="AO742" s="193"/>
      <c r="AP742" s="193"/>
      <c r="AQ742" s="193"/>
      <c r="AR742" s="193"/>
      <c r="AS742" s="193"/>
      <c r="AT742" s="193"/>
      <c r="AU742" s="193"/>
      <c r="AV742" s="193"/>
    </row>
    <row r="743" spans="1:48" ht="15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  <c r="AE743" s="193"/>
      <c r="AF743" s="193"/>
      <c r="AG743" s="193"/>
      <c r="AH743" s="193"/>
      <c r="AI743" s="193"/>
      <c r="AJ743" s="193"/>
      <c r="AK743" s="193"/>
      <c r="AL743" s="193"/>
      <c r="AM743" s="193"/>
      <c r="AN743" s="193"/>
      <c r="AO743" s="193"/>
      <c r="AP743" s="193"/>
      <c r="AQ743" s="193"/>
      <c r="AR743" s="193"/>
      <c r="AS743" s="193"/>
      <c r="AT743" s="193"/>
      <c r="AU743" s="193"/>
      <c r="AV743" s="193"/>
    </row>
    <row r="744" spans="1:48" ht="15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  <c r="AA744" s="193"/>
      <c r="AB744" s="193"/>
      <c r="AC744" s="193"/>
      <c r="AD744" s="193"/>
      <c r="AE744" s="193"/>
      <c r="AF744" s="193"/>
      <c r="AG744" s="193"/>
      <c r="AH744" s="193"/>
      <c r="AI744" s="193"/>
      <c r="AJ744" s="193"/>
      <c r="AK744" s="193"/>
      <c r="AL744" s="193"/>
      <c r="AM744" s="193"/>
      <c r="AN744" s="193"/>
      <c r="AO744" s="193"/>
      <c r="AP744" s="193"/>
      <c r="AQ744" s="193"/>
      <c r="AR744" s="193"/>
      <c r="AS744" s="193"/>
      <c r="AT744" s="193"/>
      <c r="AU744" s="193"/>
      <c r="AV744" s="193"/>
    </row>
    <row r="745" spans="1:48" ht="15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  <c r="AE745" s="193"/>
      <c r="AF745" s="193"/>
      <c r="AG745" s="193"/>
      <c r="AH745" s="193"/>
      <c r="AI745" s="193"/>
      <c r="AJ745" s="193"/>
      <c r="AK745" s="193"/>
      <c r="AL745" s="193"/>
      <c r="AM745" s="193"/>
      <c r="AN745" s="193"/>
      <c r="AO745" s="193"/>
      <c r="AP745" s="193"/>
      <c r="AQ745" s="193"/>
      <c r="AR745" s="193"/>
      <c r="AS745" s="193"/>
      <c r="AT745" s="193"/>
      <c r="AU745" s="193"/>
      <c r="AV745" s="193"/>
    </row>
    <row r="746" spans="1:48" ht="15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  <c r="AE746" s="193"/>
      <c r="AF746" s="193"/>
      <c r="AG746" s="193"/>
      <c r="AH746" s="193"/>
      <c r="AI746" s="193"/>
      <c r="AJ746" s="193"/>
      <c r="AK746" s="193"/>
      <c r="AL746" s="193"/>
      <c r="AM746" s="193"/>
      <c r="AN746" s="193"/>
      <c r="AO746" s="193"/>
      <c r="AP746" s="193"/>
      <c r="AQ746" s="193"/>
      <c r="AR746" s="193"/>
      <c r="AS746" s="193"/>
      <c r="AT746" s="193"/>
      <c r="AU746" s="193"/>
      <c r="AV746" s="193"/>
    </row>
    <row r="747" spans="1:48" ht="15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  <c r="AE747" s="193"/>
      <c r="AF747" s="193"/>
      <c r="AG747" s="193"/>
      <c r="AH747" s="193"/>
      <c r="AI747" s="193"/>
      <c r="AJ747" s="193"/>
      <c r="AK747" s="193"/>
      <c r="AL747" s="193"/>
      <c r="AM747" s="193"/>
      <c r="AN747" s="193"/>
      <c r="AO747" s="193"/>
      <c r="AP747" s="193"/>
      <c r="AQ747" s="193"/>
      <c r="AR747" s="193"/>
      <c r="AS747" s="193"/>
      <c r="AT747" s="193"/>
      <c r="AU747" s="193"/>
      <c r="AV747" s="193"/>
    </row>
    <row r="748" spans="1:48" ht="15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  <c r="AE748" s="193"/>
      <c r="AF748" s="193"/>
      <c r="AG748" s="193"/>
      <c r="AH748" s="193"/>
      <c r="AI748" s="193"/>
      <c r="AJ748" s="193"/>
      <c r="AK748" s="193"/>
      <c r="AL748" s="193"/>
      <c r="AM748" s="193"/>
      <c r="AN748" s="193"/>
      <c r="AO748" s="193"/>
      <c r="AP748" s="193"/>
      <c r="AQ748" s="193"/>
      <c r="AR748" s="193"/>
      <c r="AS748" s="193"/>
      <c r="AT748" s="193"/>
      <c r="AU748" s="193"/>
      <c r="AV748" s="193"/>
    </row>
    <row r="749" spans="1:48" ht="15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193"/>
      <c r="AB749" s="193"/>
      <c r="AC749" s="193"/>
      <c r="AD749" s="193"/>
      <c r="AE749" s="193"/>
      <c r="AF749" s="193"/>
      <c r="AG749" s="193"/>
      <c r="AH749" s="193"/>
      <c r="AI749" s="193"/>
      <c r="AJ749" s="193"/>
      <c r="AK749" s="193"/>
      <c r="AL749" s="193"/>
      <c r="AM749" s="193"/>
      <c r="AN749" s="193"/>
      <c r="AO749" s="193"/>
      <c r="AP749" s="193"/>
      <c r="AQ749" s="193"/>
      <c r="AR749" s="193"/>
      <c r="AS749" s="193"/>
      <c r="AT749" s="193"/>
      <c r="AU749" s="193"/>
      <c r="AV749" s="193"/>
    </row>
    <row r="750" spans="1:48" ht="15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  <c r="AE750" s="193"/>
      <c r="AF750" s="193"/>
      <c r="AG750" s="193"/>
      <c r="AH750" s="193"/>
      <c r="AI750" s="193"/>
      <c r="AJ750" s="193"/>
      <c r="AK750" s="193"/>
      <c r="AL750" s="193"/>
      <c r="AM750" s="193"/>
      <c r="AN750" s="193"/>
      <c r="AO750" s="193"/>
      <c r="AP750" s="193"/>
      <c r="AQ750" s="193"/>
      <c r="AR750" s="193"/>
      <c r="AS750" s="193"/>
      <c r="AT750" s="193"/>
      <c r="AU750" s="193"/>
      <c r="AV750" s="193"/>
    </row>
    <row r="751" spans="1:48" ht="15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  <c r="AE751" s="193"/>
      <c r="AF751" s="193"/>
      <c r="AG751" s="193"/>
      <c r="AH751" s="193"/>
      <c r="AI751" s="193"/>
      <c r="AJ751" s="193"/>
      <c r="AK751" s="193"/>
      <c r="AL751" s="193"/>
      <c r="AM751" s="193"/>
      <c r="AN751" s="193"/>
      <c r="AO751" s="193"/>
      <c r="AP751" s="193"/>
      <c r="AQ751" s="193"/>
      <c r="AR751" s="193"/>
      <c r="AS751" s="193"/>
      <c r="AT751" s="193"/>
      <c r="AU751" s="193"/>
      <c r="AV751" s="193"/>
    </row>
    <row r="752" spans="1:48" ht="15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  <c r="AE752" s="193"/>
      <c r="AF752" s="193"/>
      <c r="AG752" s="193"/>
      <c r="AH752" s="193"/>
      <c r="AI752" s="193"/>
      <c r="AJ752" s="193"/>
      <c r="AK752" s="193"/>
      <c r="AL752" s="193"/>
      <c r="AM752" s="193"/>
      <c r="AN752" s="193"/>
      <c r="AO752" s="193"/>
      <c r="AP752" s="193"/>
      <c r="AQ752" s="193"/>
      <c r="AR752" s="193"/>
      <c r="AS752" s="193"/>
      <c r="AT752" s="193"/>
      <c r="AU752" s="193"/>
      <c r="AV752" s="193"/>
    </row>
    <row r="753" spans="1:48" ht="15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  <c r="AE753" s="193"/>
      <c r="AF753" s="193"/>
      <c r="AG753" s="193"/>
      <c r="AH753" s="193"/>
      <c r="AI753" s="193"/>
      <c r="AJ753" s="193"/>
      <c r="AK753" s="193"/>
      <c r="AL753" s="193"/>
      <c r="AM753" s="193"/>
      <c r="AN753" s="193"/>
      <c r="AO753" s="193"/>
      <c r="AP753" s="193"/>
      <c r="AQ753" s="193"/>
      <c r="AR753" s="193"/>
      <c r="AS753" s="193"/>
      <c r="AT753" s="193"/>
      <c r="AU753" s="193"/>
      <c r="AV753" s="193"/>
    </row>
    <row r="754" spans="1:48" ht="15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  <c r="AE754" s="193"/>
      <c r="AF754" s="193"/>
      <c r="AG754" s="193"/>
      <c r="AH754" s="193"/>
      <c r="AI754" s="193"/>
      <c r="AJ754" s="193"/>
      <c r="AK754" s="193"/>
      <c r="AL754" s="193"/>
      <c r="AM754" s="193"/>
      <c r="AN754" s="193"/>
      <c r="AO754" s="193"/>
      <c r="AP754" s="193"/>
      <c r="AQ754" s="193"/>
      <c r="AR754" s="193"/>
      <c r="AS754" s="193"/>
      <c r="AT754" s="193"/>
      <c r="AU754" s="193"/>
      <c r="AV754" s="193"/>
    </row>
    <row r="755" spans="1:48" ht="15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  <c r="AE755" s="193"/>
      <c r="AF755" s="193"/>
      <c r="AG755" s="193"/>
      <c r="AH755" s="193"/>
      <c r="AI755" s="193"/>
      <c r="AJ755" s="193"/>
      <c r="AK755" s="193"/>
      <c r="AL755" s="193"/>
      <c r="AM755" s="193"/>
      <c r="AN755" s="193"/>
      <c r="AO755" s="193"/>
      <c r="AP755" s="193"/>
      <c r="AQ755" s="193"/>
      <c r="AR755" s="193"/>
      <c r="AS755" s="193"/>
      <c r="AT755" s="193"/>
      <c r="AU755" s="193"/>
      <c r="AV755" s="193"/>
    </row>
    <row r="756" spans="1:48" ht="15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  <c r="AE756" s="193"/>
      <c r="AF756" s="193"/>
      <c r="AG756" s="193"/>
      <c r="AH756" s="193"/>
      <c r="AI756" s="193"/>
      <c r="AJ756" s="193"/>
      <c r="AK756" s="193"/>
      <c r="AL756" s="193"/>
      <c r="AM756" s="193"/>
      <c r="AN756" s="193"/>
      <c r="AO756" s="193"/>
      <c r="AP756" s="193"/>
      <c r="AQ756" s="193"/>
      <c r="AR756" s="193"/>
      <c r="AS756" s="193"/>
      <c r="AT756" s="193"/>
      <c r="AU756" s="193"/>
      <c r="AV756" s="193"/>
    </row>
    <row r="757" spans="1:48" ht="15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193"/>
      <c r="AB757" s="193"/>
      <c r="AC757" s="193"/>
      <c r="AD757" s="193"/>
      <c r="AE757" s="193"/>
      <c r="AF757" s="193"/>
      <c r="AG757" s="193"/>
      <c r="AH757" s="193"/>
      <c r="AI757" s="193"/>
      <c r="AJ757" s="193"/>
      <c r="AK757" s="193"/>
      <c r="AL757" s="193"/>
      <c r="AM757" s="193"/>
      <c r="AN757" s="193"/>
      <c r="AO757" s="193"/>
      <c r="AP757" s="193"/>
      <c r="AQ757" s="193"/>
      <c r="AR757" s="193"/>
      <c r="AS757" s="193"/>
      <c r="AT757" s="193"/>
      <c r="AU757" s="193"/>
      <c r="AV757" s="193"/>
    </row>
    <row r="758" spans="1:48" ht="15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  <c r="AE758" s="193"/>
      <c r="AF758" s="193"/>
      <c r="AG758" s="193"/>
      <c r="AH758" s="193"/>
      <c r="AI758" s="193"/>
      <c r="AJ758" s="193"/>
      <c r="AK758" s="193"/>
      <c r="AL758" s="193"/>
      <c r="AM758" s="193"/>
      <c r="AN758" s="193"/>
      <c r="AO758" s="193"/>
      <c r="AP758" s="193"/>
      <c r="AQ758" s="193"/>
      <c r="AR758" s="193"/>
      <c r="AS758" s="193"/>
      <c r="AT758" s="193"/>
      <c r="AU758" s="193"/>
      <c r="AV758" s="193"/>
    </row>
    <row r="759" spans="1:48" ht="15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  <c r="AE759" s="193"/>
      <c r="AF759" s="193"/>
      <c r="AG759" s="193"/>
      <c r="AH759" s="193"/>
      <c r="AI759" s="193"/>
      <c r="AJ759" s="193"/>
      <c r="AK759" s="193"/>
      <c r="AL759" s="193"/>
      <c r="AM759" s="193"/>
      <c r="AN759" s="193"/>
      <c r="AO759" s="193"/>
      <c r="AP759" s="193"/>
      <c r="AQ759" s="193"/>
      <c r="AR759" s="193"/>
      <c r="AS759" s="193"/>
      <c r="AT759" s="193"/>
      <c r="AU759" s="193"/>
      <c r="AV759" s="193"/>
    </row>
    <row r="760" spans="1:48" ht="15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  <c r="AE760" s="193"/>
      <c r="AF760" s="193"/>
      <c r="AG760" s="193"/>
      <c r="AH760" s="193"/>
      <c r="AI760" s="193"/>
      <c r="AJ760" s="193"/>
      <c r="AK760" s="193"/>
      <c r="AL760" s="193"/>
      <c r="AM760" s="193"/>
      <c r="AN760" s="193"/>
      <c r="AO760" s="193"/>
      <c r="AP760" s="193"/>
      <c r="AQ760" s="193"/>
      <c r="AR760" s="193"/>
      <c r="AS760" s="193"/>
      <c r="AT760" s="193"/>
      <c r="AU760" s="193"/>
      <c r="AV760" s="193"/>
    </row>
    <row r="761" spans="1:48" ht="15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  <c r="AE761" s="193"/>
      <c r="AF761" s="193"/>
      <c r="AG761" s="193"/>
      <c r="AH761" s="193"/>
      <c r="AI761" s="193"/>
      <c r="AJ761" s="193"/>
      <c r="AK761" s="193"/>
      <c r="AL761" s="193"/>
      <c r="AM761" s="193"/>
      <c r="AN761" s="193"/>
      <c r="AO761" s="193"/>
      <c r="AP761" s="193"/>
      <c r="AQ761" s="193"/>
      <c r="AR761" s="193"/>
      <c r="AS761" s="193"/>
      <c r="AT761" s="193"/>
      <c r="AU761" s="193"/>
      <c r="AV761" s="193"/>
    </row>
    <row r="762" spans="1:48" ht="15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  <c r="AE762" s="193"/>
      <c r="AF762" s="193"/>
      <c r="AG762" s="193"/>
      <c r="AH762" s="193"/>
      <c r="AI762" s="193"/>
      <c r="AJ762" s="193"/>
      <c r="AK762" s="193"/>
      <c r="AL762" s="193"/>
      <c r="AM762" s="193"/>
      <c r="AN762" s="193"/>
      <c r="AO762" s="193"/>
      <c r="AP762" s="193"/>
      <c r="AQ762" s="193"/>
      <c r="AR762" s="193"/>
      <c r="AS762" s="193"/>
      <c r="AT762" s="193"/>
      <c r="AU762" s="193"/>
      <c r="AV762" s="193"/>
    </row>
    <row r="763" spans="1:48" ht="15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  <c r="AA763" s="193"/>
      <c r="AB763" s="193"/>
      <c r="AC763" s="193"/>
      <c r="AD763" s="193"/>
      <c r="AE763" s="193"/>
      <c r="AF763" s="193"/>
      <c r="AG763" s="193"/>
      <c r="AH763" s="193"/>
      <c r="AI763" s="193"/>
      <c r="AJ763" s="193"/>
      <c r="AK763" s="193"/>
      <c r="AL763" s="193"/>
      <c r="AM763" s="193"/>
      <c r="AN763" s="193"/>
      <c r="AO763" s="193"/>
      <c r="AP763" s="193"/>
      <c r="AQ763" s="193"/>
      <c r="AR763" s="193"/>
      <c r="AS763" s="193"/>
      <c r="AT763" s="193"/>
      <c r="AU763" s="193"/>
      <c r="AV763" s="193"/>
    </row>
    <row r="764" spans="1:48" ht="15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  <c r="AE764" s="193"/>
      <c r="AF764" s="193"/>
      <c r="AG764" s="193"/>
      <c r="AH764" s="193"/>
      <c r="AI764" s="193"/>
      <c r="AJ764" s="193"/>
      <c r="AK764" s="193"/>
      <c r="AL764" s="193"/>
      <c r="AM764" s="193"/>
      <c r="AN764" s="193"/>
      <c r="AO764" s="193"/>
      <c r="AP764" s="193"/>
      <c r="AQ764" s="193"/>
      <c r="AR764" s="193"/>
      <c r="AS764" s="193"/>
      <c r="AT764" s="193"/>
      <c r="AU764" s="193"/>
      <c r="AV764" s="193"/>
    </row>
    <row r="765" spans="1:48" ht="15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  <c r="AE765" s="193"/>
      <c r="AF765" s="193"/>
      <c r="AG765" s="193"/>
      <c r="AH765" s="193"/>
      <c r="AI765" s="193"/>
      <c r="AJ765" s="193"/>
      <c r="AK765" s="193"/>
      <c r="AL765" s="193"/>
      <c r="AM765" s="193"/>
      <c r="AN765" s="193"/>
      <c r="AO765" s="193"/>
      <c r="AP765" s="193"/>
      <c r="AQ765" s="193"/>
      <c r="AR765" s="193"/>
      <c r="AS765" s="193"/>
      <c r="AT765" s="193"/>
      <c r="AU765" s="193"/>
      <c r="AV765" s="193"/>
    </row>
    <row r="766" spans="1:48" ht="15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  <c r="AE766" s="193"/>
      <c r="AF766" s="193"/>
      <c r="AG766" s="193"/>
      <c r="AH766" s="193"/>
      <c r="AI766" s="193"/>
      <c r="AJ766" s="193"/>
      <c r="AK766" s="193"/>
      <c r="AL766" s="193"/>
      <c r="AM766" s="193"/>
      <c r="AN766" s="193"/>
      <c r="AO766" s="193"/>
      <c r="AP766" s="193"/>
      <c r="AQ766" s="193"/>
      <c r="AR766" s="193"/>
      <c r="AS766" s="193"/>
      <c r="AT766" s="193"/>
      <c r="AU766" s="193"/>
      <c r="AV766" s="193"/>
    </row>
    <row r="767" spans="1:48" ht="15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  <c r="AE767" s="193"/>
      <c r="AF767" s="193"/>
      <c r="AG767" s="193"/>
      <c r="AH767" s="193"/>
      <c r="AI767" s="193"/>
      <c r="AJ767" s="193"/>
      <c r="AK767" s="193"/>
      <c r="AL767" s="193"/>
      <c r="AM767" s="193"/>
      <c r="AN767" s="193"/>
      <c r="AO767" s="193"/>
      <c r="AP767" s="193"/>
      <c r="AQ767" s="193"/>
      <c r="AR767" s="193"/>
      <c r="AS767" s="193"/>
      <c r="AT767" s="193"/>
      <c r="AU767" s="193"/>
      <c r="AV767" s="193"/>
    </row>
    <row r="768" spans="1:48" ht="15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  <c r="AE768" s="193"/>
      <c r="AF768" s="193"/>
      <c r="AG768" s="193"/>
      <c r="AH768" s="193"/>
      <c r="AI768" s="193"/>
      <c r="AJ768" s="193"/>
      <c r="AK768" s="193"/>
      <c r="AL768" s="193"/>
      <c r="AM768" s="193"/>
      <c r="AN768" s="193"/>
      <c r="AO768" s="193"/>
      <c r="AP768" s="193"/>
      <c r="AQ768" s="193"/>
      <c r="AR768" s="193"/>
      <c r="AS768" s="193"/>
      <c r="AT768" s="193"/>
      <c r="AU768" s="193"/>
      <c r="AV768" s="193"/>
    </row>
    <row r="769" spans="1:48" ht="15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  <c r="AE769" s="193"/>
      <c r="AF769" s="193"/>
      <c r="AG769" s="193"/>
      <c r="AH769" s="193"/>
      <c r="AI769" s="193"/>
      <c r="AJ769" s="193"/>
      <c r="AK769" s="193"/>
      <c r="AL769" s="193"/>
      <c r="AM769" s="193"/>
      <c r="AN769" s="193"/>
      <c r="AO769" s="193"/>
      <c r="AP769" s="193"/>
      <c r="AQ769" s="193"/>
      <c r="AR769" s="193"/>
      <c r="AS769" s="193"/>
      <c r="AT769" s="193"/>
      <c r="AU769" s="193"/>
      <c r="AV769" s="193"/>
    </row>
    <row r="770" spans="1:48" ht="15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  <c r="AE770" s="193"/>
      <c r="AF770" s="193"/>
      <c r="AG770" s="193"/>
      <c r="AH770" s="193"/>
      <c r="AI770" s="193"/>
      <c r="AJ770" s="193"/>
      <c r="AK770" s="193"/>
      <c r="AL770" s="193"/>
      <c r="AM770" s="193"/>
      <c r="AN770" s="193"/>
      <c r="AO770" s="193"/>
      <c r="AP770" s="193"/>
      <c r="AQ770" s="193"/>
      <c r="AR770" s="193"/>
      <c r="AS770" s="193"/>
      <c r="AT770" s="193"/>
      <c r="AU770" s="193"/>
      <c r="AV770" s="193"/>
    </row>
    <row r="771" spans="1:48" ht="15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  <c r="AE771" s="193"/>
      <c r="AF771" s="193"/>
      <c r="AG771" s="193"/>
      <c r="AH771" s="193"/>
      <c r="AI771" s="193"/>
      <c r="AJ771" s="193"/>
      <c r="AK771" s="193"/>
      <c r="AL771" s="193"/>
      <c r="AM771" s="193"/>
      <c r="AN771" s="193"/>
      <c r="AO771" s="193"/>
      <c r="AP771" s="193"/>
      <c r="AQ771" s="193"/>
      <c r="AR771" s="193"/>
      <c r="AS771" s="193"/>
      <c r="AT771" s="193"/>
      <c r="AU771" s="193"/>
      <c r="AV771" s="193"/>
    </row>
    <row r="772" spans="1:48" ht="15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  <c r="AE772" s="193"/>
      <c r="AF772" s="193"/>
      <c r="AG772" s="193"/>
      <c r="AH772" s="193"/>
      <c r="AI772" s="193"/>
      <c r="AJ772" s="193"/>
      <c r="AK772" s="193"/>
      <c r="AL772" s="193"/>
      <c r="AM772" s="193"/>
      <c r="AN772" s="193"/>
      <c r="AO772" s="193"/>
      <c r="AP772" s="193"/>
      <c r="AQ772" s="193"/>
      <c r="AR772" s="193"/>
      <c r="AS772" s="193"/>
      <c r="AT772" s="193"/>
      <c r="AU772" s="193"/>
      <c r="AV772" s="193"/>
    </row>
    <row r="773" spans="1:48" ht="15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  <c r="AE773" s="193"/>
      <c r="AF773" s="193"/>
      <c r="AG773" s="193"/>
      <c r="AH773" s="193"/>
      <c r="AI773" s="193"/>
      <c r="AJ773" s="193"/>
      <c r="AK773" s="193"/>
      <c r="AL773" s="193"/>
      <c r="AM773" s="193"/>
      <c r="AN773" s="193"/>
      <c r="AO773" s="193"/>
      <c r="AP773" s="193"/>
      <c r="AQ773" s="193"/>
      <c r="AR773" s="193"/>
      <c r="AS773" s="193"/>
      <c r="AT773" s="193"/>
      <c r="AU773" s="193"/>
      <c r="AV773" s="193"/>
    </row>
    <row r="774" spans="1:48" ht="15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  <c r="AE774" s="193"/>
      <c r="AF774" s="193"/>
      <c r="AG774" s="193"/>
      <c r="AH774" s="193"/>
      <c r="AI774" s="193"/>
      <c r="AJ774" s="193"/>
      <c r="AK774" s="193"/>
      <c r="AL774" s="193"/>
      <c r="AM774" s="193"/>
      <c r="AN774" s="193"/>
      <c r="AO774" s="193"/>
      <c r="AP774" s="193"/>
      <c r="AQ774" s="193"/>
      <c r="AR774" s="193"/>
      <c r="AS774" s="193"/>
      <c r="AT774" s="193"/>
      <c r="AU774" s="193"/>
      <c r="AV774" s="193"/>
    </row>
    <row r="775" spans="1:48" ht="15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  <c r="AE775" s="193"/>
      <c r="AF775" s="193"/>
      <c r="AG775" s="193"/>
      <c r="AH775" s="193"/>
      <c r="AI775" s="193"/>
      <c r="AJ775" s="193"/>
      <c r="AK775" s="193"/>
      <c r="AL775" s="193"/>
      <c r="AM775" s="193"/>
      <c r="AN775" s="193"/>
      <c r="AO775" s="193"/>
      <c r="AP775" s="193"/>
      <c r="AQ775" s="193"/>
      <c r="AR775" s="193"/>
      <c r="AS775" s="193"/>
      <c r="AT775" s="193"/>
      <c r="AU775" s="193"/>
      <c r="AV775" s="193"/>
    </row>
    <row r="776" spans="1:48" ht="15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  <c r="AE776" s="193"/>
      <c r="AF776" s="193"/>
      <c r="AG776" s="193"/>
      <c r="AH776" s="193"/>
      <c r="AI776" s="193"/>
      <c r="AJ776" s="193"/>
      <c r="AK776" s="193"/>
      <c r="AL776" s="193"/>
      <c r="AM776" s="193"/>
      <c r="AN776" s="193"/>
      <c r="AO776" s="193"/>
      <c r="AP776" s="193"/>
      <c r="AQ776" s="193"/>
      <c r="AR776" s="193"/>
      <c r="AS776" s="193"/>
      <c r="AT776" s="193"/>
      <c r="AU776" s="193"/>
      <c r="AV776" s="193"/>
    </row>
    <row r="777" spans="1:48" ht="15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  <c r="AE777" s="193"/>
      <c r="AF777" s="193"/>
      <c r="AG777" s="193"/>
      <c r="AH777" s="193"/>
      <c r="AI777" s="193"/>
      <c r="AJ777" s="193"/>
      <c r="AK777" s="193"/>
      <c r="AL777" s="193"/>
      <c r="AM777" s="193"/>
      <c r="AN777" s="193"/>
      <c r="AO777" s="193"/>
      <c r="AP777" s="193"/>
      <c r="AQ777" s="193"/>
      <c r="AR777" s="193"/>
      <c r="AS777" s="193"/>
      <c r="AT777" s="193"/>
      <c r="AU777" s="193"/>
      <c r="AV777" s="193"/>
    </row>
    <row r="778" spans="1:48" ht="15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  <c r="AE778" s="193"/>
      <c r="AF778" s="193"/>
      <c r="AG778" s="193"/>
      <c r="AH778" s="193"/>
      <c r="AI778" s="193"/>
      <c r="AJ778" s="193"/>
      <c r="AK778" s="193"/>
      <c r="AL778" s="193"/>
      <c r="AM778" s="193"/>
      <c r="AN778" s="193"/>
      <c r="AO778" s="193"/>
      <c r="AP778" s="193"/>
      <c r="AQ778" s="193"/>
      <c r="AR778" s="193"/>
      <c r="AS778" s="193"/>
      <c r="AT778" s="193"/>
      <c r="AU778" s="193"/>
      <c r="AV778" s="193"/>
    </row>
    <row r="779" spans="1:48" ht="15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  <c r="AE779" s="193"/>
      <c r="AF779" s="193"/>
      <c r="AG779" s="193"/>
      <c r="AH779" s="193"/>
      <c r="AI779" s="193"/>
      <c r="AJ779" s="193"/>
      <c r="AK779" s="193"/>
      <c r="AL779" s="193"/>
      <c r="AM779" s="193"/>
      <c r="AN779" s="193"/>
      <c r="AO779" s="193"/>
      <c r="AP779" s="193"/>
      <c r="AQ779" s="193"/>
      <c r="AR779" s="193"/>
      <c r="AS779" s="193"/>
      <c r="AT779" s="193"/>
      <c r="AU779" s="193"/>
      <c r="AV779" s="193"/>
    </row>
    <row r="780" spans="1:48" ht="15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  <c r="AE780" s="193"/>
      <c r="AF780" s="193"/>
      <c r="AG780" s="193"/>
      <c r="AH780" s="193"/>
      <c r="AI780" s="193"/>
      <c r="AJ780" s="193"/>
      <c r="AK780" s="193"/>
      <c r="AL780" s="193"/>
      <c r="AM780" s="193"/>
      <c r="AN780" s="193"/>
      <c r="AO780" s="193"/>
      <c r="AP780" s="193"/>
      <c r="AQ780" s="193"/>
      <c r="AR780" s="193"/>
      <c r="AS780" s="193"/>
      <c r="AT780" s="193"/>
      <c r="AU780" s="193"/>
      <c r="AV780" s="193"/>
    </row>
    <row r="781" spans="1:48" ht="15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  <c r="AE781" s="193"/>
      <c r="AF781" s="193"/>
      <c r="AG781" s="193"/>
      <c r="AH781" s="193"/>
      <c r="AI781" s="193"/>
      <c r="AJ781" s="193"/>
      <c r="AK781" s="193"/>
      <c r="AL781" s="193"/>
      <c r="AM781" s="193"/>
      <c r="AN781" s="193"/>
      <c r="AO781" s="193"/>
      <c r="AP781" s="193"/>
      <c r="AQ781" s="193"/>
      <c r="AR781" s="193"/>
      <c r="AS781" s="193"/>
      <c r="AT781" s="193"/>
      <c r="AU781" s="193"/>
      <c r="AV781" s="193"/>
    </row>
    <row r="782" spans="1:48" ht="15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  <c r="AE782" s="193"/>
      <c r="AF782" s="193"/>
      <c r="AG782" s="193"/>
      <c r="AH782" s="193"/>
      <c r="AI782" s="193"/>
      <c r="AJ782" s="193"/>
      <c r="AK782" s="193"/>
      <c r="AL782" s="193"/>
      <c r="AM782" s="193"/>
      <c r="AN782" s="193"/>
      <c r="AO782" s="193"/>
      <c r="AP782" s="193"/>
      <c r="AQ782" s="193"/>
      <c r="AR782" s="193"/>
      <c r="AS782" s="193"/>
      <c r="AT782" s="193"/>
      <c r="AU782" s="193"/>
      <c r="AV782" s="193"/>
    </row>
    <row r="783" spans="1:48" ht="15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  <c r="AE783" s="193"/>
      <c r="AF783" s="193"/>
      <c r="AG783" s="193"/>
      <c r="AH783" s="193"/>
      <c r="AI783" s="193"/>
      <c r="AJ783" s="193"/>
      <c r="AK783" s="193"/>
      <c r="AL783" s="193"/>
      <c r="AM783" s="193"/>
      <c r="AN783" s="193"/>
      <c r="AO783" s="193"/>
      <c r="AP783" s="193"/>
      <c r="AQ783" s="193"/>
      <c r="AR783" s="193"/>
      <c r="AS783" s="193"/>
      <c r="AT783" s="193"/>
      <c r="AU783" s="193"/>
      <c r="AV783" s="193"/>
    </row>
    <row r="784" spans="1:48" ht="15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  <c r="AE784" s="193"/>
      <c r="AF784" s="193"/>
      <c r="AG784" s="193"/>
      <c r="AH784" s="193"/>
      <c r="AI784" s="193"/>
      <c r="AJ784" s="193"/>
      <c r="AK784" s="193"/>
      <c r="AL784" s="193"/>
      <c r="AM784" s="193"/>
      <c r="AN784" s="193"/>
      <c r="AO784" s="193"/>
      <c r="AP784" s="193"/>
      <c r="AQ784" s="193"/>
      <c r="AR784" s="193"/>
      <c r="AS784" s="193"/>
      <c r="AT784" s="193"/>
      <c r="AU784" s="193"/>
      <c r="AV784" s="193"/>
    </row>
    <row r="785" spans="1:48" ht="15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  <c r="AE785" s="193"/>
      <c r="AF785" s="193"/>
      <c r="AG785" s="193"/>
      <c r="AH785" s="193"/>
      <c r="AI785" s="193"/>
      <c r="AJ785" s="193"/>
      <c r="AK785" s="193"/>
      <c r="AL785" s="193"/>
      <c r="AM785" s="193"/>
      <c r="AN785" s="193"/>
      <c r="AO785" s="193"/>
      <c r="AP785" s="193"/>
      <c r="AQ785" s="193"/>
      <c r="AR785" s="193"/>
      <c r="AS785" s="193"/>
      <c r="AT785" s="193"/>
      <c r="AU785" s="193"/>
      <c r="AV785" s="193"/>
    </row>
    <row r="786" spans="1:48" ht="15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  <c r="AA786" s="193"/>
      <c r="AB786" s="193"/>
      <c r="AC786" s="193"/>
      <c r="AD786" s="193"/>
      <c r="AE786" s="193"/>
      <c r="AF786" s="193"/>
      <c r="AG786" s="193"/>
      <c r="AH786" s="193"/>
      <c r="AI786" s="193"/>
      <c r="AJ786" s="193"/>
      <c r="AK786" s="193"/>
      <c r="AL786" s="193"/>
      <c r="AM786" s="193"/>
      <c r="AN786" s="193"/>
      <c r="AO786" s="193"/>
      <c r="AP786" s="193"/>
      <c r="AQ786" s="193"/>
      <c r="AR786" s="193"/>
      <c r="AS786" s="193"/>
      <c r="AT786" s="193"/>
      <c r="AU786" s="193"/>
      <c r="AV786" s="193"/>
    </row>
    <row r="787" spans="1:48" ht="15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  <c r="AE787" s="193"/>
      <c r="AF787" s="193"/>
      <c r="AG787" s="193"/>
      <c r="AH787" s="193"/>
      <c r="AI787" s="193"/>
      <c r="AJ787" s="193"/>
      <c r="AK787" s="193"/>
      <c r="AL787" s="193"/>
      <c r="AM787" s="193"/>
      <c r="AN787" s="193"/>
      <c r="AO787" s="193"/>
      <c r="AP787" s="193"/>
      <c r="AQ787" s="193"/>
      <c r="AR787" s="193"/>
      <c r="AS787" s="193"/>
      <c r="AT787" s="193"/>
      <c r="AU787" s="193"/>
      <c r="AV787" s="193"/>
    </row>
    <row r="788" spans="1:48" ht="15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  <c r="AE788" s="193"/>
      <c r="AF788" s="193"/>
      <c r="AG788" s="193"/>
      <c r="AH788" s="193"/>
      <c r="AI788" s="193"/>
      <c r="AJ788" s="193"/>
      <c r="AK788" s="193"/>
      <c r="AL788" s="193"/>
      <c r="AM788" s="193"/>
      <c r="AN788" s="193"/>
      <c r="AO788" s="193"/>
      <c r="AP788" s="193"/>
      <c r="AQ788" s="193"/>
      <c r="AR788" s="193"/>
      <c r="AS788" s="193"/>
      <c r="AT788" s="193"/>
      <c r="AU788" s="193"/>
      <c r="AV788" s="193"/>
    </row>
    <row r="789" spans="1:48" ht="15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  <c r="AE789" s="193"/>
      <c r="AF789" s="193"/>
      <c r="AG789" s="193"/>
      <c r="AH789" s="193"/>
      <c r="AI789" s="193"/>
      <c r="AJ789" s="193"/>
      <c r="AK789" s="193"/>
      <c r="AL789" s="193"/>
      <c r="AM789" s="193"/>
      <c r="AN789" s="193"/>
      <c r="AO789" s="193"/>
      <c r="AP789" s="193"/>
      <c r="AQ789" s="193"/>
      <c r="AR789" s="193"/>
      <c r="AS789" s="193"/>
      <c r="AT789" s="193"/>
      <c r="AU789" s="193"/>
      <c r="AV789" s="193"/>
    </row>
    <row r="790" spans="1:48" ht="15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  <c r="AE790" s="193"/>
      <c r="AF790" s="193"/>
      <c r="AG790" s="193"/>
      <c r="AH790" s="193"/>
      <c r="AI790" s="193"/>
      <c r="AJ790" s="193"/>
      <c r="AK790" s="193"/>
      <c r="AL790" s="193"/>
      <c r="AM790" s="193"/>
      <c r="AN790" s="193"/>
      <c r="AO790" s="193"/>
      <c r="AP790" s="193"/>
      <c r="AQ790" s="193"/>
      <c r="AR790" s="193"/>
      <c r="AS790" s="193"/>
      <c r="AT790" s="193"/>
      <c r="AU790" s="193"/>
      <c r="AV790" s="193"/>
    </row>
    <row r="791" spans="1:48" ht="15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  <c r="AA791" s="193"/>
      <c r="AB791" s="193"/>
      <c r="AC791" s="193"/>
      <c r="AD791" s="193"/>
      <c r="AE791" s="193"/>
      <c r="AF791" s="193"/>
      <c r="AG791" s="193"/>
      <c r="AH791" s="193"/>
      <c r="AI791" s="193"/>
      <c r="AJ791" s="193"/>
      <c r="AK791" s="193"/>
      <c r="AL791" s="193"/>
      <c r="AM791" s="193"/>
      <c r="AN791" s="193"/>
      <c r="AO791" s="193"/>
      <c r="AP791" s="193"/>
      <c r="AQ791" s="193"/>
      <c r="AR791" s="193"/>
      <c r="AS791" s="193"/>
      <c r="AT791" s="193"/>
      <c r="AU791" s="193"/>
      <c r="AV791" s="193"/>
    </row>
    <row r="792" spans="1:48" ht="15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  <c r="AE792" s="193"/>
      <c r="AF792" s="193"/>
      <c r="AG792" s="193"/>
      <c r="AH792" s="193"/>
      <c r="AI792" s="193"/>
      <c r="AJ792" s="193"/>
      <c r="AK792" s="193"/>
      <c r="AL792" s="193"/>
      <c r="AM792" s="193"/>
      <c r="AN792" s="193"/>
      <c r="AO792" s="193"/>
      <c r="AP792" s="193"/>
      <c r="AQ792" s="193"/>
      <c r="AR792" s="193"/>
      <c r="AS792" s="193"/>
      <c r="AT792" s="193"/>
      <c r="AU792" s="193"/>
      <c r="AV792" s="193"/>
    </row>
    <row r="793" spans="1:48" ht="15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  <c r="AE793" s="193"/>
      <c r="AF793" s="193"/>
      <c r="AG793" s="193"/>
      <c r="AH793" s="193"/>
      <c r="AI793" s="193"/>
      <c r="AJ793" s="193"/>
      <c r="AK793" s="193"/>
      <c r="AL793" s="193"/>
      <c r="AM793" s="193"/>
      <c r="AN793" s="193"/>
      <c r="AO793" s="193"/>
      <c r="AP793" s="193"/>
      <c r="AQ793" s="193"/>
      <c r="AR793" s="193"/>
      <c r="AS793" s="193"/>
      <c r="AT793" s="193"/>
      <c r="AU793" s="193"/>
      <c r="AV793" s="193"/>
    </row>
    <row r="794" spans="1:48" ht="15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  <c r="AA794" s="193"/>
      <c r="AB794" s="193"/>
      <c r="AC794" s="193"/>
      <c r="AD794" s="193"/>
      <c r="AE794" s="193"/>
      <c r="AF794" s="193"/>
      <c r="AG794" s="193"/>
      <c r="AH794" s="193"/>
      <c r="AI794" s="193"/>
      <c r="AJ794" s="193"/>
      <c r="AK794" s="193"/>
      <c r="AL794" s="193"/>
      <c r="AM794" s="193"/>
      <c r="AN794" s="193"/>
      <c r="AO794" s="193"/>
      <c r="AP794" s="193"/>
      <c r="AQ794" s="193"/>
      <c r="AR794" s="193"/>
      <c r="AS794" s="193"/>
      <c r="AT794" s="193"/>
      <c r="AU794" s="193"/>
      <c r="AV794" s="193"/>
    </row>
    <row r="795" spans="1:48" ht="15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  <c r="AE795" s="193"/>
      <c r="AF795" s="193"/>
      <c r="AG795" s="193"/>
      <c r="AH795" s="193"/>
      <c r="AI795" s="193"/>
      <c r="AJ795" s="193"/>
      <c r="AK795" s="193"/>
      <c r="AL795" s="193"/>
      <c r="AM795" s="193"/>
      <c r="AN795" s="193"/>
      <c r="AO795" s="193"/>
      <c r="AP795" s="193"/>
      <c r="AQ795" s="193"/>
      <c r="AR795" s="193"/>
      <c r="AS795" s="193"/>
      <c r="AT795" s="193"/>
      <c r="AU795" s="193"/>
      <c r="AV795" s="193"/>
    </row>
    <row r="796" spans="1:48" ht="15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  <c r="AE796" s="193"/>
      <c r="AF796" s="193"/>
      <c r="AG796" s="193"/>
      <c r="AH796" s="193"/>
      <c r="AI796" s="193"/>
      <c r="AJ796" s="193"/>
      <c r="AK796" s="193"/>
      <c r="AL796" s="193"/>
      <c r="AM796" s="193"/>
      <c r="AN796" s="193"/>
      <c r="AO796" s="193"/>
      <c r="AP796" s="193"/>
      <c r="AQ796" s="193"/>
      <c r="AR796" s="193"/>
      <c r="AS796" s="193"/>
      <c r="AT796" s="193"/>
      <c r="AU796" s="193"/>
      <c r="AV796" s="193"/>
    </row>
    <row r="797" spans="1:48" ht="15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  <c r="AE797" s="193"/>
      <c r="AF797" s="193"/>
      <c r="AG797" s="193"/>
      <c r="AH797" s="193"/>
      <c r="AI797" s="193"/>
      <c r="AJ797" s="193"/>
      <c r="AK797" s="193"/>
      <c r="AL797" s="193"/>
      <c r="AM797" s="193"/>
      <c r="AN797" s="193"/>
      <c r="AO797" s="193"/>
      <c r="AP797" s="193"/>
      <c r="AQ797" s="193"/>
      <c r="AR797" s="193"/>
      <c r="AS797" s="193"/>
      <c r="AT797" s="193"/>
      <c r="AU797" s="193"/>
      <c r="AV797" s="193"/>
    </row>
    <row r="798" spans="1:48" ht="15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  <c r="AE798" s="193"/>
      <c r="AF798" s="193"/>
      <c r="AG798" s="193"/>
      <c r="AH798" s="193"/>
      <c r="AI798" s="193"/>
      <c r="AJ798" s="193"/>
      <c r="AK798" s="193"/>
      <c r="AL798" s="193"/>
      <c r="AM798" s="193"/>
      <c r="AN798" s="193"/>
      <c r="AO798" s="193"/>
      <c r="AP798" s="193"/>
      <c r="AQ798" s="193"/>
      <c r="AR798" s="193"/>
      <c r="AS798" s="193"/>
      <c r="AT798" s="193"/>
      <c r="AU798" s="193"/>
      <c r="AV798" s="193"/>
    </row>
    <row r="799" spans="1:48" ht="15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  <c r="AE799" s="193"/>
      <c r="AF799" s="193"/>
      <c r="AG799" s="193"/>
      <c r="AH799" s="193"/>
      <c r="AI799" s="193"/>
      <c r="AJ799" s="193"/>
      <c r="AK799" s="193"/>
      <c r="AL799" s="193"/>
      <c r="AM799" s="193"/>
      <c r="AN799" s="193"/>
      <c r="AO799" s="193"/>
      <c r="AP799" s="193"/>
      <c r="AQ799" s="193"/>
      <c r="AR799" s="193"/>
      <c r="AS799" s="193"/>
      <c r="AT799" s="193"/>
      <c r="AU799" s="193"/>
      <c r="AV799" s="193"/>
    </row>
    <row r="800" spans="1:48" ht="15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  <c r="AE800" s="193"/>
      <c r="AF800" s="193"/>
      <c r="AG800" s="193"/>
      <c r="AH800" s="193"/>
      <c r="AI800" s="193"/>
      <c r="AJ800" s="193"/>
      <c r="AK800" s="193"/>
      <c r="AL800" s="193"/>
      <c r="AM800" s="193"/>
      <c r="AN800" s="193"/>
      <c r="AO800" s="193"/>
      <c r="AP800" s="193"/>
      <c r="AQ800" s="193"/>
      <c r="AR800" s="193"/>
      <c r="AS800" s="193"/>
      <c r="AT800" s="193"/>
      <c r="AU800" s="193"/>
      <c r="AV800" s="193"/>
    </row>
    <row r="801" spans="1:48" ht="15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  <c r="AE801" s="193"/>
      <c r="AF801" s="193"/>
      <c r="AG801" s="193"/>
      <c r="AH801" s="193"/>
      <c r="AI801" s="193"/>
      <c r="AJ801" s="193"/>
      <c r="AK801" s="193"/>
      <c r="AL801" s="193"/>
      <c r="AM801" s="193"/>
      <c r="AN801" s="193"/>
      <c r="AO801" s="193"/>
      <c r="AP801" s="193"/>
      <c r="AQ801" s="193"/>
      <c r="AR801" s="193"/>
      <c r="AS801" s="193"/>
      <c r="AT801" s="193"/>
      <c r="AU801" s="193"/>
      <c r="AV801" s="193"/>
    </row>
    <row r="802" spans="1:48" ht="15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  <c r="AE802" s="193"/>
      <c r="AF802" s="193"/>
      <c r="AG802" s="193"/>
      <c r="AH802" s="193"/>
      <c r="AI802" s="193"/>
      <c r="AJ802" s="193"/>
      <c r="AK802" s="193"/>
      <c r="AL802" s="193"/>
      <c r="AM802" s="193"/>
      <c r="AN802" s="193"/>
      <c r="AO802" s="193"/>
      <c r="AP802" s="193"/>
      <c r="AQ802" s="193"/>
      <c r="AR802" s="193"/>
      <c r="AS802" s="193"/>
      <c r="AT802" s="193"/>
      <c r="AU802" s="193"/>
      <c r="AV802" s="193"/>
    </row>
    <row r="803" spans="1:48" ht="15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  <c r="AE803" s="193"/>
      <c r="AF803" s="193"/>
      <c r="AG803" s="193"/>
      <c r="AH803" s="193"/>
      <c r="AI803" s="193"/>
      <c r="AJ803" s="193"/>
      <c r="AK803" s="193"/>
      <c r="AL803" s="193"/>
      <c r="AM803" s="193"/>
      <c r="AN803" s="193"/>
      <c r="AO803" s="193"/>
      <c r="AP803" s="193"/>
      <c r="AQ803" s="193"/>
      <c r="AR803" s="193"/>
      <c r="AS803" s="193"/>
      <c r="AT803" s="193"/>
      <c r="AU803" s="193"/>
      <c r="AV803" s="193"/>
    </row>
    <row r="804" spans="1:48" ht="15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  <c r="AE804" s="193"/>
      <c r="AF804" s="193"/>
      <c r="AG804" s="193"/>
      <c r="AH804" s="193"/>
      <c r="AI804" s="193"/>
      <c r="AJ804" s="193"/>
      <c r="AK804" s="193"/>
      <c r="AL804" s="193"/>
      <c r="AM804" s="193"/>
      <c r="AN804" s="193"/>
      <c r="AO804" s="193"/>
      <c r="AP804" s="193"/>
      <c r="AQ804" s="193"/>
      <c r="AR804" s="193"/>
      <c r="AS804" s="193"/>
      <c r="AT804" s="193"/>
      <c r="AU804" s="193"/>
      <c r="AV804" s="193"/>
    </row>
    <row r="805" spans="1:48" ht="15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  <c r="AE805" s="193"/>
      <c r="AF805" s="193"/>
      <c r="AG805" s="193"/>
      <c r="AH805" s="193"/>
      <c r="AI805" s="193"/>
      <c r="AJ805" s="193"/>
      <c r="AK805" s="193"/>
      <c r="AL805" s="193"/>
      <c r="AM805" s="193"/>
      <c r="AN805" s="193"/>
      <c r="AO805" s="193"/>
      <c r="AP805" s="193"/>
      <c r="AQ805" s="193"/>
      <c r="AR805" s="193"/>
      <c r="AS805" s="193"/>
      <c r="AT805" s="193"/>
      <c r="AU805" s="193"/>
      <c r="AV805" s="193"/>
    </row>
    <row r="806" spans="1:48" ht="15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  <c r="AE806" s="193"/>
      <c r="AF806" s="193"/>
      <c r="AG806" s="193"/>
      <c r="AH806" s="193"/>
      <c r="AI806" s="193"/>
      <c r="AJ806" s="193"/>
      <c r="AK806" s="193"/>
      <c r="AL806" s="193"/>
      <c r="AM806" s="193"/>
      <c r="AN806" s="193"/>
      <c r="AO806" s="193"/>
      <c r="AP806" s="193"/>
      <c r="AQ806" s="193"/>
      <c r="AR806" s="193"/>
      <c r="AS806" s="193"/>
      <c r="AT806" s="193"/>
      <c r="AU806" s="193"/>
      <c r="AV806" s="193"/>
    </row>
    <row r="807" spans="1:48" ht="15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  <c r="AE807" s="193"/>
      <c r="AF807" s="193"/>
      <c r="AG807" s="193"/>
      <c r="AH807" s="193"/>
      <c r="AI807" s="193"/>
      <c r="AJ807" s="193"/>
      <c r="AK807" s="193"/>
      <c r="AL807" s="193"/>
      <c r="AM807" s="193"/>
      <c r="AN807" s="193"/>
      <c r="AO807" s="193"/>
      <c r="AP807" s="193"/>
      <c r="AQ807" s="193"/>
      <c r="AR807" s="193"/>
      <c r="AS807" s="193"/>
      <c r="AT807" s="193"/>
      <c r="AU807" s="193"/>
      <c r="AV807" s="193"/>
    </row>
    <row r="808" spans="1:48" ht="15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  <c r="AE808" s="193"/>
      <c r="AF808" s="193"/>
      <c r="AG808" s="193"/>
      <c r="AH808" s="193"/>
      <c r="AI808" s="193"/>
      <c r="AJ808" s="193"/>
      <c r="AK808" s="193"/>
      <c r="AL808" s="193"/>
      <c r="AM808" s="193"/>
      <c r="AN808" s="193"/>
      <c r="AO808" s="193"/>
      <c r="AP808" s="193"/>
      <c r="AQ808" s="193"/>
      <c r="AR808" s="193"/>
      <c r="AS808" s="193"/>
      <c r="AT808" s="193"/>
      <c r="AU808" s="193"/>
      <c r="AV808" s="193"/>
    </row>
    <row r="809" spans="1:48" ht="15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  <c r="AE809" s="193"/>
      <c r="AF809" s="193"/>
      <c r="AG809" s="193"/>
      <c r="AH809" s="193"/>
      <c r="AI809" s="193"/>
      <c r="AJ809" s="193"/>
      <c r="AK809" s="193"/>
      <c r="AL809" s="193"/>
      <c r="AM809" s="193"/>
      <c r="AN809" s="193"/>
      <c r="AO809" s="193"/>
      <c r="AP809" s="193"/>
      <c r="AQ809" s="193"/>
      <c r="AR809" s="193"/>
      <c r="AS809" s="193"/>
      <c r="AT809" s="193"/>
      <c r="AU809" s="193"/>
      <c r="AV809" s="193"/>
    </row>
    <row r="810" spans="1:48" ht="15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  <c r="AE810" s="193"/>
      <c r="AF810" s="193"/>
      <c r="AG810" s="193"/>
      <c r="AH810" s="193"/>
      <c r="AI810" s="193"/>
      <c r="AJ810" s="193"/>
      <c r="AK810" s="193"/>
      <c r="AL810" s="193"/>
      <c r="AM810" s="193"/>
      <c r="AN810" s="193"/>
      <c r="AO810" s="193"/>
      <c r="AP810" s="193"/>
      <c r="AQ810" s="193"/>
      <c r="AR810" s="193"/>
      <c r="AS810" s="193"/>
      <c r="AT810" s="193"/>
      <c r="AU810" s="193"/>
      <c r="AV810" s="193"/>
    </row>
    <row r="811" spans="1:48" ht="15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  <c r="AE811" s="193"/>
      <c r="AF811" s="193"/>
      <c r="AG811" s="193"/>
      <c r="AH811" s="193"/>
      <c r="AI811" s="193"/>
      <c r="AJ811" s="193"/>
      <c r="AK811" s="193"/>
      <c r="AL811" s="193"/>
      <c r="AM811" s="193"/>
      <c r="AN811" s="193"/>
      <c r="AO811" s="193"/>
      <c r="AP811" s="193"/>
      <c r="AQ811" s="193"/>
      <c r="AR811" s="193"/>
      <c r="AS811" s="193"/>
      <c r="AT811" s="193"/>
      <c r="AU811" s="193"/>
      <c r="AV811" s="193"/>
    </row>
    <row r="812" spans="1:48" ht="15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  <c r="AE812" s="193"/>
      <c r="AF812" s="193"/>
      <c r="AG812" s="193"/>
      <c r="AH812" s="193"/>
      <c r="AI812" s="193"/>
      <c r="AJ812" s="193"/>
      <c r="AK812" s="193"/>
      <c r="AL812" s="193"/>
      <c r="AM812" s="193"/>
      <c r="AN812" s="193"/>
      <c r="AO812" s="193"/>
      <c r="AP812" s="193"/>
      <c r="AQ812" s="193"/>
      <c r="AR812" s="193"/>
      <c r="AS812" s="193"/>
      <c r="AT812" s="193"/>
      <c r="AU812" s="193"/>
      <c r="AV812" s="193"/>
    </row>
    <row r="813" spans="1:48" ht="15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  <c r="AE813" s="193"/>
      <c r="AF813" s="193"/>
      <c r="AG813" s="193"/>
      <c r="AH813" s="193"/>
      <c r="AI813" s="193"/>
      <c r="AJ813" s="193"/>
      <c r="AK813" s="193"/>
      <c r="AL813" s="193"/>
      <c r="AM813" s="193"/>
      <c r="AN813" s="193"/>
      <c r="AO813" s="193"/>
      <c r="AP813" s="193"/>
      <c r="AQ813" s="193"/>
      <c r="AR813" s="193"/>
      <c r="AS813" s="193"/>
      <c r="AT813" s="193"/>
      <c r="AU813" s="193"/>
      <c r="AV813" s="193"/>
    </row>
    <row r="814" spans="1:48" ht="15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  <c r="AE814" s="193"/>
      <c r="AF814" s="193"/>
      <c r="AG814" s="193"/>
      <c r="AH814" s="193"/>
      <c r="AI814" s="193"/>
      <c r="AJ814" s="193"/>
      <c r="AK814" s="193"/>
      <c r="AL814" s="193"/>
      <c r="AM814" s="193"/>
      <c r="AN814" s="193"/>
      <c r="AO814" s="193"/>
      <c r="AP814" s="193"/>
      <c r="AQ814" s="193"/>
      <c r="AR814" s="193"/>
      <c r="AS814" s="193"/>
      <c r="AT814" s="193"/>
      <c r="AU814" s="193"/>
      <c r="AV814" s="193"/>
    </row>
    <row r="815" spans="1:48" ht="15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  <c r="AE815" s="193"/>
      <c r="AF815" s="193"/>
      <c r="AG815" s="193"/>
      <c r="AH815" s="193"/>
      <c r="AI815" s="193"/>
      <c r="AJ815" s="193"/>
      <c r="AK815" s="193"/>
      <c r="AL815" s="193"/>
      <c r="AM815" s="193"/>
      <c r="AN815" s="193"/>
      <c r="AO815" s="193"/>
      <c r="AP815" s="193"/>
      <c r="AQ815" s="193"/>
      <c r="AR815" s="193"/>
      <c r="AS815" s="193"/>
      <c r="AT815" s="193"/>
      <c r="AU815" s="193"/>
      <c r="AV815" s="193"/>
    </row>
    <row r="816" spans="1:48" ht="15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  <c r="AE816" s="193"/>
      <c r="AF816" s="193"/>
      <c r="AG816" s="193"/>
      <c r="AH816" s="193"/>
      <c r="AI816" s="193"/>
      <c r="AJ816" s="193"/>
      <c r="AK816" s="193"/>
      <c r="AL816" s="193"/>
      <c r="AM816" s="193"/>
      <c r="AN816" s="193"/>
      <c r="AO816" s="193"/>
      <c r="AP816" s="193"/>
      <c r="AQ816" s="193"/>
      <c r="AR816" s="193"/>
      <c r="AS816" s="193"/>
      <c r="AT816" s="193"/>
      <c r="AU816" s="193"/>
      <c r="AV816" s="193"/>
    </row>
    <row r="817" spans="1:48" ht="15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  <c r="AA817" s="193"/>
      <c r="AB817" s="193"/>
      <c r="AC817" s="193"/>
      <c r="AD817" s="193"/>
      <c r="AE817" s="193"/>
      <c r="AF817" s="193"/>
      <c r="AG817" s="193"/>
      <c r="AH817" s="193"/>
      <c r="AI817" s="193"/>
      <c r="AJ817" s="193"/>
      <c r="AK817" s="193"/>
      <c r="AL817" s="193"/>
      <c r="AM817" s="193"/>
      <c r="AN817" s="193"/>
      <c r="AO817" s="193"/>
      <c r="AP817" s="193"/>
      <c r="AQ817" s="193"/>
      <c r="AR817" s="193"/>
      <c r="AS817" s="193"/>
      <c r="AT817" s="193"/>
      <c r="AU817" s="193"/>
      <c r="AV817" s="193"/>
    </row>
    <row r="818" spans="1:48" ht="15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  <c r="AE818" s="193"/>
      <c r="AF818" s="193"/>
      <c r="AG818" s="193"/>
      <c r="AH818" s="193"/>
      <c r="AI818" s="193"/>
      <c r="AJ818" s="193"/>
      <c r="AK818" s="193"/>
      <c r="AL818" s="193"/>
      <c r="AM818" s="193"/>
      <c r="AN818" s="193"/>
      <c r="AO818" s="193"/>
      <c r="AP818" s="193"/>
      <c r="AQ818" s="193"/>
      <c r="AR818" s="193"/>
      <c r="AS818" s="193"/>
      <c r="AT818" s="193"/>
      <c r="AU818" s="193"/>
      <c r="AV818" s="193"/>
    </row>
    <row r="819" spans="1:48" ht="15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  <c r="AE819" s="193"/>
      <c r="AF819" s="193"/>
      <c r="AG819" s="193"/>
      <c r="AH819" s="193"/>
      <c r="AI819" s="193"/>
      <c r="AJ819" s="193"/>
      <c r="AK819" s="193"/>
      <c r="AL819" s="193"/>
      <c r="AM819" s="193"/>
      <c r="AN819" s="193"/>
      <c r="AO819" s="193"/>
      <c r="AP819" s="193"/>
      <c r="AQ819" s="193"/>
      <c r="AR819" s="193"/>
      <c r="AS819" s="193"/>
      <c r="AT819" s="193"/>
      <c r="AU819" s="193"/>
      <c r="AV819" s="193"/>
    </row>
    <row r="820" spans="1:48" ht="15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  <c r="AE820" s="193"/>
      <c r="AF820" s="193"/>
      <c r="AG820" s="193"/>
      <c r="AH820" s="193"/>
      <c r="AI820" s="193"/>
      <c r="AJ820" s="193"/>
      <c r="AK820" s="193"/>
      <c r="AL820" s="193"/>
      <c r="AM820" s="193"/>
      <c r="AN820" s="193"/>
      <c r="AO820" s="193"/>
      <c r="AP820" s="193"/>
      <c r="AQ820" s="193"/>
      <c r="AR820" s="193"/>
      <c r="AS820" s="193"/>
      <c r="AT820" s="193"/>
      <c r="AU820" s="193"/>
      <c r="AV820" s="193"/>
    </row>
    <row r="821" spans="1:48" ht="15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  <c r="AE821" s="193"/>
      <c r="AF821" s="193"/>
      <c r="AG821" s="193"/>
      <c r="AH821" s="193"/>
      <c r="AI821" s="193"/>
      <c r="AJ821" s="193"/>
      <c r="AK821" s="193"/>
      <c r="AL821" s="193"/>
      <c r="AM821" s="193"/>
      <c r="AN821" s="193"/>
      <c r="AO821" s="193"/>
      <c r="AP821" s="193"/>
      <c r="AQ821" s="193"/>
      <c r="AR821" s="193"/>
      <c r="AS821" s="193"/>
      <c r="AT821" s="193"/>
      <c r="AU821" s="193"/>
      <c r="AV821" s="193"/>
    </row>
    <row r="822" spans="1:48" ht="15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  <c r="AA822" s="193"/>
      <c r="AB822" s="193"/>
      <c r="AC822" s="193"/>
      <c r="AD822" s="193"/>
      <c r="AE822" s="193"/>
      <c r="AF822" s="193"/>
      <c r="AG822" s="193"/>
      <c r="AH822" s="193"/>
      <c r="AI822" s="193"/>
      <c r="AJ822" s="193"/>
      <c r="AK822" s="193"/>
      <c r="AL822" s="193"/>
      <c r="AM822" s="193"/>
      <c r="AN822" s="193"/>
      <c r="AO822" s="193"/>
      <c r="AP822" s="193"/>
      <c r="AQ822" s="193"/>
      <c r="AR822" s="193"/>
      <c r="AS822" s="193"/>
      <c r="AT822" s="193"/>
      <c r="AU822" s="193"/>
      <c r="AV822" s="193"/>
    </row>
    <row r="823" spans="1:48" ht="15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  <c r="AE823" s="193"/>
      <c r="AF823" s="193"/>
      <c r="AG823" s="193"/>
      <c r="AH823" s="193"/>
      <c r="AI823" s="193"/>
      <c r="AJ823" s="193"/>
      <c r="AK823" s="193"/>
      <c r="AL823" s="193"/>
      <c r="AM823" s="193"/>
      <c r="AN823" s="193"/>
      <c r="AO823" s="193"/>
      <c r="AP823" s="193"/>
      <c r="AQ823" s="193"/>
      <c r="AR823" s="193"/>
      <c r="AS823" s="193"/>
      <c r="AT823" s="193"/>
      <c r="AU823" s="193"/>
      <c r="AV823" s="193"/>
    </row>
    <row r="824" spans="1:48" ht="15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  <c r="AE824" s="193"/>
      <c r="AF824" s="193"/>
      <c r="AG824" s="193"/>
      <c r="AH824" s="193"/>
      <c r="AI824" s="193"/>
      <c r="AJ824" s="193"/>
      <c r="AK824" s="193"/>
      <c r="AL824" s="193"/>
      <c r="AM824" s="193"/>
      <c r="AN824" s="193"/>
      <c r="AO824" s="193"/>
      <c r="AP824" s="193"/>
      <c r="AQ824" s="193"/>
      <c r="AR824" s="193"/>
      <c r="AS824" s="193"/>
      <c r="AT824" s="193"/>
      <c r="AU824" s="193"/>
      <c r="AV824" s="193"/>
    </row>
    <row r="825" spans="1:48" ht="15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  <c r="AE825" s="193"/>
      <c r="AF825" s="193"/>
      <c r="AG825" s="193"/>
      <c r="AH825" s="193"/>
      <c r="AI825" s="193"/>
      <c r="AJ825" s="193"/>
      <c r="AK825" s="193"/>
      <c r="AL825" s="193"/>
      <c r="AM825" s="193"/>
      <c r="AN825" s="193"/>
      <c r="AO825" s="193"/>
      <c r="AP825" s="193"/>
      <c r="AQ825" s="193"/>
      <c r="AR825" s="193"/>
      <c r="AS825" s="193"/>
      <c r="AT825" s="193"/>
      <c r="AU825" s="193"/>
      <c r="AV825" s="193"/>
    </row>
    <row r="826" spans="1:48" ht="15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  <c r="AE826" s="193"/>
      <c r="AF826" s="193"/>
      <c r="AG826" s="193"/>
      <c r="AH826" s="193"/>
      <c r="AI826" s="193"/>
      <c r="AJ826" s="193"/>
      <c r="AK826" s="193"/>
      <c r="AL826" s="193"/>
      <c r="AM826" s="193"/>
      <c r="AN826" s="193"/>
      <c r="AO826" s="193"/>
      <c r="AP826" s="193"/>
      <c r="AQ826" s="193"/>
      <c r="AR826" s="193"/>
      <c r="AS826" s="193"/>
      <c r="AT826" s="193"/>
      <c r="AU826" s="193"/>
      <c r="AV826" s="193"/>
    </row>
    <row r="827" spans="1:48" ht="15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  <c r="AE827" s="193"/>
      <c r="AF827" s="193"/>
      <c r="AG827" s="193"/>
      <c r="AH827" s="193"/>
      <c r="AI827" s="193"/>
      <c r="AJ827" s="193"/>
      <c r="AK827" s="193"/>
      <c r="AL827" s="193"/>
      <c r="AM827" s="193"/>
      <c r="AN827" s="193"/>
      <c r="AO827" s="193"/>
      <c r="AP827" s="193"/>
      <c r="AQ827" s="193"/>
      <c r="AR827" s="193"/>
      <c r="AS827" s="193"/>
      <c r="AT827" s="193"/>
      <c r="AU827" s="193"/>
      <c r="AV827" s="193"/>
    </row>
    <row r="828" spans="1:48" ht="15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  <c r="AE828" s="193"/>
      <c r="AF828" s="193"/>
      <c r="AG828" s="193"/>
      <c r="AH828" s="193"/>
      <c r="AI828" s="193"/>
      <c r="AJ828" s="193"/>
      <c r="AK828" s="193"/>
      <c r="AL828" s="193"/>
      <c r="AM828" s="193"/>
      <c r="AN828" s="193"/>
      <c r="AO828" s="193"/>
      <c r="AP828" s="193"/>
      <c r="AQ828" s="193"/>
      <c r="AR828" s="193"/>
      <c r="AS828" s="193"/>
      <c r="AT828" s="193"/>
      <c r="AU828" s="193"/>
      <c r="AV828" s="193"/>
    </row>
    <row r="829" spans="1:48" ht="15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  <c r="AE829" s="193"/>
      <c r="AF829" s="193"/>
      <c r="AG829" s="193"/>
      <c r="AH829" s="193"/>
      <c r="AI829" s="193"/>
      <c r="AJ829" s="193"/>
      <c r="AK829" s="193"/>
      <c r="AL829" s="193"/>
      <c r="AM829" s="193"/>
      <c r="AN829" s="193"/>
      <c r="AO829" s="193"/>
      <c r="AP829" s="193"/>
      <c r="AQ829" s="193"/>
      <c r="AR829" s="193"/>
      <c r="AS829" s="193"/>
      <c r="AT829" s="193"/>
      <c r="AU829" s="193"/>
      <c r="AV829" s="193"/>
    </row>
    <row r="830" spans="1:48" ht="15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  <c r="AA830" s="193"/>
      <c r="AB830" s="193"/>
      <c r="AC830" s="193"/>
      <c r="AD830" s="193"/>
      <c r="AE830" s="193"/>
      <c r="AF830" s="193"/>
      <c r="AG830" s="193"/>
      <c r="AH830" s="193"/>
      <c r="AI830" s="193"/>
      <c r="AJ830" s="193"/>
      <c r="AK830" s="193"/>
      <c r="AL830" s="193"/>
      <c r="AM830" s="193"/>
      <c r="AN830" s="193"/>
      <c r="AO830" s="193"/>
      <c r="AP830" s="193"/>
      <c r="AQ830" s="193"/>
      <c r="AR830" s="193"/>
      <c r="AS830" s="193"/>
      <c r="AT830" s="193"/>
      <c r="AU830" s="193"/>
      <c r="AV830" s="193"/>
    </row>
    <row r="831" spans="1:48" ht="15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  <c r="AE831" s="193"/>
      <c r="AF831" s="193"/>
      <c r="AG831" s="193"/>
      <c r="AH831" s="193"/>
      <c r="AI831" s="193"/>
      <c r="AJ831" s="193"/>
      <c r="AK831" s="193"/>
      <c r="AL831" s="193"/>
      <c r="AM831" s="193"/>
      <c r="AN831" s="193"/>
      <c r="AO831" s="193"/>
      <c r="AP831" s="193"/>
      <c r="AQ831" s="193"/>
      <c r="AR831" s="193"/>
      <c r="AS831" s="193"/>
      <c r="AT831" s="193"/>
      <c r="AU831" s="193"/>
      <c r="AV831" s="193"/>
    </row>
    <row r="832" spans="1:48" ht="15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  <c r="AE832" s="193"/>
      <c r="AF832" s="193"/>
      <c r="AG832" s="193"/>
      <c r="AH832" s="193"/>
      <c r="AI832" s="193"/>
      <c r="AJ832" s="193"/>
      <c r="AK832" s="193"/>
      <c r="AL832" s="193"/>
      <c r="AM832" s="193"/>
      <c r="AN832" s="193"/>
      <c r="AO832" s="193"/>
      <c r="AP832" s="193"/>
      <c r="AQ832" s="193"/>
      <c r="AR832" s="193"/>
      <c r="AS832" s="193"/>
      <c r="AT832" s="193"/>
      <c r="AU832" s="193"/>
      <c r="AV832" s="193"/>
    </row>
    <row r="833" spans="1:48" ht="15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  <c r="AE833" s="193"/>
      <c r="AF833" s="193"/>
      <c r="AG833" s="193"/>
      <c r="AH833" s="193"/>
      <c r="AI833" s="193"/>
      <c r="AJ833" s="193"/>
      <c r="AK833" s="193"/>
      <c r="AL833" s="193"/>
      <c r="AM833" s="193"/>
      <c r="AN833" s="193"/>
      <c r="AO833" s="193"/>
      <c r="AP833" s="193"/>
      <c r="AQ833" s="193"/>
      <c r="AR833" s="193"/>
      <c r="AS833" s="193"/>
      <c r="AT833" s="193"/>
      <c r="AU833" s="193"/>
      <c r="AV833" s="193"/>
    </row>
    <row r="834" spans="1:48" ht="15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  <c r="AE834" s="193"/>
      <c r="AF834" s="193"/>
      <c r="AG834" s="193"/>
      <c r="AH834" s="193"/>
      <c r="AI834" s="193"/>
      <c r="AJ834" s="193"/>
      <c r="AK834" s="193"/>
      <c r="AL834" s="193"/>
      <c r="AM834" s="193"/>
      <c r="AN834" s="193"/>
      <c r="AO834" s="193"/>
      <c r="AP834" s="193"/>
      <c r="AQ834" s="193"/>
      <c r="AR834" s="193"/>
      <c r="AS834" s="193"/>
      <c r="AT834" s="193"/>
      <c r="AU834" s="193"/>
      <c r="AV834" s="193"/>
    </row>
    <row r="835" spans="1:48" ht="15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  <c r="AE835" s="193"/>
      <c r="AF835" s="193"/>
      <c r="AG835" s="193"/>
      <c r="AH835" s="193"/>
      <c r="AI835" s="193"/>
      <c r="AJ835" s="193"/>
      <c r="AK835" s="193"/>
      <c r="AL835" s="193"/>
      <c r="AM835" s="193"/>
      <c r="AN835" s="193"/>
      <c r="AO835" s="193"/>
      <c r="AP835" s="193"/>
      <c r="AQ835" s="193"/>
      <c r="AR835" s="193"/>
      <c r="AS835" s="193"/>
      <c r="AT835" s="193"/>
      <c r="AU835" s="193"/>
      <c r="AV835" s="193"/>
    </row>
    <row r="836" spans="1:48" ht="15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  <c r="AA836" s="193"/>
      <c r="AB836" s="193"/>
      <c r="AC836" s="193"/>
      <c r="AD836" s="193"/>
      <c r="AE836" s="193"/>
      <c r="AF836" s="193"/>
      <c r="AG836" s="193"/>
      <c r="AH836" s="193"/>
      <c r="AI836" s="193"/>
      <c r="AJ836" s="193"/>
      <c r="AK836" s="193"/>
      <c r="AL836" s="193"/>
      <c r="AM836" s="193"/>
      <c r="AN836" s="193"/>
      <c r="AO836" s="193"/>
      <c r="AP836" s="193"/>
      <c r="AQ836" s="193"/>
      <c r="AR836" s="193"/>
      <c r="AS836" s="193"/>
      <c r="AT836" s="193"/>
      <c r="AU836" s="193"/>
      <c r="AV836" s="193"/>
    </row>
    <row r="837" spans="1:48" ht="15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  <c r="AE837" s="193"/>
      <c r="AF837" s="193"/>
      <c r="AG837" s="193"/>
      <c r="AH837" s="193"/>
      <c r="AI837" s="193"/>
      <c r="AJ837" s="193"/>
      <c r="AK837" s="193"/>
      <c r="AL837" s="193"/>
      <c r="AM837" s="193"/>
      <c r="AN837" s="193"/>
      <c r="AO837" s="193"/>
      <c r="AP837" s="193"/>
      <c r="AQ837" s="193"/>
      <c r="AR837" s="193"/>
      <c r="AS837" s="193"/>
      <c r="AT837" s="193"/>
      <c r="AU837" s="193"/>
      <c r="AV837" s="193"/>
    </row>
    <row r="838" spans="1:48" ht="15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  <c r="AE838" s="193"/>
      <c r="AF838" s="193"/>
      <c r="AG838" s="193"/>
      <c r="AH838" s="193"/>
      <c r="AI838" s="193"/>
      <c r="AJ838" s="193"/>
      <c r="AK838" s="193"/>
      <c r="AL838" s="193"/>
      <c r="AM838" s="193"/>
      <c r="AN838" s="193"/>
      <c r="AO838" s="193"/>
      <c r="AP838" s="193"/>
      <c r="AQ838" s="193"/>
      <c r="AR838" s="193"/>
      <c r="AS838" s="193"/>
      <c r="AT838" s="193"/>
      <c r="AU838" s="193"/>
      <c r="AV838" s="193"/>
    </row>
    <row r="839" spans="1:48" ht="15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  <c r="AE839" s="193"/>
      <c r="AF839" s="193"/>
      <c r="AG839" s="193"/>
      <c r="AH839" s="193"/>
      <c r="AI839" s="193"/>
      <c r="AJ839" s="193"/>
      <c r="AK839" s="193"/>
      <c r="AL839" s="193"/>
      <c r="AM839" s="193"/>
      <c r="AN839" s="193"/>
      <c r="AO839" s="193"/>
      <c r="AP839" s="193"/>
      <c r="AQ839" s="193"/>
      <c r="AR839" s="193"/>
      <c r="AS839" s="193"/>
      <c r="AT839" s="193"/>
      <c r="AU839" s="193"/>
      <c r="AV839" s="193"/>
    </row>
    <row r="840" spans="1:48" ht="15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  <c r="AE840" s="193"/>
      <c r="AF840" s="193"/>
      <c r="AG840" s="193"/>
      <c r="AH840" s="193"/>
      <c r="AI840" s="193"/>
      <c r="AJ840" s="193"/>
      <c r="AK840" s="193"/>
      <c r="AL840" s="193"/>
      <c r="AM840" s="193"/>
      <c r="AN840" s="193"/>
      <c r="AO840" s="193"/>
      <c r="AP840" s="193"/>
      <c r="AQ840" s="193"/>
      <c r="AR840" s="193"/>
      <c r="AS840" s="193"/>
      <c r="AT840" s="193"/>
      <c r="AU840" s="193"/>
      <c r="AV840" s="193"/>
    </row>
    <row r="841" spans="1:48" ht="15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  <c r="AE841" s="193"/>
      <c r="AF841" s="193"/>
      <c r="AG841" s="193"/>
      <c r="AH841" s="193"/>
      <c r="AI841" s="193"/>
      <c r="AJ841" s="193"/>
      <c r="AK841" s="193"/>
      <c r="AL841" s="193"/>
      <c r="AM841" s="193"/>
      <c r="AN841" s="193"/>
      <c r="AO841" s="193"/>
      <c r="AP841" s="193"/>
      <c r="AQ841" s="193"/>
      <c r="AR841" s="193"/>
      <c r="AS841" s="193"/>
      <c r="AT841" s="193"/>
      <c r="AU841" s="193"/>
      <c r="AV841" s="193"/>
    </row>
    <row r="842" spans="1:48" ht="15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  <c r="AE842" s="193"/>
      <c r="AF842" s="193"/>
      <c r="AG842" s="193"/>
      <c r="AH842" s="193"/>
      <c r="AI842" s="193"/>
      <c r="AJ842" s="193"/>
      <c r="AK842" s="193"/>
      <c r="AL842" s="193"/>
      <c r="AM842" s="193"/>
      <c r="AN842" s="193"/>
      <c r="AO842" s="193"/>
      <c r="AP842" s="193"/>
      <c r="AQ842" s="193"/>
      <c r="AR842" s="193"/>
      <c r="AS842" s="193"/>
      <c r="AT842" s="193"/>
      <c r="AU842" s="193"/>
      <c r="AV842" s="193"/>
    </row>
    <row r="843" spans="1:48" ht="15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  <c r="AE843" s="193"/>
      <c r="AF843" s="193"/>
      <c r="AG843" s="193"/>
      <c r="AH843" s="193"/>
      <c r="AI843" s="193"/>
      <c r="AJ843" s="193"/>
      <c r="AK843" s="193"/>
      <c r="AL843" s="193"/>
      <c r="AM843" s="193"/>
      <c r="AN843" s="193"/>
      <c r="AO843" s="193"/>
      <c r="AP843" s="193"/>
      <c r="AQ843" s="193"/>
      <c r="AR843" s="193"/>
      <c r="AS843" s="193"/>
      <c r="AT843" s="193"/>
      <c r="AU843" s="193"/>
      <c r="AV843" s="193"/>
    </row>
    <row r="844" spans="1:48" ht="15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  <c r="AE844" s="193"/>
      <c r="AF844" s="193"/>
      <c r="AG844" s="193"/>
      <c r="AH844" s="193"/>
      <c r="AI844" s="193"/>
      <c r="AJ844" s="193"/>
      <c r="AK844" s="193"/>
      <c r="AL844" s="193"/>
      <c r="AM844" s="193"/>
      <c r="AN844" s="193"/>
      <c r="AO844" s="193"/>
      <c r="AP844" s="193"/>
      <c r="AQ844" s="193"/>
      <c r="AR844" s="193"/>
      <c r="AS844" s="193"/>
      <c r="AT844" s="193"/>
      <c r="AU844" s="193"/>
      <c r="AV844" s="193"/>
    </row>
    <row r="845" spans="1:48" ht="15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  <c r="AE845" s="193"/>
      <c r="AF845" s="193"/>
      <c r="AG845" s="193"/>
      <c r="AH845" s="193"/>
      <c r="AI845" s="193"/>
      <c r="AJ845" s="193"/>
      <c r="AK845" s="193"/>
      <c r="AL845" s="193"/>
      <c r="AM845" s="193"/>
      <c r="AN845" s="193"/>
      <c r="AO845" s="193"/>
      <c r="AP845" s="193"/>
      <c r="AQ845" s="193"/>
      <c r="AR845" s="193"/>
      <c r="AS845" s="193"/>
      <c r="AT845" s="193"/>
      <c r="AU845" s="193"/>
      <c r="AV845" s="193"/>
    </row>
    <row r="846" spans="1:48" ht="15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  <c r="AE846" s="193"/>
      <c r="AF846" s="193"/>
      <c r="AG846" s="193"/>
      <c r="AH846" s="193"/>
      <c r="AI846" s="193"/>
      <c r="AJ846" s="193"/>
      <c r="AK846" s="193"/>
      <c r="AL846" s="193"/>
      <c r="AM846" s="193"/>
      <c r="AN846" s="193"/>
      <c r="AO846" s="193"/>
      <c r="AP846" s="193"/>
      <c r="AQ846" s="193"/>
      <c r="AR846" s="193"/>
      <c r="AS846" s="193"/>
      <c r="AT846" s="193"/>
      <c r="AU846" s="193"/>
      <c r="AV846" s="193"/>
    </row>
    <row r="847" spans="1:48" ht="15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  <c r="AE847" s="193"/>
      <c r="AF847" s="193"/>
      <c r="AG847" s="193"/>
      <c r="AH847" s="193"/>
      <c r="AI847" s="193"/>
      <c r="AJ847" s="193"/>
      <c r="AK847" s="193"/>
      <c r="AL847" s="193"/>
      <c r="AM847" s="193"/>
      <c r="AN847" s="193"/>
      <c r="AO847" s="193"/>
      <c r="AP847" s="193"/>
      <c r="AQ847" s="193"/>
      <c r="AR847" s="193"/>
      <c r="AS847" s="193"/>
      <c r="AT847" s="193"/>
      <c r="AU847" s="193"/>
      <c r="AV847" s="193"/>
    </row>
    <row r="848" spans="1:48" ht="15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  <c r="AE848" s="193"/>
      <c r="AF848" s="193"/>
      <c r="AG848" s="193"/>
      <c r="AH848" s="193"/>
      <c r="AI848" s="193"/>
      <c r="AJ848" s="193"/>
      <c r="AK848" s="193"/>
      <c r="AL848" s="193"/>
      <c r="AM848" s="193"/>
      <c r="AN848" s="193"/>
      <c r="AO848" s="193"/>
      <c r="AP848" s="193"/>
      <c r="AQ848" s="193"/>
      <c r="AR848" s="193"/>
      <c r="AS848" s="193"/>
      <c r="AT848" s="193"/>
      <c r="AU848" s="193"/>
      <c r="AV848" s="193"/>
    </row>
    <row r="849" spans="1:48" ht="15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  <c r="AE849" s="193"/>
      <c r="AF849" s="193"/>
      <c r="AG849" s="193"/>
      <c r="AH849" s="193"/>
      <c r="AI849" s="193"/>
      <c r="AJ849" s="193"/>
      <c r="AK849" s="193"/>
      <c r="AL849" s="193"/>
      <c r="AM849" s="193"/>
      <c r="AN849" s="193"/>
      <c r="AO849" s="193"/>
      <c r="AP849" s="193"/>
      <c r="AQ849" s="193"/>
      <c r="AR849" s="193"/>
      <c r="AS849" s="193"/>
      <c r="AT849" s="193"/>
      <c r="AU849" s="193"/>
      <c r="AV849" s="193"/>
    </row>
    <row r="850" spans="1:48" ht="15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  <c r="AE850" s="193"/>
      <c r="AF850" s="193"/>
      <c r="AG850" s="193"/>
      <c r="AH850" s="193"/>
      <c r="AI850" s="193"/>
      <c r="AJ850" s="193"/>
      <c r="AK850" s="193"/>
      <c r="AL850" s="193"/>
      <c r="AM850" s="193"/>
      <c r="AN850" s="193"/>
      <c r="AO850" s="193"/>
      <c r="AP850" s="193"/>
      <c r="AQ850" s="193"/>
      <c r="AR850" s="193"/>
      <c r="AS850" s="193"/>
      <c r="AT850" s="193"/>
      <c r="AU850" s="193"/>
      <c r="AV850" s="193"/>
    </row>
    <row r="851" spans="1:48" ht="15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  <c r="AE851" s="193"/>
      <c r="AF851" s="193"/>
      <c r="AG851" s="193"/>
      <c r="AH851" s="193"/>
      <c r="AI851" s="193"/>
      <c r="AJ851" s="193"/>
      <c r="AK851" s="193"/>
      <c r="AL851" s="193"/>
      <c r="AM851" s="193"/>
      <c r="AN851" s="193"/>
      <c r="AO851" s="193"/>
      <c r="AP851" s="193"/>
      <c r="AQ851" s="193"/>
      <c r="AR851" s="193"/>
      <c r="AS851" s="193"/>
      <c r="AT851" s="193"/>
      <c r="AU851" s="193"/>
      <c r="AV851" s="193"/>
    </row>
    <row r="852" spans="1:48" ht="15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  <c r="AE852" s="193"/>
      <c r="AF852" s="193"/>
      <c r="AG852" s="193"/>
      <c r="AH852" s="193"/>
      <c r="AI852" s="193"/>
      <c r="AJ852" s="193"/>
      <c r="AK852" s="193"/>
      <c r="AL852" s="193"/>
      <c r="AM852" s="193"/>
      <c r="AN852" s="193"/>
      <c r="AO852" s="193"/>
      <c r="AP852" s="193"/>
      <c r="AQ852" s="193"/>
      <c r="AR852" s="193"/>
      <c r="AS852" s="193"/>
      <c r="AT852" s="193"/>
      <c r="AU852" s="193"/>
      <c r="AV852" s="193"/>
    </row>
    <row r="853" spans="1:48" ht="15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  <c r="AE853" s="193"/>
      <c r="AF853" s="193"/>
      <c r="AG853" s="193"/>
      <c r="AH853" s="193"/>
      <c r="AI853" s="193"/>
      <c r="AJ853" s="193"/>
      <c r="AK853" s="193"/>
      <c r="AL853" s="193"/>
      <c r="AM853" s="193"/>
      <c r="AN853" s="193"/>
      <c r="AO853" s="193"/>
      <c r="AP853" s="193"/>
      <c r="AQ853" s="193"/>
      <c r="AR853" s="193"/>
      <c r="AS853" s="193"/>
      <c r="AT853" s="193"/>
      <c r="AU853" s="193"/>
      <c r="AV853" s="193"/>
    </row>
    <row r="854" spans="1:48" ht="15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  <c r="AE854" s="193"/>
      <c r="AF854" s="193"/>
      <c r="AG854" s="193"/>
      <c r="AH854" s="193"/>
      <c r="AI854" s="193"/>
      <c r="AJ854" s="193"/>
      <c r="AK854" s="193"/>
      <c r="AL854" s="193"/>
      <c r="AM854" s="193"/>
      <c r="AN854" s="193"/>
      <c r="AO854" s="193"/>
      <c r="AP854" s="193"/>
      <c r="AQ854" s="193"/>
      <c r="AR854" s="193"/>
      <c r="AS854" s="193"/>
      <c r="AT854" s="193"/>
      <c r="AU854" s="193"/>
      <c r="AV854" s="193"/>
    </row>
    <row r="855" spans="1:48" ht="15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  <c r="AE855" s="193"/>
      <c r="AF855" s="193"/>
      <c r="AG855" s="193"/>
      <c r="AH855" s="193"/>
      <c r="AI855" s="193"/>
      <c r="AJ855" s="193"/>
      <c r="AK855" s="193"/>
      <c r="AL855" s="193"/>
      <c r="AM855" s="193"/>
      <c r="AN855" s="193"/>
      <c r="AO855" s="193"/>
      <c r="AP855" s="193"/>
      <c r="AQ855" s="193"/>
      <c r="AR855" s="193"/>
      <c r="AS855" s="193"/>
      <c r="AT855" s="193"/>
      <c r="AU855" s="193"/>
      <c r="AV855" s="193"/>
    </row>
    <row r="856" spans="1:48" ht="15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  <c r="AE856" s="193"/>
      <c r="AF856" s="193"/>
      <c r="AG856" s="193"/>
      <c r="AH856" s="193"/>
      <c r="AI856" s="193"/>
      <c r="AJ856" s="193"/>
      <c r="AK856" s="193"/>
      <c r="AL856" s="193"/>
      <c r="AM856" s="193"/>
      <c r="AN856" s="193"/>
      <c r="AO856" s="193"/>
      <c r="AP856" s="193"/>
      <c r="AQ856" s="193"/>
      <c r="AR856" s="193"/>
      <c r="AS856" s="193"/>
      <c r="AT856" s="193"/>
      <c r="AU856" s="193"/>
      <c r="AV856" s="193"/>
    </row>
    <row r="857" spans="1:48" ht="15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  <c r="AE857" s="193"/>
      <c r="AF857" s="193"/>
      <c r="AG857" s="193"/>
      <c r="AH857" s="193"/>
      <c r="AI857" s="193"/>
      <c r="AJ857" s="193"/>
      <c r="AK857" s="193"/>
      <c r="AL857" s="193"/>
      <c r="AM857" s="193"/>
      <c r="AN857" s="193"/>
      <c r="AO857" s="193"/>
      <c r="AP857" s="193"/>
      <c r="AQ857" s="193"/>
      <c r="AR857" s="193"/>
      <c r="AS857" s="193"/>
      <c r="AT857" s="193"/>
      <c r="AU857" s="193"/>
      <c r="AV857" s="193"/>
    </row>
    <row r="858" spans="1:48" ht="15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  <c r="AE858" s="193"/>
      <c r="AF858" s="193"/>
      <c r="AG858" s="193"/>
      <c r="AH858" s="193"/>
      <c r="AI858" s="193"/>
      <c r="AJ858" s="193"/>
      <c r="AK858" s="193"/>
      <c r="AL858" s="193"/>
      <c r="AM858" s="193"/>
      <c r="AN858" s="193"/>
      <c r="AO858" s="193"/>
      <c r="AP858" s="193"/>
      <c r="AQ858" s="193"/>
      <c r="AR858" s="193"/>
      <c r="AS858" s="193"/>
      <c r="AT858" s="193"/>
      <c r="AU858" s="193"/>
      <c r="AV858" s="193"/>
    </row>
    <row r="859" spans="1:48" ht="15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  <c r="AA859" s="193"/>
      <c r="AB859" s="193"/>
      <c r="AC859" s="193"/>
      <c r="AD859" s="193"/>
      <c r="AE859" s="193"/>
      <c r="AF859" s="193"/>
      <c r="AG859" s="193"/>
      <c r="AH859" s="193"/>
      <c r="AI859" s="193"/>
      <c r="AJ859" s="193"/>
      <c r="AK859" s="193"/>
      <c r="AL859" s="193"/>
      <c r="AM859" s="193"/>
      <c r="AN859" s="193"/>
      <c r="AO859" s="193"/>
      <c r="AP859" s="193"/>
      <c r="AQ859" s="193"/>
      <c r="AR859" s="193"/>
      <c r="AS859" s="193"/>
      <c r="AT859" s="193"/>
      <c r="AU859" s="193"/>
      <c r="AV859" s="193"/>
    </row>
    <row r="860" spans="1:48" ht="15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  <c r="AE860" s="193"/>
      <c r="AF860" s="193"/>
      <c r="AG860" s="193"/>
      <c r="AH860" s="193"/>
      <c r="AI860" s="193"/>
      <c r="AJ860" s="193"/>
      <c r="AK860" s="193"/>
      <c r="AL860" s="193"/>
      <c r="AM860" s="193"/>
      <c r="AN860" s="193"/>
      <c r="AO860" s="193"/>
      <c r="AP860" s="193"/>
      <c r="AQ860" s="193"/>
      <c r="AR860" s="193"/>
      <c r="AS860" s="193"/>
      <c r="AT860" s="193"/>
      <c r="AU860" s="193"/>
      <c r="AV860" s="193"/>
    </row>
    <row r="861" spans="1:48" ht="15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  <c r="AE861" s="193"/>
      <c r="AF861" s="193"/>
      <c r="AG861" s="193"/>
      <c r="AH861" s="193"/>
      <c r="AI861" s="193"/>
      <c r="AJ861" s="193"/>
      <c r="AK861" s="193"/>
      <c r="AL861" s="193"/>
      <c r="AM861" s="193"/>
      <c r="AN861" s="193"/>
      <c r="AO861" s="193"/>
      <c r="AP861" s="193"/>
      <c r="AQ861" s="193"/>
      <c r="AR861" s="193"/>
      <c r="AS861" s="193"/>
      <c r="AT861" s="193"/>
      <c r="AU861" s="193"/>
      <c r="AV861" s="193"/>
    </row>
    <row r="862" spans="1:48" ht="15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  <c r="AE862" s="193"/>
      <c r="AF862" s="193"/>
      <c r="AG862" s="193"/>
      <c r="AH862" s="193"/>
      <c r="AI862" s="193"/>
      <c r="AJ862" s="193"/>
      <c r="AK862" s="193"/>
      <c r="AL862" s="193"/>
      <c r="AM862" s="193"/>
      <c r="AN862" s="193"/>
      <c r="AO862" s="193"/>
      <c r="AP862" s="193"/>
      <c r="AQ862" s="193"/>
      <c r="AR862" s="193"/>
      <c r="AS862" s="193"/>
      <c r="AT862" s="193"/>
      <c r="AU862" s="193"/>
      <c r="AV862" s="193"/>
    </row>
    <row r="863" spans="1:48" ht="15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  <c r="AE863" s="193"/>
      <c r="AF863" s="193"/>
      <c r="AG863" s="193"/>
      <c r="AH863" s="193"/>
      <c r="AI863" s="193"/>
      <c r="AJ863" s="193"/>
      <c r="AK863" s="193"/>
      <c r="AL863" s="193"/>
      <c r="AM863" s="193"/>
      <c r="AN863" s="193"/>
      <c r="AO863" s="193"/>
      <c r="AP863" s="193"/>
      <c r="AQ863" s="193"/>
      <c r="AR863" s="193"/>
      <c r="AS863" s="193"/>
      <c r="AT863" s="193"/>
      <c r="AU863" s="193"/>
      <c r="AV863" s="193"/>
    </row>
    <row r="864" spans="1:48" ht="15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  <c r="AA864" s="193"/>
      <c r="AB864" s="193"/>
      <c r="AC864" s="193"/>
      <c r="AD864" s="193"/>
      <c r="AE864" s="193"/>
      <c r="AF864" s="193"/>
      <c r="AG864" s="193"/>
      <c r="AH864" s="193"/>
      <c r="AI864" s="193"/>
      <c r="AJ864" s="193"/>
      <c r="AK864" s="193"/>
      <c r="AL864" s="193"/>
      <c r="AM864" s="193"/>
      <c r="AN864" s="193"/>
      <c r="AO864" s="193"/>
      <c r="AP864" s="193"/>
      <c r="AQ864" s="193"/>
      <c r="AR864" s="193"/>
      <c r="AS864" s="193"/>
      <c r="AT864" s="193"/>
      <c r="AU864" s="193"/>
      <c r="AV864" s="193"/>
    </row>
    <row r="865" spans="1:48" ht="15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  <c r="AE865" s="193"/>
      <c r="AF865" s="193"/>
      <c r="AG865" s="193"/>
      <c r="AH865" s="193"/>
      <c r="AI865" s="193"/>
      <c r="AJ865" s="193"/>
      <c r="AK865" s="193"/>
      <c r="AL865" s="193"/>
      <c r="AM865" s="193"/>
      <c r="AN865" s="193"/>
      <c r="AO865" s="193"/>
      <c r="AP865" s="193"/>
      <c r="AQ865" s="193"/>
      <c r="AR865" s="193"/>
      <c r="AS865" s="193"/>
      <c r="AT865" s="193"/>
      <c r="AU865" s="193"/>
      <c r="AV865" s="193"/>
    </row>
    <row r="866" spans="1:48" ht="15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  <c r="AE866" s="193"/>
      <c r="AF866" s="193"/>
      <c r="AG866" s="193"/>
      <c r="AH866" s="193"/>
      <c r="AI866" s="193"/>
      <c r="AJ866" s="193"/>
      <c r="AK866" s="193"/>
      <c r="AL866" s="193"/>
      <c r="AM866" s="193"/>
      <c r="AN866" s="193"/>
      <c r="AO866" s="193"/>
      <c r="AP866" s="193"/>
      <c r="AQ866" s="193"/>
      <c r="AR866" s="193"/>
      <c r="AS866" s="193"/>
      <c r="AT866" s="193"/>
      <c r="AU866" s="193"/>
      <c r="AV866" s="193"/>
    </row>
    <row r="867" spans="1:48" ht="15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  <c r="AE867" s="193"/>
      <c r="AF867" s="193"/>
      <c r="AG867" s="193"/>
      <c r="AH867" s="193"/>
      <c r="AI867" s="193"/>
      <c r="AJ867" s="193"/>
      <c r="AK867" s="193"/>
      <c r="AL867" s="193"/>
      <c r="AM867" s="193"/>
      <c r="AN867" s="193"/>
      <c r="AO867" s="193"/>
      <c r="AP867" s="193"/>
      <c r="AQ867" s="193"/>
      <c r="AR867" s="193"/>
      <c r="AS867" s="193"/>
      <c r="AT867" s="193"/>
      <c r="AU867" s="193"/>
      <c r="AV867" s="193"/>
    </row>
    <row r="868" spans="1:48" ht="15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  <c r="AE868" s="193"/>
      <c r="AF868" s="193"/>
      <c r="AG868" s="193"/>
      <c r="AH868" s="193"/>
      <c r="AI868" s="193"/>
      <c r="AJ868" s="193"/>
      <c r="AK868" s="193"/>
      <c r="AL868" s="193"/>
      <c r="AM868" s="193"/>
      <c r="AN868" s="193"/>
      <c r="AO868" s="193"/>
      <c r="AP868" s="193"/>
      <c r="AQ868" s="193"/>
      <c r="AR868" s="193"/>
      <c r="AS868" s="193"/>
      <c r="AT868" s="193"/>
      <c r="AU868" s="193"/>
      <c r="AV868" s="193"/>
    </row>
    <row r="869" spans="1:48" ht="15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  <c r="AE869" s="193"/>
      <c r="AF869" s="193"/>
      <c r="AG869" s="193"/>
      <c r="AH869" s="193"/>
      <c r="AI869" s="193"/>
      <c r="AJ869" s="193"/>
      <c r="AK869" s="193"/>
      <c r="AL869" s="193"/>
      <c r="AM869" s="193"/>
      <c r="AN869" s="193"/>
      <c r="AO869" s="193"/>
      <c r="AP869" s="193"/>
      <c r="AQ869" s="193"/>
      <c r="AR869" s="193"/>
      <c r="AS869" s="193"/>
      <c r="AT869" s="193"/>
      <c r="AU869" s="193"/>
      <c r="AV869" s="193"/>
    </row>
    <row r="870" spans="1:48" ht="15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  <c r="AE870" s="193"/>
      <c r="AF870" s="193"/>
      <c r="AG870" s="193"/>
      <c r="AH870" s="193"/>
      <c r="AI870" s="193"/>
      <c r="AJ870" s="193"/>
      <c r="AK870" s="193"/>
      <c r="AL870" s="193"/>
      <c r="AM870" s="193"/>
      <c r="AN870" s="193"/>
      <c r="AO870" s="193"/>
      <c r="AP870" s="193"/>
      <c r="AQ870" s="193"/>
      <c r="AR870" s="193"/>
      <c r="AS870" s="193"/>
      <c r="AT870" s="193"/>
      <c r="AU870" s="193"/>
      <c r="AV870" s="193"/>
    </row>
    <row r="871" spans="1:48" ht="15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  <c r="AE871" s="193"/>
      <c r="AF871" s="193"/>
      <c r="AG871" s="193"/>
      <c r="AH871" s="193"/>
      <c r="AI871" s="193"/>
      <c r="AJ871" s="193"/>
      <c r="AK871" s="193"/>
      <c r="AL871" s="193"/>
      <c r="AM871" s="193"/>
      <c r="AN871" s="193"/>
      <c r="AO871" s="193"/>
      <c r="AP871" s="193"/>
      <c r="AQ871" s="193"/>
      <c r="AR871" s="193"/>
      <c r="AS871" s="193"/>
      <c r="AT871" s="193"/>
      <c r="AU871" s="193"/>
      <c r="AV871" s="193"/>
    </row>
    <row r="872" spans="1:48" ht="15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  <c r="AA872" s="193"/>
      <c r="AB872" s="193"/>
      <c r="AC872" s="193"/>
      <c r="AD872" s="193"/>
      <c r="AE872" s="193"/>
      <c r="AF872" s="193"/>
      <c r="AG872" s="193"/>
      <c r="AH872" s="193"/>
      <c r="AI872" s="193"/>
      <c r="AJ872" s="193"/>
      <c r="AK872" s="193"/>
      <c r="AL872" s="193"/>
      <c r="AM872" s="193"/>
      <c r="AN872" s="193"/>
      <c r="AO872" s="193"/>
      <c r="AP872" s="193"/>
      <c r="AQ872" s="193"/>
      <c r="AR872" s="193"/>
      <c r="AS872" s="193"/>
      <c r="AT872" s="193"/>
      <c r="AU872" s="193"/>
      <c r="AV872" s="193"/>
    </row>
    <row r="873" spans="1:48" ht="15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  <c r="AE873" s="193"/>
      <c r="AF873" s="193"/>
      <c r="AG873" s="193"/>
      <c r="AH873" s="193"/>
      <c r="AI873" s="193"/>
      <c r="AJ873" s="193"/>
      <c r="AK873" s="193"/>
      <c r="AL873" s="193"/>
      <c r="AM873" s="193"/>
      <c r="AN873" s="193"/>
      <c r="AO873" s="193"/>
      <c r="AP873" s="193"/>
      <c r="AQ873" s="193"/>
      <c r="AR873" s="193"/>
      <c r="AS873" s="193"/>
      <c r="AT873" s="193"/>
      <c r="AU873" s="193"/>
      <c r="AV873" s="193"/>
    </row>
    <row r="874" spans="1:48" ht="15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  <c r="AE874" s="193"/>
      <c r="AF874" s="193"/>
      <c r="AG874" s="193"/>
      <c r="AH874" s="193"/>
      <c r="AI874" s="193"/>
      <c r="AJ874" s="193"/>
      <c r="AK874" s="193"/>
      <c r="AL874" s="193"/>
      <c r="AM874" s="193"/>
      <c r="AN874" s="193"/>
      <c r="AO874" s="193"/>
      <c r="AP874" s="193"/>
      <c r="AQ874" s="193"/>
      <c r="AR874" s="193"/>
      <c r="AS874" s="193"/>
      <c r="AT874" s="193"/>
      <c r="AU874" s="193"/>
      <c r="AV874" s="193"/>
    </row>
    <row r="875" spans="1:48" ht="15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  <c r="AE875" s="193"/>
      <c r="AF875" s="193"/>
      <c r="AG875" s="193"/>
      <c r="AH875" s="193"/>
      <c r="AI875" s="193"/>
      <c r="AJ875" s="193"/>
      <c r="AK875" s="193"/>
      <c r="AL875" s="193"/>
      <c r="AM875" s="193"/>
      <c r="AN875" s="193"/>
      <c r="AO875" s="193"/>
      <c r="AP875" s="193"/>
      <c r="AQ875" s="193"/>
      <c r="AR875" s="193"/>
      <c r="AS875" s="193"/>
      <c r="AT875" s="193"/>
      <c r="AU875" s="193"/>
      <c r="AV875" s="193"/>
    </row>
    <row r="876" spans="1:48" ht="15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  <c r="AE876" s="193"/>
      <c r="AF876" s="193"/>
      <c r="AG876" s="193"/>
      <c r="AH876" s="193"/>
      <c r="AI876" s="193"/>
      <c r="AJ876" s="193"/>
      <c r="AK876" s="193"/>
      <c r="AL876" s="193"/>
      <c r="AM876" s="193"/>
      <c r="AN876" s="193"/>
      <c r="AO876" s="193"/>
      <c r="AP876" s="193"/>
      <c r="AQ876" s="193"/>
      <c r="AR876" s="193"/>
      <c r="AS876" s="193"/>
      <c r="AT876" s="193"/>
      <c r="AU876" s="193"/>
      <c r="AV876" s="193"/>
    </row>
    <row r="877" spans="1:48" ht="15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  <c r="AE877" s="193"/>
      <c r="AF877" s="193"/>
      <c r="AG877" s="193"/>
      <c r="AH877" s="193"/>
      <c r="AI877" s="193"/>
      <c r="AJ877" s="193"/>
      <c r="AK877" s="193"/>
      <c r="AL877" s="193"/>
      <c r="AM877" s="193"/>
      <c r="AN877" s="193"/>
      <c r="AO877" s="193"/>
      <c r="AP877" s="193"/>
      <c r="AQ877" s="193"/>
      <c r="AR877" s="193"/>
      <c r="AS877" s="193"/>
      <c r="AT877" s="193"/>
      <c r="AU877" s="193"/>
      <c r="AV877" s="193"/>
    </row>
    <row r="878" spans="1:48" ht="15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  <c r="AA878" s="193"/>
      <c r="AB878" s="193"/>
      <c r="AC878" s="193"/>
      <c r="AD878" s="193"/>
      <c r="AE878" s="193"/>
      <c r="AF878" s="193"/>
      <c r="AG878" s="193"/>
      <c r="AH878" s="193"/>
      <c r="AI878" s="193"/>
      <c r="AJ878" s="193"/>
      <c r="AK878" s="193"/>
      <c r="AL878" s="193"/>
      <c r="AM878" s="193"/>
      <c r="AN878" s="193"/>
      <c r="AO878" s="193"/>
      <c r="AP878" s="193"/>
      <c r="AQ878" s="193"/>
      <c r="AR878" s="193"/>
      <c r="AS878" s="193"/>
      <c r="AT878" s="193"/>
      <c r="AU878" s="193"/>
      <c r="AV878" s="193"/>
    </row>
    <row r="879" spans="1:48" ht="15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  <c r="AE879" s="193"/>
      <c r="AF879" s="193"/>
      <c r="AG879" s="193"/>
      <c r="AH879" s="193"/>
      <c r="AI879" s="193"/>
      <c r="AJ879" s="193"/>
      <c r="AK879" s="193"/>
      <c r="AL879" s="193"/>
      <c r="AM879" s="193"/>
      <c r="AN879" s="193"/>
      <c r="AO879" s="193"/>
      <c r="AP879" s="193"/>
      <c r="AQ879" s="193"/>
      <c r="AR879" s="193"/>
      <c r="AS879" s="193"/>
      <c r="AT879" s="193"/>
      <c r="AU879" s="193"/>
      <c r="AV879" s="193"/>
    </row>
    <row r="880" spans="1:48" ht="15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  <c r="AE880" s="193"/>
      <c r="AF880" s="193"/>
      <c r="AG880" s="193"/>
      <c r="AH880" s="193"/>
      <c r="AI880" s="193"/>
      <c r="AJ880" s="193"/>
      <c r="AK880" s="193"/>
      <c r="AL880" s="193"/>
      <c r="AM880" s="193"/>
      <c r="AN880" s="193"/>
      <c r="AO880" s="193"/>
      <c r="AP880" s="193"/>
      <c r="AQ880" s="193"/>
      <c r="AR880" s="193"/>
      <c r="AS880" s="193"/>
      <c r="AT880" s="193"/>
      <c r="AU880" s="193"/>
      <c r="AV880" s="193"/>
    </row>
    <row r="881" spans="1:48" ht="15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  <c r="AE881" s="193"/>
      <c r="AF881" s="193"/>
      <c r="AG881" s="193"/>
      <c r="AH881" s="193"/>
      <c r="AI881" s="193"/>
      <c r="AJ881" s="193"/>
      <c r="AK881" s="193"/>
      <c r="AL881" s="193"/>
      <c r="AM881" s="193"/>
      <c r="AN881" s="193"/>
      <c r="AO881" s="193"/>
      <c r="AP881" s="193"/>
      <c r="AQ881" s="193"/>
      <c r="AR881" s="193"/>
      <c r="AS881" s="193"/>
      <c r="AT881" s="193"/>
      <c r="AU881" s="193"/>
      <c r="AV881" s="193"/>
    </row>
    <row r="882" spans="1:48" ht="15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  <c r="AE882" s="193"/>
      <c r="AF882" s="193"/>
      <c r="AG882" s="193"/>
      <c r="AH882" s="193"/>
      <c r="AI882" s="193"/>
      <c r="AJ882" s="193"/>
      <c r="AK882" s="193"/>
      <c r="AL882" s="193"/>
      <c r="AM882" s="193"/>
      <c r="AN882" s="193"/>
      <c r="AO882" s="193"/>
      <c r="AP882" s="193"/>
      <c r="AQ882" s="193"/>
      <c r="AR882" s="193"/>
      <c r="AS882" s="193"/>
      <c r="AT882" s="193"/>
      <c r="AU882" s="193"/>
      <c r="AV882" s="193"/>
    </row>
    <row r="883" spans="1:48" ht="15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  <c r="AE883" s="193"/>
      <c r="AF883" s="193"/>
      <c r="AG883" s="193"/>
      <c r="AH883" s="193"/>
      <c r="AI883" s="193"/>
      <c r="AJ883" s="193"/>
      <c r="AK883" s="193"/>
      <c r="AL883" s="193"/>
      <c r="AM883" s="193"/>
      <c r="AN883" s="193"/>
      <c r="AO883" s="193"/>
      <c r="AP883" s="193"/>
      <c r="AQ883" s="193"/>
      <c r="AR883" s="193"/>
      <c r="AS883" s="193"/>
      <c r="AT883" s="193"/>
      <c r="AU883" s="193"/>
      <c r="AV883" s="193"/>
    </row>
    <row r="884" spans="1:48" ht="15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  <c r="AE884" s="193"/>
      <c r="AF884" s="193"/>
      <c r="AG884" s="193"/>
      <c r="AH884" s="193"/>
      <c r="AI884" s="193"/>
      <c r="AJ884" s="193"/>
      <c r="AK884" s="193"/>
      <c r="AL884" s="193"/>
      <c r="AM884" s="193"/>
      <c r="AN884" s="193"/>
      <c r="AO884" s="193"/>
      <c r="AP884" s="193"/>
      <c r="AQ884" s="193"/>
      <c r="AR884" s="193"/>
      <c r="AS884" s="193"/>
      <c r="AT884" s="193"/>
      <c r="AU884" s="193"/>
      <c r="AV884" s="193"/>
    </row>
    <row r="885" spans="1:48" ht="15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  <c r="AE885" s="193"/>
      <c r="AF885" s="193"/>
      <c r="AG885" s="193"/>
      <c r="AH885" s="193"/>
      <c r="AI885" s="193"/>
      <c r="AJ885" s="193"/>
      <c r="AK885" s="193"/>
      <c r="AL885" s="193"/>
      <c r="AM885" s="193"/>
      <c r="AN885" s="193"/>
      <c r="AO885" s="193"/>
      <c r="AP885" s="193"/>
      <c r="AQ885" s="193"/>
      <c r="AR885" s="193"/>
      <c r="AS885" s="193"/>
      <c r="AT885" s="193"/>
      <c r="AU885" s="193"/>
      <c r="AV885" s="193"/>
    </row>
    <row r="886" spans="1:48" ht="15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  <c r="AE886" s="193"/>
      <c r="AF886" s="193"/>
      <c r="AG886" s="193"/>
      <c r="AH886" s="193"/>
      <c r="AI886" s="193"/>
      <c r="AJ886" s="193"/>
      <c r="AK886" s="193"/>
      <c r="AL886" s="193"/>
      <c r="AM886" s="193"/>
      <c r="AN886" s="193"/>
      <c r="AO886" s="193"/>
      <c r="AP886" s="193"/>
      <c r="AQ886" s="193"/>
      <c r="AR886" s="193"/>
      <c r="AS886" s="193"/>
      <c r="AT886" s="193"/>
      <c r="AU886" s="193"/>
      <c r="AV886" s="193"/>
    </row>
    <row r="887" spans="1:48" ht="15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  <c r="AE887" s="193"/>
      <c r="AF887" s="193"/>
      <c r="AG887" s="193"/>
      <c r="AH887" s="193"/>
      <c r="AI887" s="193"/>
      <c r="AJ887" s="193"/>
      <c r="AK887" s="193"/>
      <c r="AL887" s="193"/>
      <c r="AM887" s="193"/>
      <c r="AN887" s="193"/>
      <c r="AO887" s="193"/>
      <c r="AP887" s="193"/>
      <c r="AQ887" s="193"/>
      <c r="AR887" s="193"/>
      <c r="AS887" s="193"/>
      <c r="AT887" s="193"/>
      <c r="AU887" s="193"/>
      <c r="AV887" s="193"/>
    </row>
    <row r="888" spans="1:48" ht="15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  <c r="AE888" s="193"/>
      <c r="AF888" s="193"/>
      <c r="AG888" s="193"/>
      <c r="AH888" s="193"/>
      <c r="AI888" s="193"/>
      <c r="AJ888" s="193"/>
      <c r="AK888" s="193"/>
      <c r="AL888" s="193"/>
      <c r="AM888" s="193"/>
      <c r="AN888" s="193"/>
      <c r="AO888" s="193"/>
      <c r="AP888" s="193"/>
      <c r="AQ888" s="193"/>
      <c r="AR888" s="193"/>
      <c r="AS888" s="193"/>
      <c r="AT888" s="193"/>
      <c r="AU888" s="193"/>
      <c r="AV888" s="193"/>
    </row>
    <row r="889" spans="1:48" ht="15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  <c r="AE889" s="193"/>
      <c r="AF889" s="193"/>
      <c r="AG889" s="193"/>
      <c r="AH889" s="193"/>
      <c r="AI889" s="193"/>
      <c r="AJ889" s="193"/>
      <c r="AK889" s="193"/>
      <c r="AL889" s="193"/>
      <c r="AM889" s="193"/>
      <c r="AN889" s="193"/>
      <c r="AO889" s="193"/>
      <c r="AP889" s="193"/>
      <c r="AQ889" s="193"/>
      <c r="AR889" s="193"/>
      <c r="AS889" s="193"/>
      <c r="AT889" s="193"/>
      <c r="AU889" s="193"/>
      <c r="AV889" s="193"/>
    </row>
    <row r="890" spans="1:48" ht="15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  <c r="AE890" s="193"/>
      <c r="AF890" s="193"/>
      <c r="AG890" s="193"/>
      <c r="AH890" s="193"/>
      <c r="AI890" s="193"/>
      <c r="AJ890" s="193"/>
      <c r="AK890" s="193"/>
      <c r="AL890" s="193"/>
      <c r="AM890" s="193"/>
      <c r="AN890" s="193"/>
      <c r="AO890" s="193"/>
      <c r="AP890" s="193"/>
      <c r="AQ890" s="193"/>
      <c r="AR890" s="193"/>
      <c r="AS890" s="193"/>
      <c r="AT890" s="193"/>
      <c r="AU890" s="193"/>
      <c r="AV890" s="193"/>
    </row>
    <row r="891" spans="1:48" ht="15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  <c r="AE891" s="193"/>
      <c r="AF891" s="193"/>
      <c r="AG891" s="193"/>
      <c r="AH891" s="193"/>
      <c r="AI891" s="193"/>
      <c r="AJ891" s="193"/>
      <c r="AK891" s="193"/>
      <c r="AL891" s="193"/>
      <c r="AM891" s="193"/>
      <c r="AN891" s="193"/>
      <c r="AO891" s="193"/>
      <c r="AP891" s="193"/>
      <c r="AQ891" s="193"/>
      <c r="AR891" s="193"/>
      <c r="AS891" s="193"/>
      <c r="AT891" s="193"/>
      <c r="AU891" s="193"/>
      <c r="AV891" s="193"/>
    </row>
    <row r="892" spans="1:48" ht="15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  <c r="AE892" s="193"/>
      <c r="AF892" s="193"/>
      <c r="AG892" s="193"/>
      <c r="AH892" s="193"/>
      <c r="AI892" s="193"/>
      <c r="AJ892" s="193"/>
      <c r="AK892" s="193"/>
      <c r="AL892" s="193"/>
      <c r="AM892" s="193"/>
      <c r="AN892" s="193"/>
      <c r="AO892" s="193"/>
      <c r="AP892" s="193"/>
      <c r="AQ892" s="193"/>
      <c r="AR892" s="193"/>
      <c r="AS892" s="193"/>
      <c r="AT892" s="193"/>
      <c r="AU892" s="193"/>
      <c r="AV892" s="193"/>
    </row>
    <row r="893" spans="1:48" ht="15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  <c r="AE893" s="193"/>
      <c r="AF893" s="193"/>
      <c r="AG893" s="193"/>
      <c r="AH893" s="193"/>
      <c r="AI893" s="193"/>
      <c r="AJ893" s="193"/>
      <c r="AK893" s="193"/>
      <c r="AL893" s="193"/>
      <c r="AM893" s="193"/>
      <c r="AN893" s="193"/>
      <c r="AO893" s="193"/>
      <c r="AP893" s="193"/>
      <c r="AQ893" s="193"/>
      <c r="AR893" s="193"/>
      <c r="AS893" s="193"/>
      <c r="AT893" s="193"/>
      <c r="AU893" s="193"/>
      <c r="AV893" s="193"/>
    </row>
    <row r="894" spans="1:48" ht="15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  <c r="AE894" s="193"/>
      <c r="AF894" s="193"/>
      <c r="AG894" s="193"/>
      <c r="AH894" s="193"/>
      <c r="AI894" s="193"/>
      <c r="AJ894" s="193"/>
      <c r="AK894" s="193"/>
      <c r="AL894" s="193"/>
      <c r="AM894" s="193"/>
      <c r="AN894" s="193"/>
      <c r="AO894" s="193"/>
      <c r="AP894" s="193"/>
      <c r="AQ894" s="193"/>
      <c r="AR894" s="193"/>
      <c r="AS894" s="193"/>
      <c r="AT894" s="193"/>
      <c r="AU894" s="193"/>
      <c r="AV894" s="193"/>
    </row>
    <row r="895" spans="1:48" ht="15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  <c r="AE895" s="193"/>
      <c r="AF895" s="193"/>
      <c r="AG895" s="193"/>
      <c r="AH895" s="193"/>
      <c r="AI895" s="193"/>
      <c r="AJ895" s="193"/>
      <c r="AK895" s="193"/>
      <c r="AL895" s="193"/>
      <c r="AM895" s="193"/>
      <c r="AN895" s="193"/>
      <c r="AO895" s="193"/>
      <c r="AP895" s="193"/>
      <c r="AQ895" s="193"/>
      <c r="AR895" s="193"/>
      <c r="AS895" s="193"/>
      <c r="AT895" s="193"/>
      <c r="AU895" s="193"/>
      <c r="AV895" s="193"/>
    </row>
    <row r="896" spans="1:48" ht="15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  <c r="AE896" s="193"/>
      <c r="AF896" s="193"/>
      <c r="AG896" s="193"/>
      <c r="AH896" s="193"/>
      <c r="AI896" s="193"/>
      <c r="AJ896" s="193"/>
      <c r="AK896" s="193"/>
      <c r="AL896" s="193"/>
      <c r="AM896" s="193"/>
      <c r="AN896" s="193"/>
      <c r="AO896" s="193"/>
      <c r="AP896" s="193"/>
      <c r="AQ896" s="193"/>
      <c r="AR896" s="193"/>
      <c r="AS896" s="193"/>
      <c r="AT896" s="193"/>
      <c r="AU896" s="193"/>
      <c r="AV896" s="193"/>
    </row>
    <row r="897" spans="1:48" ht="15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  <c r="AE897" s="193"/>
      <c r="AF897" s="193"/>
      <c r="AG897" s="193"/>
      <c r="AH897" s="193"/>
      <c r="AI897" s="193"/>
      <c r="AJ897" s="193"/>
      <c r="AK897" s="193"/>
      <c r="AL897" s="193"/>
      <c r="AM897" s="193"/>
      <c r="AN897" s="193"/>
      <c r="AO897" s="193"/>
      <c r="AP897" s="193"/>
      <c r="AQ897" s="193"/>
      <c r="AR897" s="193"/>
      <c r="AS897" s="193"/>
      <c r="AT897" s="193"/>
      <c r="AU897" s="193"/>
      <c r="AV897" s="193"/>
    </row>
    <row r="898" spans="1:48" ht="15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  <c r="AE898" s="193"/>
      <c r="AF898" s="193"/>
      <c r="AG898" s="193"/>
      <c r="AH898" s="193"/>
      <c r="AI898" s="193"/>
      <c r="AJ898" s="193"/>
      <c r="AK898" s="193"/>
      <c r="AL898" s="193"/>
      <c r="AM898" s="193"/>
      <c r="AN898" s="193"/>
      <c r="AO898" s="193"/>
      <c r="AP898" s="193"/>
      <c r="AQ898" s="193"/>
      <c r="AR898" s="193"/>
      <c r="AS898" s="193"/>
      <c r="AT898" s="193"/>
      <c r="AU898" s="193"/>
      <c r="AV898" s="193"/>
    </row>
    <row r="899" spans="1:48" ht="15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  <c r="AE899" s="193"/>
      <c r="AF899" s="193"/>
      <c r="AG899" s="193"/>
      <c r="AH899" s="193"/>
      <c r="AI899" s="193"/>
      <c r="AJ899" s="193"/>
      <c r="AK899" s="193"/>
      <c r="AL899" s="193"/>
      <c r="AM899" s="193"/>
      <c r="AN899" s="193"/>
      <c r="AO899" s="193"/>
      <c r="AP899" s="193"/>
      <c r="AQ899" s="193"/>
      <c r="AR899" s="193"/>
      <c r="AS899" s="193"/>
      <c r="AT899" s="193"/>
      <c r="AU899" s="193"/>
      <c r="AV899" s="193"/>
    </row>
    <row r="900" spans="1:48" ht="15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  <c r="AE900" s="193"/>
      <c r="AF900" s="193"/>
      <c r="AG900" s="193"/>
      <c r="AH900" s="193"/>
      <c r="AI900" s="193"/>
      <c r="AJ900" s="193"/>
      <c r="AK900" s="193"/>
      <c r="AL900" s="193"/>
      <c r="AM900" s="193"/>
      <c r="AN900" s="193"/>
      <c r="AO900" s="193"/>
      <c r="AP900" s="193"/>
      <c r="AQ900" s="193"/>
      <c r="AR900" s="193"/>
      <c r="AS900" s="193"/>
      <c r="AT900" s="193"/>
      <c r="AU900" s="193"/>
      <c r="AV900" s="193"/>
    </row>
    <row r="901" spans="1:48" ht="15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  <c r="AA901" s="193"/>
      <c r="AB901" s="193"/>
      <c r="AC901" s="193"/>
      <c r="AD901" s="193"/>
      <c r="AE901" s="193"/>
      <c r="AF901" s="193"/>
      <c r="AG901" s="193"/>
      <c r="AH901" s="193"/>
      <c r="AI901" s="193"/>
      <c r="AJ901" s="193"/>
      <c r="AK901" s="193"/>
      <c r="AL901" s="193"/>
      <c r="AM901" s="193"/>
      <c r="AN901" s="193"/>
      <c r="AO901" s="193"/>
      <c r="AP901" s="193"/>
      <c r="AQ901" s="193"/>
      <c r="AR901" s="193"/>
      <c r="AS901" s="193"/>
      <c r="AT901" s="193"/>
      <c r="AU901" s="193"/>
      <c r="AV901" s="193"/>
    </row>
    <row r="902" spans="1:48" ht="15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  <c r="AE902" s="193"/>
      <c r="AF902" s="193"/>
      <c r="AG902" s="193"/>
      <c r="AH902" s="193"/>
      <c r="AI902" s="193"/>
      <c r="AJ902" s="193"/>
      <c r="AK902" s="193"/>
      <c r="AL902" s="193"/>
      <c r="AM902" s="193"/>
      <c r="AN902" s="193"/>
      <c r="AO902" s="193"/>
      <c r="AP902" s="193"/>
      <c r="AQ902" s="193"/>
      <c r="AR902" s="193"/>
      <c r="AS902" s="193"/>
      <c r="AT902" s="193"/>
      <c r="AU902" s="193"/>
      <c r="AV902" s="193"/>
    </row>
    <row r="903" spans="1:48" ht="15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  <c r="AE903" s="193"/>
      <c r="AF903" s="193"/>
      <c r="AG903" s="193"/>
      <c r="AH903" s="193"/>
      <c r="AI903" s="193"/>
      <c r="AJ903" s="193"/>
      <c r="AK903" s="193"/>
      <c r="AL903" s="193"/>
      <c r="AM903" s="193"/>
      <c r="AN903" s="193"/>
      <c r="AO903" s="193"/>
      <c r="AP903" s="193"/>
      <c r="AQ903" s="193"/>
      <c r="AR903" s="193"/>
      <c r="AS903" s="193"/>
      <c r="AT903" s="193"/>
      <c r="AU903" s="193"/>
      <c r="AV903" s="193"/>
    </row>
    <row r="904" spans="1:48" ht="15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  <c r="AE904" s="193"/>
      <c r="AF904" s="193"/>
      <c r="AG904" s="193"/>
      <c r="AH904" s="193"/>
      <c r="AI904" s="193"/>
      <c r="AJ904" s="193"/>
      <c r="AK904" s="193"/>
      <c r="AL904" s="193"/>
      <c r="AM904" s="193"/>
      <c r="AN904" s="193"/>
      <c r="AO904" s="193"/>
      <c r="AP904" s="193"/>
      <c r="AQ904" s="193"/>
      <c r="AR904" s="193"/>
      <c r="AS904" s="193"/>
      <c r="AT904" s="193"/>
      <c r="AU904" s="193"/>
      <c r="AV904" s="193"/>
    </row>
    <row r="905" spans="1:48" ht="15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  <c r="AE905" s="193"/>
      <c r="AF905" s="193"/>
      <c r="AG905" s="193"/>
      <c r="AH905" s="193"/>
      <c r="AI905" s="193"/>
      <c r="AJ905" s="193"/>
      <c r="AK905" s="193"/>
      <c r="AL905" s="193"/>
      <c r="AM905" s="193"/>
      <c r="AN905" s="193"/>
      <c r="AO905" s="193"/>
      <c r="AP905" s="193"/>
      <c r="AQ905" s="193"/>
      <c r="AR905" s="193"/>
      <c r="AS905" s="193"/>
      <c r="AT905" s="193"/>
      <c r="AU905" s="193"/>
      <c r="AV905" s="193"/>
    </row>
    <row r="906" spans="1:48" ht="15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  <c r="AA906" s="193"/>
      <c r="AB906" s="193"/>
      <c r="AC906" s="193"/>
      <c r="AD906" s="193"/>
      <c r="AE906" s="193"/>
      <c r="AF906" s="193"/>
      <c r="AG906" s="193"/>
      <c r="AH906" s="193"/>
      <c r="AI906" s="193"/>
      <c r="AJ906" s="193"/>
      <c r="AK906" s="193"/>
      <c r="AL906" s="193"/>
      <c r="AM906" s="193"/>
      <c r="AN906" s="193"/>
      <c r="AO906" s="193"/>
      <c r="AP906" s="193"/>
      <c r="AQ906" s="193"/>
      <c r="AR906" s="193"/>
      <c r="AS906" s="193"/>
      <c r="AT906" s="193"/>
      <c r="AU906" s="193"/>
      <c r="AV906" s="193"/>
    </row>
    <row r="907" spans="1:48" ht="15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  <c r="AE907" s="193"/>
      <c r="AF907" s="193"/>
      <c r="AG907" s="193"/>
      <c r="AH907" s="193"/>
      <c r="AI907" s="193"/>
      <c r="AJ907" s="193"/>
      <c r="AK907" s="193"/>
      <c r="AL907" s="193"/>
      <c r="AM907" s="193"/>
      <c r="AN907" s="193"/>
      <c r="AO907" s="193"/>
      <c r="AP907" s="193"/>
      <c r="AQ907" s="193"/>
      <c r="AR907" s="193"/>
      <c r="AS907" s="193"/>
      <c r="AT907" s="193"/>
      <c r="AU907" s="193"/>
      <c r="AV907" s="193"/>
    </row>
    <row r="908" spans="1:48" ht="15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  <c r="AE908" s="193"/>
      <c r="AF908" s="193"/>
      <c r="AG908" s="193"/>
      <c r="AH908" s="193"/>
      <c r="AI908" s="193"/>
      <c r="AJ908" s="193"/>
      <c r="AK908" s="193"/>
      <c r="AL908" s="193"/>
      <c r="AM908" s="193"/>
      <c r="AN908" s="193"/>
      <c r="AO908" s="193"/>
      <c r="AP908" s="193"/>
      <c r="AQ908" s="193"/>
      <c r="AR908" s="193"/>
      <c r="AS908" s="193"/>
      <c r="AT908" s="193"/>
      <c r="AU908" s="193"/>
      <c r="AV908" s="193"/>
    </row>
    <row r="909" spans="1:48" ht="15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  <c r="AE909" s="193"/>
      <c r="AF909" s="193"/>
      <c r="AG909" s="193"/>
      <c r="AH909" s="193"/>
      <c r="AI909" s="193"/>
      <c r="AJ909" s="193"/>
      <c r="AK909" s="193"/>
      <c r="AL909" s="193"/>
      <c r="AM909" s="193"/>
      <c r="AN909" s="193"/>
      <c r="AO909" s="193"/>
      <c r="AP909" s="193"/>
      <c r="AQ909" s="193"/>
      <c r="AR909" s="193"/>
      <c r="AS909" s="193"/>
      <c r="AT909" s="193"/>
      <c r="AU909" s="193"/>
      <c r="AV909" s="193"/>
    </row>
    <row r="910" spans="1:48" ht="15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  <c r="AE910" s="193"/>
      <c r="AF910" s="193"/>
      <c r="AG910" s="193"/>
      <c r="AH910" s="193"/>
      <c r="AI910" s="193"/>
      <c r="AJ910" s="193"/>
      <c r="AK910" s="193"/>
      <c r="AL910" s="193"/>
      <c r="AM910" s="193"/>
      <c r="AN910" s="193"/>
      <c r="AO910" s="193"/>
      <c r="AP910" s="193"/>
      <c r="AQ910" s="193"/>
      <c r="AR910" s="193"/>
      <c r="AS910" s="193"/>
      <c r="AT910" s="193"/>
      <c r="AU910" s="193"/>
      <c r="AV910" s="193"/>
    </row>
    <row r="911" spans="1:48" ht="15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  <c r="AE911" s="193"/>
      <c r="AF911" s="193"/>
      <c r="AG911" s="193"/>
      <c r="AH911" s="193"/>
      <c r="AI911" s="193"/>
      <c r="AJ911" s="193"/>
      <c r="AK911" s="193"/>
      <c r="AL911" s="193"/>
      <c r="AM911" s="193"/>
      <c r="AN911" s="193"/>
      <c r="AO911" s="193"/>
      <c r="AP911" s="193"/>
      <c r="AQ911" s="193"/>
      <c r="AR911" s="193"/>
      <c r="AS911" s="193"/>
      <c r="AT911" s="193"/>
      <c r="AU911" s="193"/>
      <c r="AV911" s="193"/>
    </row>
    <row r="912" spans="1:48" ht="15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  <c r="AE912" s="193"/>
      <c r="AF912" s="193"/>
      <c r="AG912" s="193"/>
      <c r="AH912" s="193"/>
      <c r="AI912" s="193"/>
      <c r="AJ912" s="193"/>
      <c r="AK912" s="193"/>
      <c r="AL912" s="193"/>
      <c r="AM912" s="193"/>
      <c r="AN912" s="193"/>
      <c r="AO912" s="193"/>
      <c r="AP912" s="193"/>
      <c r="AQ912" s="193"/>
      <c r="AR912" s="193"/>
      <c r="AS912" s="193"/>
      <c r="AT912" s="193"/>
      <c r="AU912" s="193"/>
      <c r="AV912" s="193"/>
    </row>
    <row r="913" spans="1:48" ht="15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  <c r="AE913" s="193"/>
      <c r="AF913" s="193"/>
      <c r="AG913" s="193"/>
      <c r="AH913" s="193"/>
      <c r="AI913" s="193"/>
      <c r="AJ913" s="193"/>
      <c r="AK913" s="193"/>
      <c r="AL913" s="193"/>
      <c r="AM913" s="193"/>
      <c r="AN913" s="193"/>
      <c r="AO913" s="193"/>
      <c r="AP913" s="193"/>
      <c r="AQ913" s="193"/>
      <c r="AR913" s="193"/>
      <c r="AS913" s="193"/>
      <c r="AT913" s="193"/>
      <c r="AU913" s="193"/>
      <c r="AV913" s="193"/>
    </row>
    <row r="914" spans="1:48" ht="15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  <c r="AA914" s="193"/>
      <c r="AB914" s="193"/>
      <c r="AC914" s="193"/>
      <c r="AD914" s="193"/>
      <c r="AE914" s="193"/>
      <c r="AF914" s="193"/>
      <c r="AG914" s="193"/>
      <c r="AH914" s="193"/>
      <c r="AI914" s="193"/>
      <c r="AJ914" s="193"/>
      <c r="AK914" s="193"/>
      <c r="AL914" s="193"/>
      <c r="AM914" s="193"/>
      <c r="AN914" s="193"/>
      <c r="AO914" s="193"/>
      <c r="AP914" s="193"/>
      <c r="AQ914" s="193"/>
      <c r="AR914" s="193"/>
      <c r="AS914" s="193"/>
      <c r="AT914" s="193"/>
      <c r="AU914" s="193"/>
      <c r="AV914" s="193"/>
    </row>
    <row r="915" spans="1:48" ht="15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  <c r="AE915" s="193"/>
      <c r="AF915" s="193"/>
      <c r="AG915" s="193"/>
      <c r="AH915" s="193"/>
      <c r="AI915" s="193"/>
      <c r="AJ915" s="193"/>
      <c r="AK915" s="193"/>
      <c r="AL915" s="193"/>
      <c r="AM915" s="193"/>
      <c r="AN915" s="193"/>
      <c r="AO915" s="193"/>
      <c r="AP915" s="193"/>
      <c r="AQ915" s="193"/>
      <c r="AR915" s="193"/>
      <c r="AS915" s="193"/>
      <c r="AT915" s="193"/>
      <c r="AU915" s="193"/>
      <c r="AV915" s="193"/>
    </row>
    <row r="916" spans="1:48" ht="15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  <c r="AE916" s="193"/>
      <c r="AF916" s="193"/>
      <c r="AG916" s="193"/>
      <c r="AH916" s="193"/>
      <c r="AI916" s="193"/>
      <c r="AJ916" s="193"/>
      <c r="AK916" s="193"/>
      <c r="AL916" s="193"/>
      <c r="AM916" s="193"/>
      <c r="AN916" s="193"/>
      <c r="AO916" s="193"/>
      <c r="AP916" s="193"/>
      <c r="AQ916" s="193"/>
      <c r="AR916" s="193"/>
      <c r="AS916" s="193"/>
      <c r="AT916" s="193"/>
      <c r="AU916" s="193"/>
      <c r="AV916" s="193"/>
    </row>
    <row r="917" spans="1:48" ht="15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  <c r="AE917" s="193"/>
      <c r="AF917" s="193"/>
      <c r="AG917" s="193"/>
      <c r="AH917" s="193"/>
      <c r="AI917" s="193"/>
      <c r="AJ917" s="193"/>
      <c r="AK917" s="193"/>
      <c r="AL917" s="193"/>
      <c r="AM917" s="193"/>
      <c r="AN917" s="193"/>
      <c r="AO917" s="193"/>
      <c r="AP917" s="193"/>
      <c r="AQ917" s="193"/>
      <c r="AR917" s="193"/>
      <c r="AS917" s="193"/>
      <c r="AT917" s="193"/>
      <c r="AU917" s="193"/>
      <c r="AV917" s="193"/>
    </row>
    <row r="918" spans="1:48" ht="15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  <c r="AE918" s="193"/>
      <c r="AF918" s="193"/>
      <c r="AG918" s="193"/>
      <c r="AH918" s="193"/>
      <c r="AI918" s="193"/>
      <c r="AJ918" s="193"/>
      <c r="AK918" s="193"/>
      <c r="AL918" s="193"/>
      <c r="AM918" s="193"/>
      <c r="AN918" s="193"/>
      <c r="AO918" s="193"/>
      <c r="AP918" s="193"/>
      <c r="AQ918" s="193"/>
      <c r="AR918" s="193"/>
      <c r="AS918" s="193"/>
      <c r="AT918" s="193"/>
      <c r="AU918" s="193"/>
      <c r="AV918" s="193"/>
    </row>
    <row r="919" spans="1:48" ht="15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  <c r="AE919" s="193"/>
      <c r="AF919" s="193"/>
      <c r="AG919" s="193"/>
      <c r="AH919" s="193"/>
      <c r="AI919" s="193"/>
      <c r="AJ919" s="193"/>
      <c r="AK919" s="193"/>
      <c r="AL919" s="193"/>
      <c r="AM919" s="193"/>
      <c r="AN919" s="193"/>
      <c r="AO919" s="193"/>
      <c r="AP919" s="193"/>
      <c r="AQ919" s="193"/>
      <c r="AR919" s="193"/>
      <c r="AS919" s="193"/>
      <c r="AT919" s="193"/>
      <c r="AU919" s="193"/>
      <c r="AV919" s="193"/>
    </row>
    <row r="920" spans="1:48" ht="15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  <c r="AA920" s="193"/>
      <c r="AB920" s="193"/>
      <c r="AC920" s="193"/>
      <c r="AD920" s="193"/>
      <c r="AE920" s="193"/>
      <c r="AF920" s="193"/>
      <c r="AG920" s="193"/>
      <c r="AH920" s="193"/>
      <c r="AI920" s="193"/>
      <c r="AJ920" s="193"/>
      <c r="AK920" s="193"/>
      <c r="AL920" s="193"/>
      <c r="AM920" s="193"/>
      <c r="AN920" s="193"/>
      <c r="AO920" s="193"/>
      <c r="AP920" s="193"/>
      <c r="AQ920" s="193"/>
      <c r="AR920" s="193"/>
      <c r="AS920" s="193"/>
      <c r="AT920" s="193"/>
      <c r="AU920" s="193"/>
      <c r="AV920" s="193"/>
    </row>
    <row r="921" spans="1:48" ht="15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  <c r="AE921" s="193"/>
      <c r="AF921" s="193"/>
      <c r="AG921" s="193"/>
      <c r="AH921" s="193"/>
      <c r="AI921" s="193"/>
      <c r="AJ921" s="193"/>
      <c r="AK921" s="193"/>
      <c r="AL921" s="193"/>
      <c r="AM921" s="193"/>
      <c r="AN921" s="193"/>
      <c r="AO921" s="193"/>
      <c r="AP921" s="193"/>
      <c r="AQ921" s="193"/>
      <c r="AR921" s="193"/>
      <c r="AS921" s="193"/>
      <c r="AT921" s="193"/>
      <c r="AU921" s="193"/>
      <c r="AV921" s="193"/>
    </row>
    <row r="922" spans="1:48" ht="15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  <c r="AE922" s="193"/>
      <c r="AF922" s="193"/>
      <c r="AG922" s="193"/>
      <c r="AH922" s="193"/>
      <c r="AI922" s="193"/>
      <c r="AJ922" s="193"/>
      <c r="AK922" s="193"/>
      <c r="AL922" s="193"/>
      <c r="AM922" s="193"/>
      <c r="AN922" s="193"/>
      <c r="AO922" s="193"/>
      <c r="AP922" s="193"/>
      <c r="AQ922" s="193"/>
      <c r="AR922" s="193"/>
      <c r="AS922" s="193"/>
      <c r="AT922" s="193"/>
      <c r="AU922" s="193"/>
      <c r="AV922" s="193"/>
    </row>
    <row r="923" spans="1:48" ht="15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  <c r="AE923" s="193"/>
      <c r="AF923" s="193"/>
      <c r="AG923" s="193"/>
      <c r="AH923" s="193"/>
      <c r="AI923" s="193"/>
      <c r="AJ923" s="193"/>
      <c r="AK923" s="193"/>
      <c r="AL923" s="193"/>
      <c r="AM923" s="193"/>
      <c r="AN923" s="193"/>
      <c r="AO923" s="193"/>
      <c r="AP923" s="193"/>
      <c r="AQ923" s="193"/>
      <c r="AR923" s="193"/>
      <c r="AS923" s="193"/>
      <c r="AT923" s="193"/>
      <c r="AU923" s="193"/>
      <c r="AV923" s="193"/>
    </row>
    <row r="924" spans="1:48" ht="15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  <c r="AE924" s="193"/>
      <c r="AF924" s="193"/>
      <c r="AG924" s="193"/>
      <c r="AH924" s="193"/>
      <c r="AI924" s="193"/>
      <c r="AJ924" s="193"/>
      <c r="AK924" s="193"/>
      <c r="AL924" s="193"/>
      <c r="AM924" s="193"/>
      <c r="AN924" s="193"/>
      <c r="AO924" s="193"/>
      <c r="AP924" s="193"/>
      <c r="AQ924" s="193"/>
      <c r="AR924" s="193"/>
      <c r="AS924" s="193"/>
      <c r="AT924" s="193"/>
      <c r="AU924" s="193"/>
      <c r="AV924" s="193"/>
    </row>
    <row r="925" spans="1:48" ht="15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  <c r="AE925" s="193"/>
      <c r="AF925" s="193"/>
      <c r="AG925" s="193"/>
      <c r="AH925" s="193"/>
      <c r="AI925" s="193"/>
      <c r="AJ925" s="193"/>
      <c r="AK925" s="193"/>
      <c r="AL925" s="193"/>
      <c r="AM925" s="193"/>
      <c r="AN925" s="193"/>
      <c r="AO925" s="193"/>
      <c r="AP925" s="193"/>
      <c r="AQ925" s="193"/>
      <c r="AR925" s="193"/>
      <c r="AS925" s="193"/>
      <c r="AT925" s="193"/>
      <c r="AU925" s="193"/>
      <c r="AV925" s="193"/>
    </row>
    <row r="926" spans="1:48" ht="15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  <c r="AE926" s="193"/>
      <c r="AF926" s="193"/>
      <c r="AG926" s="193"/>
      <c r="AH926" s="193"/>
      <c r="AI926" s="193"/>
      <c r="AJ926" s="193"/>
      <c r="AK926" s="193"/>
      <c r="AL926" s="193"/>
      <c r="AM926" s="193"/>
      <c r="AN926" s="193"/>
      <c r="AO926" s="193"/>
      <c r="AP926" s="193"/>
      <c r="AQ926" s="193"/>
      <c r="AR926" s="193"/>
      <c r="AS926" s="193"/>
      <c r="AT926" s="193"/>
      <c r="AU926" s="193"/>
      <c r="AV926" s="193"/>
    </row>
    <row r="927" spans="1:48" ht="15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  <c r="AE927" s="193"/>
      <c r="AF927" s="193"/>
      <c r="AG927" s="193"/>
      <c r="AH927" s="193"/>
      <c r="AI927" s="193"/>
      <c r="AJ927" s="193"/>
      <c r="AK927" s="193"/>
      <c r="AL927" s="193"/>
      <c r="AM927" s="193"/>
      <c r="AN927" s="193"/>
      <c r="AO927" s="193"/>
      <c r="AP927" s="193"/>
      <c r="AQ927" s="193"/>
      <c r="AR927" s="193"/>
      <c r="AS927" s="193"/>
      <c r="AT927" s="193"/>
      <c r="AU927" s="193"/>
      <c r="AV927" s="193"/>
    </row>
    <row r="928" spans="1:48" ht="15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  <c r="AE928" s="193"/>
      <c r="AF928" s="193"/>
      <c r="AG928" s="193"/>
      <c r="AH928" s="193"/>
      <c r="AI928" s="193"/>
      <c r="AJ928" s="193"/>
      <c r="AK928" s="193"/>
      <c r="AL928" s="193"/>
      <c r="AM928" s="193"/>
      <c r="AN928" s="193"/>
      <c r="AO928" s="193"/>
      <c r="AP928" s="193"/>
      <c r="AQ928" s="193"/>
      <c r="AR928" s="193"/>
      <c r="AS928" s="193"/>
      <c r="AT928" s="193"/>
      <c r="AU928" s="193"/>
      <c r="AV928" s="193"/>
    </row>
    <row r="929" spans="1:48" ht="15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  <c r="AE929" s="193"/>
      <c r="AF929" s="193"/>
      <c r="AG929" s="193"/>
      <c r="AH929" s="193"/>
      <c r="AI929" s="193"/>
      <c r="AJ929" s="193"/>
      <c r="AK929" s="193"/>
      <c r="AL929" s="193"/>
      <c r="AM929" s="193"/>
      <c r="AN929" s="193"/>
      <c r="AO929" s="193"/>
      <c r="AP929" s="193"/>
      <c r="AQ929" s="193"/>
      <c r="AR929" s="193"/>
      <c r="AS929" s="193"/>
      <c r="AT929" s="193"/>
      <c r="AU929" s="193"/>
      <c r="AV929" s="193"/>
    </row>
    <row r="930" spans="1:48" ht="15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  <c r="AE930" s="193"/>
      <c r="AF930" s="193"/>
      <c r="AG930" s="193"/>
      <c r="AH930" s="193"/>
      <c r="AI930" s="193"/>
      <c r="AJ930" s="193"/>
      <c r="AK930" s="193"/>
      <c r="AL930" s="193"/>
      <c r="AM930" s="193"/>
      <c r="AN930" s="193"/>
      <c r="AO930" s="193"/>
      <c r="AP930" s="193"/>
      <c r="AQ930" s="193"/>
      <c r="AR930" s="193"/>
      <c r="AS930" s="193"/>
      <c r="AT930" s="193"/>
      <c r="AU930" s="193"/>
      <c r="AV930" s="193"/>
    </row>
    <row r="931" spans="1:48" ht="15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  <c r="AE931" s="193"/>
      <c r="AF931" s="193"/>
      <c r="AG931" s="193"/>
      <c r="AH931" s="193"/>
      <c r="AI931" s="193"/>
      <c r="AJ931" s="193"/>
      <c r="AK931" s="193"/>
      <c r="AL931" s="193"/>
      <c r="AM931" s="193"/>
      <c r="AN931" s="193"/>
      <c r="AO931" s="193"/>
      <c r="AP931" s="193"/>
      <c r="AQ931" s="193"/>
      <c r="AR931" s="193"/>
      <c r="AS931" s="193"/>
      <c r="AT931" s="193"/>
      <c r="AU931" s="193"/>
      <c r="AV931" s="193"/>
    </row>
    <row r="932" spans="1:48" ht="15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  <c r="AE932" s="193"/>
      <c r="AF932" s="193"/>
      <c r="AG932" s="193"/>
      <c r="AH932" s="193"/>
      <c r="AI932" s="193"/>
      <c r="AJ932" s="193"/>
      <c r="AK932" s="193"/>
      <c r="AL932" s="193"/>
      <c r="AM932" s="193"/>
      <c r="AN932" s="193"/>
      <c r="AO932" s="193"/>
      <c r="AP932" s="193"/>
      <c r="AQ932" s="193"/>
      <c r="AR932" s="193"/>
      <c r="AS932" s="193"/>
      <c r="AT932" s="193"/>
      <c r="AU932" s="193"/>
      <c r="AV932" s="193"/>
    </row>
    <row r="933" spans="1:48" ht="15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  <c r="AE933" s="193"/>
      <c r="AF933" s="193"/>
      <c r="AG933" s="193"/>
      <c r="AH933" s="193"/>
      <c r="AI933" s="193"/>
      <c r="AJ933" s="193"/>
      <c r="AK933" s="193"/>
      <c r="AL933" s="193"/>
      <c r="AM933" s="193"/>
      <c r="AN933" s="193"/>
      <c r="AO933" s="193"/>
      <c r="AP933" s="193"/>
      <c r="AQ933" s="193"/>
      <c r="AR933" s="193"/>
      <c r="AS933" s="193"/>
      <c r="AT933" s="193"/>
      <c r="AU933" s="193"/>
      <c r="AV933" s="193"/>
    </row>
    <row r="934" spans="1:48" ht="15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  <c r="AE934" s="193"/>
      <c r="AF934" s="193"/>
      <c r="AG934" s="193"/>
      <c r="AH934" s="193"/>
      <c r="AI934" s="193"/>
      <c r="AJ934" s="193"/>
      <c r="AK934" s="193"/>
      <c r="AL934" s="193"/>
      <c r="AM934" s="193"/>
      <c r="AN934" s="193"/>
      <c r="AO934" s="193"/>
      <c r="AP934" s="193"/>
      <c r="AQ934" s="193"/>
      <c r="AR934" s="193"/>
      <c r="AS934" s="193"/>
      <c r="AT934" s="193"/>
      <c r="AU934" s="193"/>
      <c r="AV934" s="193"/>
    </row>
    <row r="935" spans="1:48" ht="15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  <c r="AE935" s="193"/>
      <c r="AF935" s="193"/>
      <c r="AG935" s="193"/>
      <c r="AH935" s="193"/>
      <c r="AI935" s="193"/>
      <c r="AJ935" s="193"/>
      <c r="AK935" s="193"/>
      <c r="AL935" s="193"/>
      <c r="AM935" s="193"/>
      <c r="AN935" s="193"/>
      <c r="AO935" s="193"/>
      <c r="AP935" s="193"/>
      <c r="AQ935" s="193"/>
      <c r="AR935" s="193"/>
      <c r="AS935" s="193"/>
      <c r="AT935" s="193"/>
      <c r="AU935" s="193"/>
      <c r="AV935" s="193"/>
    </row>
    <row r="936" spans="1:48" ht="15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  <c r="AE936" s="193"/>
      <c r="AF936" s="193"/>
      <c r="AG936" s="193"/>
      <c r="AH936" s="193"/>
      <c r="AI936" s="193"/>
      <c r="AJ936" s="193"/>
      <c r="AK936" s="193"/>
      <c r="AL936" s="193"/>
      <c r="AM936" s="193"/>
      <c r="AN936" s="193"/>
      <c r="AO936" s="193"/>
      <c r="AP936" s="193"/>
      <c r="AQ936" s="193"/>
      <c r="AR936" s="193"/>
      <c r="AS936" s="193"/>
      <c r="AT936" s="193"/>
      <c r="AU936" s="193"/>
      <c r="AV936" s="193"/>
    </row>
    <row r="937" spans="1:48" ht="15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  <c r="AE937" s="193"/>
      <c r="AF937" s="193"/>
      <c r="AG937" s="193"/>
      <c r="AH937" s="193"/>
      <c r="AI937" s="193"/>
      <c r="AJ937" s="193"/>
      <c r="AK937" s="193"/>
      <c r="AL937" s="193"/>
      <c r="AM937" s="193"/>
      <c r="AN937" s="193"/>
      <c r="AO937" s="193"/>
      <c r="AP937" s="193"/>
      <c r="AQ937" s="193"/>
      <c r="AR937" s="193"/>
      <c r="AS937" s="193"/>
      <c r="AT937" s="193"/>
      <c r="AU937" s="193"/>
      <c r="AV937" s="193"/>
    </row>
    <row r="938" spans="1:48" ht="15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  <c r="AE938" s="193"/>
      <c r="AF938" s="193"/>
      <c r="AG938" s="193"/>
      <c r="AH938" s="193"/>
      <c r="AI938" s="193"/>
      <c r="AJ938" s="193"/>
      <c r="AK938" s="193"/>
      <c r="AL938" s="193"/>
      <c r="AM938" s="193"/>
      <c r="AN938" s="193"/>
      <c r="AO938" s="193"/>
      <c r="AP938" s="193"/>
      <c r="AQ938" s="193"/>
      <c r="AR938" s="193"/>
      <c r="AS938" s="193"/>
      <c r="AT938" s="193"/>
      <c r="AU938" s="193"/>
      <c r="AV938" s="193"/>
    </row>
    <row r="939" spans="1:48" ht="15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  <c r="AE939" s="193"/>
      <c r="AF939" s="193"/>
      <c r="AG939" s="193"/>
      <c r="AH939" s="193"/>
      <c r="AI939" s="193"/>
      <c r="AJ939" s="193"/>
      <c r="AK939" s="193"/>
      <c r="AL939" s="193"/>
      <c r="AM939" s="193"/>
      <c r="AN939" s="193"/>
      <c r="AO939" s="193"/>
      <c r="AP939" s="193"/>
      <c r="AQ939" s="193"/>
      <c r="AR939" s="193"/>
      <c r="AS939" s="193"/>
      <c r="AT939" s="193"/>
      <c r="AU939" s="193"/>
      <c r="AV939" s="193"/>
    </row>
    <row r="940" spans="1:48" ht="15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  <c r="AE940" s="193"/>
      <c r="AF940" s="193"/>
      <c r="AG940" s="193"/>
      <c r="AH940" s="193"/>
      <c r="AI940" s="193"/>
      <c r="AJ940" s="193"/>
      <c r="AK940" s="193"/>
      <c r="AL940" s="193"/>
      <c r="AM940" s="193"/>
      <c r="AN940" s="193"/>
      <c r="AO940" s="193"/>
      <c r="AP940" s="193"/>
      <c r="AQ940" s="193"/>
      <c r="AR940" s="193"/>
      <c r="AS940" s="193"/>
      <c r="AT940" s="193"/>
      <c r="AU940" s="193"/>
      <c r="AV940" s="193"/>
    </row>
    <row r="941" spans="1:48" ht="15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  <c r="AE941" s="193"/>
      <c r="AF941" s="193"/>
      <c r="AG941" s="193"/>
      <c r="AH941" s="193"/>
      <c r="AI941" s="193"/>
      <c r="AJ941" s="193"/>
      <c r="AK941" s="193"/>
      <c r="AL941" s="193"/>
      <c r="AM941" s="193"/>
      <c r="AN941" s="193"/>
      <c r="AO941" s="193"/>
      <c r="AP941" s="193"/>
      <c r="AQ941" s="193"/>
      <c r="AR941" s="193"/>
      <c r="AS941" s="193"/>
      <c r="AT941" s="193"/>
      <c r="AU941" s="193"/>
      <c r="AV941" s="193"/>
    </row>
    <row r="942" spans="1:48" ht="15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  <c r="AE942" s="193"/>
      <c r="AF942" s="193"/>
      <c r="AG942" s="193"/>
      <c r="AH942" s="193"/>
      <c r="AI942" s="193"/>
      <c r="AJ942" s="193"/>
      <c r="AK942" s="193"/>
      <c r="AL942" s="193"/>
      <c r="AM942" s="193"/>
      <c r="AN942" s="193"/>
      <c r="AO942" s="193"/>
      <c r="AP942" s="193"/>
      <c r="AQ942" s="193"/>
      <c r="AR942" s="193"/>
      <c r="AS942" s="193"/>
      <c r="AT942" s="193"/>
      <c r="AU942" s="193"/>
      <c r="AV942" s="193"/>
    </row>
    <row r="943" spans="1:48" ht="15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  <c r="AA943" s="193"/>
      <c r="AB943" s="193"/>
      <c r="AC943" s="193"/>
      <c r="AD943" s="193"/>
      <c r="AE943" s="193"/>
      <c r="AF943" s="193"/>
      <c r="AG943" s="193"/>
      <c r="AH943" s="193"/>
      <c r="AI943" s="193"/>
      <c r="AJ943" s="193"/>
      <c r="AK943" s="193"/>
      <c r="AL943" s="193"/>
      <c r="AM943" s="193"/>
      <c r="AN943" s="193"/>
      <c r="AO943" s="193"/>
      <c r="AP943" s="193"/>
      <c r="AQ943" s="193"/>
      <c r="AR943" s="193"/>
      <c r="AS943" s="193"/>
      <c r="AT943" s="193"/>
      <c r="AU943" s="193"/>
      <c r="AV943" s="193"/>
    </row>
    <row r="944" spans="1:48" ht="15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  <c r="AE944" s="193"/>
      <c r="AF944" s="193"/>
      <c r="AG944" s="193"/>
      <c r="AH944" s="193"/>
      <c r="AI944" s="193"/>
      <c r="AJ944" s="193"/>
      <c r="AK944" s="193"/>
      <c r="AL944" s="193"/>
      <c r="AM944" s="193"/>
      <c r="AN944" s="193"/>
      <c r="AO944" s="193"/>
      <c r="AP944" s="193"/>
      <c r="AQ944" s="193"/>
      <c r="AR944" s="193"/>
      <c r="AS944" s="193"/>
      <c r="AT944" s="193"/>
      <c r="AU944" s="193"/>
      <c r="AV944" s="193"/>
    </row>
    <row r="945" spans="1:48" ht="15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  <c r="AE945" s="193"/>
      <c r="AF945" s="193"/>
      <c r="AG945" s="193"/>
      <c r="AH945" s="193"/>
      <c r="AI945" s="193"/>
      <c r="AJ945" s="193"/>
      <c r="AK945" s="193"/>
      <c r="AL945" s="193"/>
      <c r="AM945" s="193"/>
      <c r="AN945" s="193"/>
      <c r="AO945" s="193"/>
      <c r="AP945" s="193"/>
      <c r="AQ945" s="193"/>
      <c r="AR945" s="193"/>
      <c r="AS945" s="193"/>
      <c r="AT945" s="193"/>
      <c r="AU945" s="193"/>
      <c r="AV945" s="193"/>
    </row>
    <row r="946" spans="1:48" ht="15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  <c r="AE946" s="193"/>
      <c r="AF946" s="193"/>
      <c r="AG946" s="193"/>
      <c r="AH946" s="193"/>
      <c r="AI946" s="193"/>
      <c r="AJ946" s="193"/>
      <c r="AK946" s="193"/>
      <c r="AL946" s="193"/>
      <c r="AM946" s="193"/>
      <c r="AN946" s="193"/>
      <c r="AO946" s="193"/>
      <c r="AP946" s="193"/>
      <c r="AQ946" s="193"/>
      <c r="AR946" s="193"/>
      <c r="AS946" s="193"/>
      <c r="AT946" s="193"/>
      <c r="AU946" s="193"/>
      <c r="AV946" s="193"/>
    </row>
    <row r="947" spans="1:48" ht="15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  <c r="AE947" s="193"/>
      <c r="AF947" s="193"/>
      <c r="AG947" s="193"/>
      <c r="AH947" s="193"/>
      <c r="AI947" s="193"/>
      <c r="AJ947" s="193"/>
      <c r="AK947" s="193"/>
      <c r="AL947" s="193"/>
      <c r="AM947" s="193"/>
      <c r="AN947" s="193"/>
      <c r="AO947" s="193"/>
      <c r="AP947" s="193"/>
      <c r="AQ947" s="193"/>
      <c r="AR947" s="193"/>
      <c r="AS947" s="193"/>
      <c r="AT947" s="193"/>
      <c r="AU947" s="193"/>
      <c r="AV947" s="193"/>
    </row>
    <row r="948" spans="1:48" ht="15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  <c r="AA948" s="193"/>
      <c r="AB948" s="193"/>
      <c r="AC948" s="193"/>
      <c r="AD948" s="193"/>
      <c r="AE948" s="193"/>
      <c r="AF948" s="193"/>
      <c r="AG948" s="193"/>
      <c r="AH948" s="193"/>
      <c r="AI948" s="193"/>
      <c r="AJ948" s="193"/>
      <c r="AK948" s="193"/>
      <c r="AL948" s="193"/>
      <c r="AM948" s="193"/>
      <c r="AN948" s="193"/>
      <c r="AO948" s="193"/>
      <c r="AP948" s="193"/>
      <c r="AQ948" s="193"/>
      <c r="AR948" s="193"/>
      <c r="AS948" s="193"/>
      <c r="AT948" s="193"/>
      <c r="AU948" s="193"/>
      <c r="AV948" s="193"/>
    </row>
    <row r="949" spans="1:48" ht="15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  <c r="AE949" s="193"/>
      <c r="AF949" s="193"/>
      <c r="AG949" s="193"/>
      <c r="AH949" s="193"/>
      <c r="AI949" s="193"/>
      <c r="AJ949" s="193"/>
      <c r="AK949" s="193"/>
      <c r="AL949" s="193"/>
      <c r="AM949" s="193"/>
      <c r="AN949" s="193"/>
      <c r="AO949" s="193"/>
      <c r="AP949" s="193"/>
      <c r="AQ949" s="193"/>
      <c r="AR949" s="193"/>
      <c r="AS949" s="193"/>
      <c r="AT949" s="193"/>
      <c r="AU949" s="193"/>
      <c r="AV949" s="193"/>
    </row>
    <row r="950" spans="1:48" ht="15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  <c r="AE950" s="193"/>
      <c r="AF950" s="193"/>
      <c r="AG950" s="193"/>
      <c r="AH950" s="193"/>
      <c r="AI950" s="193"/>
      <c r="AJ950" s="193"/>
      <c r="AK950" s="193"/>
      <c r="AL950" s="193"/>
      <c r="AM950" s="193"/>
      <c r="AN950" s="193"/>
      <c r="AO950" s="193"/>
      <c r="AP950" s="193"/>
      <c r="AQ950" s="193"/>
      <c r="AR950" s="193"/>
      <c r="AS950" s="193"/>
      <c r="AT950" s="193"/>
      <c r="AU950" s="193"/>
      <c r="AV950" s="193"/>
    </row>
    <row r="951" spans="1:48" ht="15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  <c r="AA951" s="193"/>
      <c r="AB951" s="193"/>
      <c r="AC951" s="193"/>
      <c r="AD951" s="193"/>
      <c r="AE951" s="193"/>
      <c r="AF951" s="193"/>
      <c r="AG951" s="193"/>
      <c r="AH951" s="193"/>
      <c r="AI951" s="193"/>
      <c r="AJ951" s="193"/>
      <c r="AK951" s="193"/>
      <c r="AL951" s="193"/>
      <c r="AM951" s="193"/>
      <c r="AN951" s="193"/>
      <c r="AO951" s="193"/>
      <c r="AP951" s="193"/>
      <c r="AQ951" s="193"/>
      <c r="AR951" s="193"/>
      <c r="AS951" s="193"/>
      <c r="AT951" s="193"/>
      <c r="AU951" s="193"/>
      <c r="AV951" s="193"/>
    </row>
    <row r="952" spans="1:48" ht="15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  <c r="AE952" s="193"/>
      <c r="AF952" s="193"/>
      <c r="AG952" s="193"/>
      <c r="AH952" s="193"/>
      <c r="AI952" s="193"/>
      <c r="AJ952" s="193"/>
      <c r="AK952" s="193"/>
      <c r="AL952" s="193"/>
      <c r="AM952" s="193"/>
      <c r="AN952" s="193"/>
      <c r="AO952" s="193"/>
      <c r="AP952" s="193"/>
      <c r="AQ952" s="193"/>
      <c r="AR952" s="193"/>
      <c r="AS952" s="193"/>
      <c r="AT952" s="193"/>
      <c r="AU952" s="193"/>
      <c r="AV952" s="193"/>
    </row>
    <row r="953" spans="1:48" ht="15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  <c r="AE953" s="193"/>
      <c r="AF953" s="193"/>
      <c r="AG953" s="193"/>
      <c r="AH953" s="193"/>
      <c r="AI953" s="193"/>
      <c r="AJ953" s="193"/>
      <c r="AK953" s="193"/>
      <c r="AL953" s="193"/>
      <c r="AM953" s="193"/>
      <c r="AN953" s="193"/>
      <c r="AO953" s="193"/>
      <c r="AP953" s="193"/>
      <c r="AQ953" s="193"/>
      <c r="AR953" s="193"/>
      <c r="AS953" s="193"/>
      <c r="AT953" s="193"/>
      <c r="AU953" s="193"/>
      <c r="AV953" s="193"/>
    </row>
    <row r="954" spans="1:48" ht="15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  <c r="AE954" s="193"/>
      <c r="AF954" s="193"/>
      <c r="AG954" s="193"/>
      <c r="AH954" s="193"/>
      <c r="AI954" s="193"/>
      <c r="AJ954" s="193"/>
      <c r="AK954" s="193"/>
      <c r="AL954" s="193"/>
      <c r="AM954" s="193"/>
      <c r="AN954" s="193"/>
      <c r="AO954" s="193"/>
      <c r="AP954" s="193"/>
      <c r="AQ954" s="193"/>
      <c r="AR954" s="193"/>
      <c r="AS954" s="193"/>
      <c r="AT954" s="193"/>
      <c r="AU954" s="193"/>
      <c r="AV954" s="193"/>
    </row>
    <row r="955" spans="1:48" ht="15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  <c r="AE955" s="193"/>
      <c r="AF955" s="193"/>
      <c r="AG955" s="193"/>
      <c r="AH955" s="193"/>
      <c r="AI955" s="193"/>
      <c r="AJ955" s="193"/>
      <c r="AK955" s="193"/>
      <c r="AL955" s="193"/>
      <c r="AM955" s="193"/>
      <c r="AN955" s="193"/>
      <c r="AO955" s="193"/>
      <c r="AP955" s="193"/>
      <c r="AQ955" s="193"/>
      <c r="AR955" s="193"/>
      <c r="AS955" s="193"/>
      <c r="AT955" s="193"/>
      <c r="AU955" s="193"/>
      <c r="AV955" s="193"/>
    </row>
    <row r="956" spans="1:48" ht="15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  <c r="AE956" s="193"/>
      <c r="AF956" s="193"/>
      <c r="AG956" s="193"/>
      <c r="AH956" s="193"/>
      <c r="AI956" s="193"/>
      <c r="AJ956" s="193"/>
      <c r="AK956" s="193"/>
      <c r="AL956" s="193"/>
      <c r="AM956" s="193"/>
      <c r="AN956" s="193"/>
      <c r="AO956" s="193"/>
      <c r="AP956" s="193"/>
      <c r="AQ956" s="193"/>
      <c r="AR956" s="193"/>
      <c r="AS956" s="193"/>
      <c r="AT956" s="193"/>
      <c r="AU956" s="193"/>
      <c r="AV956" s="193"/>
    </row>
    <row r="957" spans="1:48" ht="15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  <c r="AE957" s="193"/>
      <c r="AF957" s="193"/>
      <c r="AG957" s="193"/>
      <c r="AH957" s="193"/>
      <c r="AI957" s="193"/>
      <c r="AJ957" s="193"/>
      <c r="AK957" s="193"/>
      <c r="AL957" s="193"/>
      <c r="AM957" s="193"/>
      <c r="AN957" s="193"/>
      <c r="AO957" s="193"/>
      <c r="AP957" s="193"/>
      <c r="AQ957" s="193"/>
      <c r="AR957" s="193"/>
      <c r="AS957" s="193"/>
      <c r="AT957" s="193"/>
      <c r="AU957" s="193"/>
      <c r="AV957" s="193"/>
    </row>
    <row r="958" spans="1:48" ht="15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  <c r="AE958" s="193"/>
      <c r="AF958" s="193"/>
      <c r="AG958" s="193"/>
      <c r="AH958" s="193"/>
      <c r="AI958" s="193"/>
      <c r="AJ958" s="193"/>
      <c r="AK958" s="193"/>
      <c r="AL958" s="193"/>
      <c r="AM958" s="193"/>
      <c r="AN958" s="193"/>
      <c r="AO958" s="193"/>
      <c r="AP958" s="193"/>
      <c r="AQ958" s="193"/>
      <c r="AR958" s="193"/>
      <c r="AS958" s="193"/>
      <c r="AT958" s="193"/>
      <c r="AU958" s="193"/>
      <c r="AV958" s="193"/>
    </row>
    <row r="959" spans="1:48" ht="15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  <c r="AE959" s="193"/>
      <c r="AF959" s="193"/>
      <c r="AG959" s="193"/>
      <c r="AH959" s="193"/>
      <c r="AI959" s="193"/>
      <c r="AJ959" s="193"/>
      <c r="AK959" s="193"/>
      <c r="AL959" s="193"/>
      <c r="AM959" s="193"/>
      <c r="AN959" s="193"/>
      <c r="AO959" s="193"/>
      <c r="AP959" s="193"/>
      <c r="AQ959" s="193"/>
      <c r="AR959" s="193"/>
      <c r="AS959" s="193"/>
      <c r="AT959" s="193"/>
      <c r="AU959" s="193"/>
      <c r="AV959" s="193"/>
    </row>
    <row r="960" spans="1:48" ht="15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  <c r="AE960" s="193"/>
      <c r="AF960" s="193"/>
      <c r="AG960" s="193"/>
      <c r="AH960" s="193"/>
      <c r="AI960" s="193"/>
      <c r="AJ960" s="193"/>
      <c r="AK960" s="193"/>
      <c r="AL960" s="193"/>
      <c r="AM960" s="193"/>
      <c r="AN960" s="193"/>
      <c r="AO960" s="193"/>
      <c r="AP960" s="193"/>
      <c r="AQ960" s="193"/>
      <c r="AR960" s="193"/>
      <c r="AS960" s="193"/>
      <c r="AT960" s="193"/>
      <c r="AU960" s="193"/>
      <c r="AV960" s="193"/>
    </row>
    <row r="961" spans="1:48" ht="15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  <c r="AE961" s="193"/>
      <c r="AF961" s="193"/>
      <c r="AG961" s="193"/>
      <c r="AH961" s="193"/>
      <c r="AI961" s="193"/>
      <c r="AJ961" s="193"/>
      <c r="AK961" s="193"/>
      <c r="AL961" s="193"/>
      <c r="AM961" s="193"/>
      <c r="AN961" s="193"/>
      <c r="AO961" s="193"/>
      <c r="AP961" s="193"/>
      <c r="AQ961" s="193"/>
      <c r="AR961" s="193"/>
      <c r="AS961" s="193"/>
      <c r="AT961" s="193"/>
      <c r="AU961" s="193"/>
      <c r="AV961" s="193"/>
    </row>
    <row r="962" spans="1:48" ht="15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  <c r="AE962" s="193"/>
      <c r="AF962" s="193"/>
      <c r="AG962" s="193"/>
      <c r="AH962" s="193"/>
      <c r="AI962" s="193"/>
      <c r="AJ962" s="193"/>
      <c r="AK962" s="193"/>
      <c r="AL962" s="193"/>
      <c r="AM962" s="193"/>
      <c r="AN962" s="193"/>
      <c r="AO962" s="193"/>
      <c r="AP962" s="193"/>
      <c r="AQ962" s="193"/>
      <c r="AR962" s="193"/>
      <c r="AS962" s="193"/>
      <c r="AT962" s="193"/>
      <c r="AU962" s="193"/>
      <c r="AV962" s="193"/>
    </row>
    <row r="963" spans="1:48" ht="15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  <c r="AE963" s="193"/>
      <c r="AF963" s="193"/>
      <c r="AG963" s="193"/>
      <c r="AH963" s="193"/>
      <c r="AI963" s="193"/>
      <c r="AJ963" s="193"/>
      <c r="AK963" s="193"/>
      <c r="AL963" s="193"/>
      <c r="AM963" s="193"/>
      <c r="AN963" s="193"/>
      <c r="AO963" s="193"/>
      <c r="AP963" s="193"/>
      <c r="AQ963" s="193"/>
      <c r="AR963" s="193"/>
      <c r="AS963" s="193"/>
      <c r="AT963" s="193"/>
      <c r="AU963" s="193"/>
      <c r="AV963" s="193"/>
    </row>
    <row r="964" spans="1:48" ht="15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  <c r="AE964" s="193"/>
      <c r="AF964" s="193"/>
      <c r="AG964" s="193"/>
      <c r="AH964" s="193"/>
      <c r="AI964" s="193"/>
      <c r="AJ964" s="193"/>
      <c r="AK964" s="193"/>
      <c r="AL964" s="193"/>
      <c r="AM964" s="193"/>
      <c r="AN964" s="193"/>
      <c r="AO964" s="193"/>
      <c r="AP964" s="193"/>
      <c r="AQ964" s="193"/>
      <c r="AR964" s="193"/>
      <c r="AS964" s="193"/>
      <c r="AT964" s="193"/>
      <c r="AU964" s="193"/>
      <c r="AV964" s="193"/>
    </row>
    <row r="965" spans="1:48" ht="15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  <c r="AE965" s="193"/>
      <c r="AF965" s="193"/>
      <c r="AG965" s="193"/>
      <c r="AH965" s="193"/>
      <c r="AI965" s="193"/>
      <c r="AJ965" s="193"/>
      <c r="AK965" s="193"/>
      <c r="AL965" s="193"/>
      <c r="AM965" s="193"/>
      <c r="AN965" s="193"/>
      <c r="AO965" s="193"/>
      <c r="AP965" s="193"/>
      <c r="AQ965" s="193"/>
      <c r="AR965" s="193"/>
      <c r="AS965" s="193"/>
      <c r="AT965" s="193"/>
      <c r="AU965" s="193"/>
      <c r="AV965" s="193"/>
    </row>
    <row r="966" spans="1:48" ht="15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  <c r="AE966" s="193"/>
      <c r="AF966" s="193"/>
      <c r="AG966" s="193"/>
      <c r="AH966" s="193"/>
      <c r="AI966" s="193"/>
      <c r="AJ966" s="193"/>
      <c r="AK966" s="193"/>
      <c r="AL966" s="193"/>
      <c r="AM966" s="193"/>
      <c r="AN966" s="193"/>
      <c r="AO966" s="193"/>
      <c r="AP966" s="193"/>
      <c r="AQ966" s="193"/>
      <c r="AR966" s="193"/>
      <c r="AS966" s="193"/>
      <c r="AT966" s="193"/>
      <c r="AU966" s="193"/>
      <c r="AV966" s="193"/>
    </row>
    <row r="967" spans="1:48" ht="15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  <c r="AE967" s="193"/>
      <c r="AF967" s="193"/>
      <c r="AG967" s="193"/>
      <c r="AH967" s="193"/>
      <c r="AI967" s="193"/>
      <c r="AJ967" s="193"/>
      <c r="AK967" s="193"/>
      <c r="AL967" s="193"/>
      <c r="AM967" s="193"/>
      <c r="AN967" s="193"/>
      <c r="AO967" s="193"/>
      <c r="AP967" s="193"/>
      <c r="AQ967" s="193"/>
      <c r="AR967" s="193"/>
      <c r="AS967" s="193"/>
      <c r="AT967" s="193"/>
      <c r="AU967" s="193"/>
      <c r="AV967" s="193"/>
    </row>
    <row r="968" spans="1:48" ht="15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  <c r="AE968" s="193"/>
      <c r="AF968" s="193"/>
      <c r="AG968" s="193"/>
      <c r="AH968" s="193"/>
      <c r="AI968" s="193"/>
      <c r="AJ968" s="193"/>
      <c r="AK968" s="193"/>
      <c r="AL968" s="193"/>
      <c r="AM968" s="193"/>
      <c r="AN968" s="193"/>
      <c r="AO968" s="193"/>
      <c r="AP968" s="193"/>
      <c r="AQ968" s="193"/>
      <c r="AR968" s="193"/>
      <c r="AS968" s="193"/>
      <c r="AT968" s="193"/>
      <c r="AU968" s="193"/>
      <c r="AV968" s="193"/>
    </row>
    <row r="969" spans="1:48" ht="15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  <c r="AE969" s="193"/>
      <c r="AF969" s="193"/>
      <c r="AG969" s="193"/>
      <c r="AH969" s="193"/>
      <c r="AI969" s="193"/>
      <c r="AJ969" s="193"/>
      <c r="AK969" s="193"/>
      <c r="AL969" s="193"/>
      <c r="AM969" s="193"/>
      <c r="AN969" s="193"/>
      <c r="AO969" s="193"/>
      <c r="AP969" s="193"/>
      <c r="AQ969" s="193"/>
      <c r="AR969" s="193"/>
      <c r="AS969" s="193"/>
      <c r="AT969" s="193"/>
      <c r="AU969" s="193"/>
      <c r="AV969" s="193"/>
    </row>
    <row r="970" spans="1:48" ht="15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  <c r="AE970" s="193"/>
      <c r="AF970" s="193"/>
      <c r="AG970" s="193"/>
      <c r="AH970" s="193"/>
      <c r="AI970" s="193"/>
      <c r="AJ970" s="193"/>
      <c r="AK970" s="193"/>
      <c r="AL970" s="193"/>
      <c r="AM970" s="193"/>
      <c r="AN970" s="193"/>
      <c r="AO970" s="193"/>
      <c r="AP970" s="193"/>
      <c r="AQ970" s="193"/>
      <c r="AR970" s="193"/>
      <c r="AS970" s="193"/>
      <c r="AT970" s="193"/>
      <c r="AU970" s="193"/>
      <c r="AV970" s="193"/>
    </row>
    <row r="971" spans="1:48" ht="15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  <c r="AE971" s="193"/>
      <c r="AF971" s="193"/>
      <c r="AG971" s="193"/>
      <c r="AH971" s="193"/>
      <c r="AI971" s="193"/>
      <c r="AJ971" s="193"/>
      <c r="AK971" s="193"/>
      <c r="AL971" s="193"/>
      <c r="AM971" s="193"/>
      <c r="AN971" s="193"/>
      <c r="AO971" s="193"/>
      <c r="AP971" s="193"/>
      <c r="AQ971" s="193"/>
      <c r="AR971" s="193"/>
      <c r="AS971" s="193"/>
      <c r="AT971" s="193"/>
      <c r="AU971" s="193"/>
      <c r="AV971" s="193"/>
    </row>
    <row r="972" spans="1:48" ht="15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  <c r="AE972" s="193"/>
      <c r="AF972" s="193"/>
      <c r="AG972" s="193"/>
      <c r="AH972" s="193"/>
      <c r="AI972" s="193"/>
      <c r="AJ972" s="193"/>
      <c r="AK972" s="193"/>
      <c r="AL972" s="193"/>
      <c r="AM972" s="193"/>
      <c r="AN972" s="193"/>
      <c r="AO972" s="193"/>
      <c r="AP972" s="193"/>
      <c r="AQ972" s="193"/>
      <c r="AR972" s="193"/>
      <c r="AS972" s="193"/>
      <c r="AT972" s="193"/>
      <c r="AU972" s="193"/>
      <c r="AV972" s="193"/>
    </row>
    <row r="973" spans="1:48" ht="15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  <c r="AE973" s="193"/>
      <c r="AF973" s="193"/>
      <c r="AG973" s="193"/>
      <c r="AH973" s="193"/>
      <c r="AI973" s="193"/>
      <c r="AJ973" s="193"/>
      <c r="AK973" s="193"/>
      <c r="AL973" s="193"/>
      <c r="AM973" s="193"/>
      <c r="AN973" s="193"/>
      <c r="AO973" s="193"/>
      <c r="AP973" s="193"/>
      <c r="AQ973" s="193"/>
      <c r="AR973" s="193"/>
      <c r="AS973" s="193"/>
      <c r="AT973" s="193"/>
      <c r="AU973" s="193"/>
      <c r="AV973" s="193"/>
    </row>
    <row r="974" spans="1:48" ht="15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  <c r="AA974" s="193"/>
      <c r="AB974" s="193"/>
      <c r="AC974" s="193"/>
      <c r="AD974" s="193"/>
      <c r="AE974" s="193"/>
      <c r="AF974" s="193"/>
      <c r="AG974" s="193"/>
      <c r="AH974" s="193"/>
      <c r="AI974" s="193"/>
      <c r="AJ974" s="193"/>
      <c r="AK974" s="193"/>
      <c r="AL974" s="193"/>
      <c r="AM974" s="193"/>
      <c r="AN974" s="193"/>
      <c r="AO974" s="193"/>
      <c r="AP974" s="193"/>
      <c r="AQ974" s="193"/>
      <c r="AR974" s="193"/>
      <c r="AS974" s="193"/>
      <c r="AT974" s="193"/>
      <c r="AU974" s="193"/>
      <c r="AV974" s="193"/>
    </row>
    <row r="975" spans="1:48" ht="15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  <c r="AE975" s="193"/>
      <c r="AF975" s="193"/>
      <c r="AG975" s="193"/>
      <c r="AH975" s="193"/>
      <c r="AI975" s="193"/>
      <c r="AJ975" s="193"/>
      <c r="AK975" s="193"/>
      <c r="AL975" s="193"/>
      <c r="AM975" s="193"/>
      <c r="AN975" s="193"/>
      <c r="AO975" s="193"/>
      <c r="AP975" s="193"/>
      <c r="AQ975" s="193"/>
      <c r="AR975" s="193"/>
      <c r="AS975" s="193"/>
      <c r="AT975" s="193"/>
      <c r="AU975" s="193"/>
      <c r="AV975" s="193"/>
    </row>
    <row r="976" spans="1:48" ht="15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  <c r="AE976" s="193"/>
      <c r="AF976" s="193"/>
      <c r="AG976" s="193"/>
      <c r="AH976" s="193"/>
      <c r="AI976" s="193"/>
      <c r="AJ976" s="193"/>
      <c r="AK976" s="193"/>
      <c r="AL976" s="193"/>
      <c r="AM976" s="193"/>
      <c r="AN976" s="193"/>
      <c r="AO976" s="193"/>
      <c r="AP976" s="193"/>
      <c r="AQ976" s="193"/>
      <c r="AR976" s="193"/>
      <c r="AS976" s="193"/>
      <c r="AT976" s="193"/>
      <c r="AU976" s="193"/>
      <c r="AV976" s="193"/>
    </row>
    <row r="977" spans="1:48" ht="15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  <c r="AE977" s="193"/>
      <c r="AF977" s="193"/>
      <c r="AG977" s="193"/>
      <c r="AH977" s="193"/>
      <c r="AI977" s="193"/>
      <c r="AJ977" s="193"/>
      <c r="AK977" s="193"/>
      <c r="AL977" s="193"/>
      <c r="AM977" s="193"/>
      <c r="AN977" s="193"/>
      <c r="AO977" s="193"/>
      <c r="AP977" s="193"/>
      <c r="AQ977" s="193"/>
      <c r="AR977" s="193"/>
      <c r="AS977" s="193"/>
      <c r="AT977" s="193"/>
      <c r="AU977" s="193"/>
      <c r="AV977" s="193"/>
    </row>
    <row r="978" spans="1:48" ht="15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  <c r="AE978" s="193"/>
      <c r="AF978" s="193"/>
      <c r="AG978" s="193"/>
      <c r="AH978" s="193"/>
      <c r="AI978" s="193"/>
      <c r="AJ978" s="193"/>
      <c r="AK978" s="193"/>
      <c r="AL978" s="193"/>
      <c r="AM978" s="193"/>
      <c r="AN978" s="193"/>
      <c r="AO978" s="193"/>
      <c r="AP978" s="193"/>
      <c r="AQ978" s="193"/>
      <c r="AR978" s="193"/>
      <c r="AS978" s="193"/>
      <c r="AT978" s="193"/>
      <c r="AU978" s="193"/>
      <c r="AV978" s="193"/>
    </row>
    <row r="979" spans="1:48" ht="15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  <c r="AA979" s="193"/>
      <c r="AB979" s="193"/>
      <c r="AC979" s="193"/>
      <c r="AD979" s="193"/>
      <c r="AE979" s="193"/>
      <c r="AF979" s="193"/>
      <c r="AG979" s="193"/>
      <c r="AH979" s="193"/>
      <c r="AI979" s="193"/>
      <c r="AJ979" s="193"/>
      <c r="AK979" s="193"/>
      <c r="AL979" s="193"/>
      <c r="AM979" s="193"/>
      <c r="AN979" s="193"/>
      <c r="AO979" s="193"/>
      <c r="AP979" s="193"/>
      <c r="AQ979" s="193"/>
      <c r="AR979" s="193"/>
      <c r="AS979" s="193"/>
      <c r="AT979" s="193"/>
      <c r="AU979" s="193"/>
      <c r="AV979" s="193"/>
    </row>
    <row r="980" spans="1:48" ht="15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  <c r="AE980" s="193"/>
      <c r="AF980" s="193"/>
      <c r="AG980" s="193"/>
      <c r="AH980" s="193"/>
      <c r="AI980" s="193"/>
      <c r="AJ980" s="193"/>
      <c r="AK980" s="193"/>
      <c r="AL980" s="193"/>
      <c r="AM980" s="193"/>
      <c r="AN980" s="193"/>
      <c r="AO980" s="193"/>
      <c r="AP980" s="193"/>
      <c r="AQ980" s="193"/>
      <c r="AR980" s="193"/>
      <c r="AS980" s="193"/>
      <c r="AT980" s="193"/>
      <c r="AU980" s="193"/>
      <c r="AV980" s="193"/>
    </row>
    <row r="981" spans="1:48" ht="15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  <c r="AE981" s="193"/>
      <c r="AF981" s="193"/>
      <c r="AG981" s="193"/>
      <c r="AH981" s="193"/>
      <c r="AI981" s="193"/>
      <c r="AJ981" s="193"/>
      <c r="AK981" s="193"/>
      <c r="AL981" s="193"/>
      <c r="AM981" s="193"/>
      <c r="AN981" s="193"/>
      <c r="AO981" s="193"/>
      <c r="AP981" s="193"/>
      <c r="AQ981" s="193"/>
      <c r="AR981" s="193"/>
      <c r="AS981" s="193"/>
      <c r="AT981" s="193"/>
      <c r="AU981" s="193"/>
      <c r="AV981" s="193"/>
    </row>
    <row r="982" spans="1:48" ht="15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  <c r="AE982" s="193"/>
      <c r="AF982" s="193"/>
      <c r="AG982" s="193"/>
      <c r="AH982" s="193"/>
      <c r="AI982" s="193"/>
      <c r="AJ982" s="193"/>
      <c r="AK982" s="193"/>
      <c r="AL982" s="193"/>
      <c r="AM982" s="193"/>
      <c r="AN982" s="193"/>
      <c r="AO982" s="193"/>
      <c r="AP982" s="193"/>
      <c r="AQ982" s="193"/>
      <c r="AR982" s="193"/>
      <c r="AS982" s="193"/>
      <c r="AT982" s="193"/>
      <c r="AU982" s="193"/>
      <c r="AV982" s="193"/>
    </row>
    <row r="983" spans="1:48" ht="15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  <c r="AE983" s="193"/>
      <c r="AF983" s="193"/>
      <c r="AG983" s="193"/>
      <c r="AH983" s="193"/>
      <c r="AI983" s="193"/>
      <c r="AJ983" s="193"/>
      <c r="AK983" s="193"/>
      <c r="AL983" s="193"/>
      <c r="AM983" s="193"/>
      <c r="AN983" s="193"/>
      <c r="AO983" s="193"/>
      <c r="AP983" s="193"/>
      <c r="AQ983" s="193"/>
      <c r="AR983" s="193"/>
      <c r="AS983" s="193"/>
      <c r="AT983" s="193"/>
      <c r="AU983" s="193"/>
      <c r="AV983" s="193"/>
    </row>
    <row r="984" spans="1:48" ht="15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  <c r="AE984" s="193"/>
      <c r="AF984" s="193"/>
      <c r="AG984" s="193"/>
      <c r="AH984" s="193"/>
      <c r="AI984" s="193"/>
      <c r="AJ984" s="193"/>
      <c r="AK984" s="193"/>
      <c r="AL984" s="193"/>
      <c r="AM984" s="193"/>
      <c r="AN984" s="193"/>
      <c r="AO984" s="193"/>
      <c r="AP984" s="193"/>
      <c r="AQ984" s="193"/>
      <c r="AR984" s="193"/>
      <c r="AS984" s="193"/>
      <c r="AT984" s="193"/>
      <c r="AU984" s="193"/>
      <c r="AV984" s="193"/>
    </row>
    <row r="985" spans="1:48" ht="15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  <c r="AE985" s="193"/>
      <c r="AF985" s="193"/>
      <c r="AG985" s="193"/>
      <c r="AH985" s="193"/>
      <c r="AI985" s="193"/>
      <c r="AJ985" s="193"/>
      <c r="AK985" s="193"/>
      <c r="AL985" s="193"/>
      <c r="AM985" s="193"/>
      <c r="AN985" s="193"/>
      <c r="AO985" s="193"/>
      <c r="AP985" s="193"/>
      <c r="AQ985" s="193"/>
      <c r="AR985" s="193"/>
      <c r="AS985" s="193"/>
      <c r="AT985" s="193"/>
      <c r="AU985" s="193"/>
      <c r="AV985" s="193"/>
    </row>
    <row r="986" spans="1:48" ht="15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  <c r="AE986" s="193"/>
      <c r="AF986" s="193"/>
      <c r="AG986" s="193"/>
      <c r="AH986" s="193"/>
      <c r="AI986" s="193"/>
      <c r="AJ986" s="193"/>
      <c r="AK986" s="193"/>
      <c r="AL986" s="193"/>
      <c r="AM986" s="193"/>
      <c r="AN986" s="193"/>
      <c r="AO986" s="193"/>
      <c r="AP986" s="193"/>
      <c r="AQ986" s="193"/>
      <c r="AR986" s="193"/>
      <c r="AS986" s="193"/>
      <c r="AT986" s="193"/>
      <c r="AU986" s="193"/>
      <c r="AV986" s="193"/>
    </row>
    <row r="987" spans="1:48" ht="15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  <c r="AA987" s="193"/>
      <c r="AB987" s="193"/>
      <c r="AC987" s="193"/>
      <c r="AD987" s="193"/>
      <c r="AE987" s="193"/>
      <c r="AF987" s="193"/>
      <c r="AG987" s="193"/>
      <c r="AH987" s="193"/>
      <c r="AI987" s="193"/>
      <c r="AJ987" s="193"/>
      <c r="AK987" s="193"/>
      <c r="AL987" s="193"/>
      <c r="AM987" s="193"/>
      <c r="AN987" s="193"/>
      <c r="AO987" s="193"/>
      <c r="AP987" s="193"/>
      <c r="AQ987" s="193"/>
      <c r="AR987" s="193"/>
      <c r="AS987" s="193"/>
      <c r="AT987" s="193"/>
      <c r="AU987" s="193"/>
      <c r="AV987" s="193"/>
    </row>
    <row r="988" spans="1:48" ht="15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  <c r="AE988" s="193"/>
      <c r="AF988" s="193"/>
      <c r="AG988" s="193"/>
      <c r="AH988" s="193"/>
      <c r="AI988" s="193"/>
      <c r="AJ988" s="193"/>
      <c r="AK988" s="193"/>
      <c r="AL988" s="193"/>
      <c r="AM988" s="193"/>
      <c r="AN988" s="193"/>
      <c r="AO988" s="193"/>
      <c r="AP988" s="193"/>
      <c r="AQ988" s="193"/>
      <c r="AR988" s="193"/>
      <c r="AS988" s="193"/>
      <c r="AT988" s="193"/>
      <c r="AU988" s="193"/>
      <c r="AV988" s="193"/>
    </row>
    <row r="989" spans="1:48" ht="15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  <c r="AE989" s="193"/>
      <c r="AF989" s="193"/>
      <c r="AG989" s="193"/>
      <c r="AH989" s="193"/>
      <c r="AI989" s="193"/>
      <c r="AJ989" s="193"/>
      <c r="AK989" s="193"/>
      <c r="AL989" s="193"/>
      <c r="AM989" s="193"/>
      <c r="AN989" s="193"/>
      <c r="AO989" s="193"/>
      <c r="AP989" s="193"/>
      <c r="AQ989" s="193"/>
      <c r="AR989" s="193"/>
      <c r="AS989" s="193"/>
      <c r="AT989" s="193"/>
      <c r="AU989" s="193"/>
      <c r="AV989" s="193"/>
    </row>
    <row r="990" spans="1:48" ht="15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  <c r="AE990" s="193"/>
      <c r="AF990" s="193"/>
      <c r="AG990" s="193"/>
      <c r="AH990" s="193"/>
      <c r="AI990" s="193"/>
      <c r="AJ990" s="193"/>
      <c r="AK990" s="193"/>
      <c r="AL990" s="193"/>
      <c r="AM990" s="193"/>
      <c r="AN990" s="193"/>
      <c r="AO990" s="193"/>
      <c r="AP990" s="193"/>
      <c r="AQ990" s="193"/>
      <c r="AR990" s="193"/>
      <c r="AS990" s="193"/>
      <c r="AT990" s="193"/>
      <c r="AU990" s="193"/>
      <c r="AV990" s="193"/>
    </row>
    <row r="991" spans="1:48" ht="15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  <c r="AE991" s="193"/>
      <c r="AF991" s="193"/>
      <c r="AG991" s="193"/>
      <c r="AH991" s="193"/>
      <c r="AI991" s="193"/>
      <c r="AJ991" s="193"/>
      <c r="AK991" s="193"/>
      <c r="AL991" s="193"/>
      <c r="AM991" s="193"/>
      <c r="AN991" s="193"/>
      <c r="AO991" s="193"/>
      <c r="AP991" s="193"/>
      <c r="AQ991" s="193"/>
      <c r="AR991" s="193"/>
      <c r="AS991" s="193"/>
      <c r="AT991" s="193"/>
      <c r="AU991" s="193"/>
      <c r="AV991" s="193"/>
    </row>
    <row r="992" spans="1:48" ht="15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  <c r="AE992" s="193"/>
      <c r="AF992" s="193"/>
      <c r="AG992" s="193"/>
      <c r="AH992" s="193"/>
      <c r="AI992" s="193"/>
      <c r="AJ992" s="193"/>
      <c r="AK992" s="193"/>
      <c r="AL992" s="193"/>
      <c r="AM992" s="193"/>
      <c r="AN992" s="193"/>
      <c r="AO992" s="193"/>
      <c r="AP992" s="193"/>
      <c r="AQ992" s="193"/>
      <c r="AR992" s="193"/>
      <c r="AS992" s="193"/>
      <c r="AT992" s="193"/>
      <c r="AU992" s="193"/>
      <c r="AV992" s="193"/>
    </row>
    <row r="993" spans="1:48" ht="15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  <c r="AA993" s="193"/>
      <c r="AB993" s="193"/>
      <c r="AC993" s="193"/>
      <c r="AD993" s="193"/>
      <c r="AE993" s="193"/>
      <c r="AF993" s="193"/>
      <c r="AG993" s="193"/>
      <c r="AH993" s="193"/>
      <c r="AI993" s="193"/>
      <c r="AJ993" s="193"/>
      <c r="AK993" s="193"/>
      <c r="AL993" s="193"/>
      <c r="AM993" s="193"/>
      <c r="AN993" s="193"/>
      <c r="AO993" s="193"/>
      <c r="AP993" s="193"/>
      <c r="AQ993" s="193"/>
      <c r="AR993" s="193"/>
      <c r="AS993" s="193"/>
      <c r="AT993" s="193"/>
      <c r="AU993" s="193"/>
      <c r="AV993" s="193"/>
    </row>
    <row r="994" spans="1:48" ht="15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  <c r="AE994" s="193"/>
      <c r="AF994" s="193"/>
      <c r="AG994" s="193"/>
      <c r="AH994" s="193"/>
      <c r="AI994" s="193"/>
      <c r="AJ994" s="193"/>
      <c r="AK994" s="193"/>
      <c r="AL994" s="193"/>
      <c r="AM994" s="193"/>
      <c r="AN994" s="193"/>
      <c r="AO994" s="193"/>
      <c r="AP994" s="193"/>
      <c r="AQ994" s="193"/>
      <c r="AR994" s="193"/>
      <c r="AS994" s="193"/>
      <c r="AT994" s="193"/>
      <c r="AU994" s="193"/>
      <c r="AV994" s="193"/>
    </row>
    <row r="995" spans="1:48" ht="15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  <c r="AE995" s="193"/>
      <c r="AF995" s="193"/>
      <c r="AG995" s="193"/>
      <c r="AH995" s="193"/>
      <c r="AI995" s="193"/>
      <c r="AJ995" s="193"/>
      <c r="AK995" s="193"/>
      <c r="AL995" s="193"/>
      <c r="AM995" s="193"/>
      <c r="AN995" s="193"/>
      <c r="AO995" s="193"/>
      <c r="AP995" s="193"/>
      <c r="AQ995" s="193"/>
      <c r="AR995" s="193"/>
      <c r="AS995" s="193"/>
      <c r="AT995" s="193"/>
      <c r="AU995" s="193"/>
      <c r="AV995" s="193"/>
    </row>
    <row r="996" spans="1:48" ht="15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  <c r="AE996" s="193"/>
      <c r="AF996" s="193"/>
      <c r="AG996" s="193"/>
      <c r="AH996" s="193"/>
      <c r="AI996" s="193"/>
      <c r="AJ996" s="193"/>
      <c r="AK996" s="193"/>
      <c r="AL996" s="193"/>
      <c r="AM996" s="193"/>
      <c r="AN996" s="193"/>
      <c r="AO996" s="193"/>
      <c r="AP996" s="193"/>
      <c r="AQ996" s="193"/>
      <c r="AR996" s="193"/>
      <c r="AS996" s="193"/>
      <c r="AT996" s="193"/>
      <c r="AU996" s="193"/>
      <c r="AV996" s="193"/>
    </row>
    <row r="997" spans="1:48" ht="15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  <c r="AE997" s="193"/>
      <c r="AF997" s="193"/>
      <c r="AG997" s="193"/>
      <c r="AH997" s="193"/>
      <c r="AI997" s="193"/>
      <c r="AJ997" s="193"/>
      <c r="AK997" s="193"/>
      <c r="AL997" s="193"/>
      <c r="AM997" s="193"/>
      <c r="AN997" s="193"/>
      <c r="AO997" s="193"/>
      <c r="AP997" s="193"/>
      <c r="AQ997" s="193"/>
      <c r="AR997" s="193"/>
      <c r="AS997" s="193"/>
      <c r="AT997" s="193"/>
      <c r="AU997" s="193"/>
      <c r="AV997" s="193"/>
    </row>
    <row r="998" spans="1:48" ht="15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  <c r="AE998" s="193"/>
      <c r="AF998" s="193"/>
      <c r="AG998" s="193"/>
      <c r="AH998" s="193"/>
      <c r="AI998" s="193"/>
      <c r="AJ998" s="193"/>
      <c r="AK998" s="193"/>
      <c r="AL998" s="193"/>
      <c r="AM998" s="193"/>
      <c r="AN998" s="193"/>
      <c r="AO998" s="193"/>
      <c r="AP998" s="193"/>
      <c r="AQ998" s="193"/>
      <c r="AR998" s="193"/>
      <c r="AS998" s="193"/>
      <c r="AT998" s="193"/>
      <c r="AU998" s="193"/>
      <c r="AV998" s="193"/>
    </row>
    <row r="999" spans="1:48" ht="15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  <c r="AE999" s="193"/>
      <c r="AF999" s="193"/>
      <c r="AG999" s="193"/>
      <c r="AH999" s="193"/>
      <c r="AI999" s="193"/>
      <c r="AJ999" s="193"/>
      <c r="AK999" s="193"/>
      <c r="AL999" s="193"/>
      <c r="AM999" s="193"/>
      <c r="AN999" s="193"/>
      <c r="AO999" s="193"/>
      <c r="AP999" s="193"/>
      <c r="AQ999" s="193"/>
      <c r="AR999" s="193"/>
      <c r="AS999" s="193"/>
      <c r="AT999" s="193"/>
      <c r="AU999" s="193"/>
      <c r="AV999" s="193"/>
    </row>
    <row r="1000" spans="1:48" ht="15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  <c r="AE1000" s="193"/>
      <c r="AF1000" s="193"/>
      <c r="AG1000" s="193"/>
      <c r="AH1000" s="193"/>
      <c r="AI1000" s="193"/>
      <c r="AJ1000" s="193"/>
      <c r="AK1000" s="193"/>
      <c r="AL1000" s="193"/>
      <c r="AM1000" s="193"/>
      <c r="AN1000" s="193"/>
      <c r="AO1000" s="193"/>
      <c r="AP1000" s="193"/>
      <c r="AQ1000" s="193"/>
      <c r="AR1000" s="193"/>
      <c r="AS1000" s="193"/>
      <c r="AT1000" s="193"/>
      <c r="AU1000" s="193"/>
      <c r="AV1000" s="193"/>
    </row>
  </sheetData>
  <mergeCells count="5">
    <mergeCell ref="A1:C2"/>
    <mergeCell ref="G1:R2"/>
    <mergeCell ref="S1:AD2"/>
    <mergeCell ref="AE1:AH2"/>
    <mergeCell ref="AI1:AL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AV1000"/>
  <sheetViews>
    <sheetView workbookViewId="0">
      <selection sqref="A1:C2"/>
    </sheetView>
  </sheetViews>
  <sheetFormatPr defaultColWidth="12.5703125" defaultRowHeight="15.75" customHeight="1"/>
  <cols>
    <col min="1" max="2" width="9.42578125" customWidth="1"/>
    <col min="3" max="3" width="51.140625" customWidth="1"/>
    <col min="4" max="9" width="12.5703125" hidden="1"/>
    <col min="13" max="21" width="12.5703125" hidden="1"/>
    <col min="25" max="30" width="12.5703125" hidden="1"/>
    <col min="31" max="32" width="21.42578125" customWidth="1"/>
    <col min="33" max="34" width="12.5703125" hidden="1"/>
    <col min="35" max="36" width="16.28515625" customWidth="1"/>
    <col min="37" max="38" width="12.5703125" hidden="1"/>
  </cols>
  <sheetData>
    <row r="1" spans="1:48" ht="15">
      <c r="A1" s="252" t="str">
        <f ca="1">IFERROR(__xludf.DUMMYFUNCTION("IMPORTRANGE(""https://docs.google.com/spreadsheets/d/17satSTpinhgyKONxUt8ymbzIQURiWn9_odZBdnkb3WE/edit#gid=1462225298"",""МСЗУ ОМСУ!A2:c102"")"),"")</f>
        <v/>
      </c>
      <c r="B1" s="247"/>
      <c r="C1" s="248"/>
      <c r="D1" s="180" t="str">
        <f ca="1">IFERROR(__xludf.DUMMYFUNCTION("IMPORTRANGE(""https://docs.google.com/spreadsheets/d/17satSTpinhgyKONxUt8ymbzIQURiWn9_odZBdnkb3WE/edit#gid=1462225298"",""МСЗУ ОМСУ!d2:al4"")"),"")</f>
        <v/>
      </c>
      <c r="E1" s="180"/>
      <c r="F1" s="180"/>
      <c r="G1" s="253" t="str">
        <f ca="1">IFERROR(__xludf.DUMMYFUNCTION("""COMPUTED_VALUE"""),"Количество обращений за получением МСЗУ в электронном виде с использованием ЕПГУ/РПГУ")</f>
        <v>Количество обращений за получением МСЗУ в электронном виде с использованием ЕПГУ/РПГУ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8"/>
      <c r="S1" s="253" t="str">
        <f ca="1">IFERROR(__xludf.DUMMYFUNCTION("""COMPUTED_VALUE"""),"Общее количество обращений во всех формах за получением МСЗУ")</f>
        <v>Общее количество обращений во всех формах за получением МСЗУ</v>
      </c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8"/>
      <c r="AE1" s="253" t="str">
        <f ca="1">IFERROR(__xludf.DUMMYFUNCTION("""COMPUTED_VALUE"""),"Количество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РПГУ")</f>
        <v>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</v>
      </c>
      <c r="AF1" s="247"/>
      <c r="AG1" s="247"/>
      <c r="AH1" s="248"/>
      <c r="AI1" s="253" t="str">
        <f ca="1">IFERROR(__xludf.DUMMYFUNCTION("""COMPUTED_VALUE"""),"Общее количество предоставленных массовых социально значимых услуг в электронном виде с использованием ЕПГУ или РПГУ ")</f>
        <v xml:space="preserve">Общее количество предоставленных массовых социально значимых услуг в электронном виде с использованием ЕПГУ или РПГУ </v>
      </c>
      <c r="AJ1" s="247"/>
      <c r="AK1" s="247"/>
      <c r="AL1" s="248"/>
      <c r="AM1" s="181"/>
      <c r="AN1" s="181"/>
      <c r="AO1" s="181"/>
      <c r="AP1" s="181"/>
      <c r="AQ1" s="181"/>
      <c r="AR1" s="181"/>
      <c r="AS1" s="181"/>
      <c r="AT1" s="181"/>
      <c r="AU1" s="181"/>
      <c r="AV1" s="181"/>
    </row>
    <row r="2" spans="1:48" ht="44.25" customHeight="1">
      <c r="A2" s="249"/>
      <c r="B2" s="250"/>
      <c r="C2" s="251"/>
      <c r="D2" s="182" t="str">
        <f ca="1">IFERROR(__xludf.DUMMYFUNCTION("""COMPUTED_VALUE"""),"Подключена на ЕПГУ")</f>
        <v>Подключена на ЕПГУ</v>
      </c>
      <c r="E2" s="182" t="str">
        <f ca="1">IFERROR(__xludf.DUMMYFUNCTION("""COMPUTED_VALUE"""),"Подключена на РПГУ")</f>
        <v>Подключена на РПГУ</v>
      </c>
      <c r="F2" s="182" t="str">
        <f ca="1">IFERROR(__xludf.DUMMYFUNCTION("""COMPUTED_VALUE"""),"ID")</f>
        <v>ID</v>
      </c>
      <c r="G2" s="249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1"/>
      <c r="S2" s="249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1"/>
      <c r="AE2" s="249"/>
      <c r="AF2" s="250"/>
      <c r="AG2" s="250"/>
      <c r="AH2" s="251"/>
      <c r="AI2" s="249"/>
      <c r="AJ2" s="250"/>
      <c r="AK2" s="250"/>
      <c r="AL2" s="251"/>
      <c r="AM2" s="181"/>
      <c r="AN2" s="181"/>
      <c r="AO2" s="181"/>
      <c r="AP2" s="181"/>
      <c r="AQ2" s="181"/>
      <c r="AR2" s="181"/>
      <c r="AS2" s="181"/>
      <c r="AT2" s="181"/>
      <c r="AU2" s="181"/>
      <c r="AV2" s="181"/>
    </row>
    <row r="3" spans="1:48" ht="15">
      <c r="A3" s="180" t="str">
        <f ca="1">IFERROR(__xludf.DUMMYFUNCTION("""COMPUTED_VALUE"""),"№ п/п")</f>
        <v>№ п/п</v>
      </c>
      <c r="B3" s="180" t="str">
        <f ca="1">IFERROR(__xludf.DUMMYFUNCTION("""COMPUTED_VALUE"""),"Номер МР")</f>
        <v>Номер МР</v>
      </c>
      <c r="C3" s="180" t="str">
        <f ca="1">IFERROR(__xludf.DUMMYFUNCTION("""COMPUTED_VALUE"""),"Наименование услуги")</f>
        <v>Наименование услуги</v>
      </c>
      <c r="D3" s="180"/>
      <c r="E3" s="180"/>
      <c r="F3" s="180"/>
      <c r="G3" s="183" t="str">
        <f ca="1">IFERROR(__xludf.DUMMYFUNCTION("""COMPUTED_VALUE"""),"Январь")</f>
        <v>Январь</v>
      </c>
      <c r="H3" s="183" t="str">
        <f ca="1">IFERROR(__xludf.DUMMYFUNCTION("""COMPUTED_VALUE"""),"Февраль")</f>
        <v>Февраль</v>
      </c>
      <c r="I3" s="183" t="str">
        <f ca="1">IFERROR(__xludf.DUMMYFUNCTION("""COMPUTED_VALUE"""),"Март")</f>
        <v>Март</v>
      </c>
      <c r="J3" s="183" t="str">
        <f ca="1">IFERROR(__xludf.DUMMYFUNCTION("""COMPUTED_VALUE"""),"Апрель")</f>
        <v>Апрель</v>
      </c>
      <c r="K3" s="183" t="str">
        <f ca="1">IFERROR(__xludf.DUMMYFUNCTION("""COMPUTED_VALUE"""),"Май")</f>
        <v>Май</v>
      </c>
      <c r="L3" s="183" t="str">
        <f ca="1">IFERROR(__xludf.DUMMYFUNCTION("""COMPUTED_VALUE"""),"Июнь")</f>
        <v>Июнь</v>
      </c>
      <c r="M3" s="183" t="str">
        <f ca="1">IFERROR(__xludf.DUMMYFUNCTION("""COMPUTED_VALUE"""),"Июль")</f>
        <v>Июль</v>
      </c>
      <c r="N3" s="183" t="str">
        <f ca="1">IFERROR(__xludf.DUMMYFUNCTION("""COMPUTED_VALUE"""),"Август")</f>
        <v>Август</v>
      </c>
      <c r="O3" s="183" t="str">
        <f ca="1">IFERROR(__xludf.DUMMYFUNCTION("""COMPUTED_VALUE"""),"Сентябрь")</f>
        <v>Сентябрь</v>
      </c>
      <c r="P3" s="183" t="str">
        <f ca="1">IFERROR(__xludf.DUMMYFUNCTION("""COMPUTED_VALUE"""),"Октябрь")</f>
        <v>Октябрь</v>
      </c>
      <c r="Q3" s="183" t="str">
        <f ca="1">IFERROR(__xludf.DUMMYFUNCTION("""COMPUTED_VALUE"""),"Ноябрь")</f>
        <v>Ноябрь</v>
      </c>
      <c r="R3" s="183" t="str">
        <f ca="1">IFERROR(__xludf.DUMMYFUNCTION("""COMPUTED_VALUE"""),"Декабрь")</f>
        <v>Декабрь</v>
      </c>
      <c r="S3" s="183" t="str">
        <f ca="1">IFERROR(__xludf.DUMMYFUNCTION("""COMPUTED_VALUE"""),"Январь")</f>
        <v>Январь</v>
      </c>
      <c r="T3" s="183" t="str">
        <f ca="1">IFERROR(__xludf.DUMMYFUNCTION("""COMPUTED_VALUE"""),"Февраль")</f>
        <v>Февраль</v>
      </c>
      <c r="U3" s="183" t="str">
        <f ca="1">IFERROR(__xludf.DUMMYFUNCTION("""COMPUTED_VALUE"""),"Март")</f>
        <v>Март</v>
      </c>
      <c r="V3" s="183" t="str">
        <f ca="1">IFERROR(__xludf.DUMMYFUNCTION("""COMPUTED_VALUE"""),"Апрель")</f>
        <v>Апрель</v>
      </c>
      <c r="W3" s="183" t="str">
        <f ca="1">IFERROR(__xludf.DUMMYFUNCTION("""COMPUTED_VALUE"""),"Май")</f>
        <v>Май</v>
      </c>
      <c r="X3" s="183" t="str">
        <f ca="1">IFERROR(__xludf.DUMMYFUNCTION("""COMPUTED_VALUE"""),"Июнь")</f>
        <v>Июнь</v>
      </c>
      <c r="Y3" s="183" t="str">
        <f ca="1">IFERROR(__xludf.DUMMYFUNCTION("""COMPUTED_VALUE"""),"Июль")</f>
        <v>Июль</v>
      </c>
      <c r="Z3" s="183" t="str">
        <f ca="1">IFERROR(__xludf.DUMMYFUNCTION("""COMPUTED_VALUE"""),"Август")</f>
        <v>Август</v>
      </c>
      <c r="AA3" s="183" t="str">
        <f ca="1">IFERROR(__xludf.DUMMYFUNCTION("""COMPUTED_VALUE"""),"Сентябрь")</f>
        <v>Сентябрь</v>
      </c>
      <c r="AB3" s="183" t="str">
        <f ca="1">IFERROR(__xludf.DUMMYFUNCTION("""COMPUTED_VALUE"""),"Октябрь")</f>
        <v>Октябрь</v>
      </c>
      <c r="AC3" s="183" t="str">
        <f ca="1">IFERROR(__xludf.DUMMYFUNCTION("""COMPUTED_VALUE"""),"Ноябрь")</f>
        <v>Ноябрь</v>
      </c>
      <c r="AD3" s="183" t="str">
        <f ca="1">IFERROR(__xludf.DUMMYFUNCTION("""COMPUTED_VALUE"""),"Декабрь")</f>
        <v>Декабрь</v>
      </c>
      <c r="AE3" s="183" t="str">
        <f ca="1">IFERROR(__xludf.DUMMYFUNCTION("""COMPUTED_VALUE"""),"I квартал 2023")</f>
        <v>I квартал 2023</v>
      </c>
      <c r="AF3" s="183" t="str">
        <f ca="1">IFERROR(__xludf.DUMMYFUNCTION("""COMPUTED_VALUE"""),"II квартал 2023")</f>
        <v>II квартал 2023</v>
      </c>
      <c r="AG3" s="183" t="str">
        <f ca="1">IFERROR(__xludf.DUMMYFUNCTION("""COMPUTED_VALUE"""),"III квартал 2023")</f>
        <v>III квартал 2023</v>
      </c>
      <c r="AH3" s="183" t="str">
        <f ca="1">IFERROR(__xludf.DUMMYFUNCTION("""COMPUTED_VALUE"""),"IV квартал 2023")</f>
        <v>IV квартал 2023</v>
      </c>
      <c r="AI3" s="183" t="str">
        <f ca="1">IFERROR(__xludf.DUMMYFUNCTION("""COMPUTED_VALUE"""),"I квартал 2023")</f>
        <v>I квартал 2023</v>
      </c>
      <c r="AJ3" s="183" t="str">
        <f ca="1">IFERROR(__xludf.DUMMYFUNCTION("""COMPUTED_VALUE"""),"II квартал 2023")</f>
        <v>II квартал 2023</v>
      </c>
      <c r="AK3" s="183" t="str">
        <f ca="1">IFERROR(__xludf.DUMMYFUNCTION("""COMPUTED_VALUE"""),"III квартал 2023")</f>
        <v>III квартал 2023</v>
      </c>
      <c r="AL3" s="183" t="str">
        <f ca="1">IFERROR(__xludf.DUMMYFUNCTION("""COMPUTED_VALUE"""),"IV квартал 2023")</f>
        <v>IV квартал 2023</v>
      </c>
      <c r="AM3" s="184"/>
      <c r="AN3" s="184"/>
      <c r="AO3" s="184"/>
      <c r="AP3" s="184"/>
      <c r="AQ3" s="184"/>
      <c r="AR3" s="184"/>
      <c r="AS3" s="184"/>
      <c r="AT3" s="184"/>
      <c r="AU3" s="184"/>
      <c r="AV3" s="184"/>
    </row>
    <row r="4" spans="1:48" ht="15">
      <c r="A4" s="185">
        <f ca="1">IFERROR(__xludf.DUMMYFUNCTION("""COMPUTED_VALUE"""),1)</f>
        <v>1</v>
      </c>
      <c r="B4" s="185">
        <f ca="1">IFERROR(__xludf.DUMMYFUNCTION("""COMPUTED_VALUE"""),3)</f>
        <v>3</v>
      </c>
      <c r="C4" s="185" t="str">
        <f ca="1">IFERROR(__xludf.DUMMYFUNCTION("""COMPUTED_VALUE"""),"Выдача разрешения на ввод объекта в эксплуатацию, внесение изменений в разрешение на ввод объекта в эксплуатацию")</f>
        <v>Выдача разрешения на ввод объекта в эксплуатацию, внесение изменений в разрешение на ввод объекта в эксплуатацию</v>
      </c>
      <c r="D4" s="185"/>
      <c r="E4" s="185"/>
      <c r="F4" s="185"/>
      <c r="G4" s="185"/>
      <c r="H4" s="206">
        <v>0</v>
      </c>
      <c r="I4" s="207">
        <v>0</v>
      </c>
      <c r="J4" s="210">
        <v>0</v>
      </c>
      <c r="K4" s="216"/>
      <c r="L4" s="216"/>
      <c r="M4" s="216"/>
      <c r="N4" s="216"/>
      <c r="O4" s="216"/>
      <c r="P4" s="216"/>
      <c r="Q4" s="216"/>
      <c r="R4" s="216"/>
      <c r="S4" s="216"/>
      <c r="T4" s="207">
        <v>0</v>
      </c>
      <c r="U4" s="207">
        <v>0</v>
      </c>
      <c r="V4" s="210">
        <v>0</v>
      </c>
      <c r="W4" s="216">
        <v>0</v>
      </c>
      <c r="X4" s="216"/>
      <c r="Y4" s="216"/>
      <c r="Z4" s="216"/>
      <c r="AA4" s="216"/>
      <c r="AB4" s="216"/>
      <c r="AC4" s="216"/>
      <c r="AD4" s="216"/>
      <c r="AE4" s="207">
        <v>0</v>
      </c>
      <c r="AF4" s="216"/>
      <c r="AG4" s="216"/>
      <c r="AH4" s="216"/>
      <c r="AI4" s="207">
        <v>0</v>
      </c>
      <c r="AJ4" s="15"/>
      <c r="AK4" s="185"/>
      <c r="AL4" s="185"/>
      <c r="AM4" s="193"/>
      <c r="AN4" s="193"/>
      <c r="AO4" s="193"/>
      <c r="AP4" s="193"/>
      <c r="AQ4" s="193"/>
      <c r="AR4" s="193"/>
      <c r="AS4" s="193"/>
      <c r="AT4" s="193"/>
      <c r="AU4" s="193"/>
      <c r="AV4" s="193"/>
    </row>
    <row r="5" spans="1:48" ht="15">
      <c r="A5" s="185">
        <f ca="1">IFERROR(__xludf.DUMMYFUNCTION("""COMPUTED_VALUE"""),2)</f>
        <v>2</v>
      </c>
      <c r="B5" s="185">
        <f ca="1">IFERROR(__xludf.DUMMYFUNCTION("""COMPUTED_VALUE"""),4)</f>
        <v>4</v>
      </c>
      <c r="C5" s="185" t="str">
        <f ca="1">IFERROR(__xludf.DUMMYFUNCTION("""COMPUTED_VALUE"""),"Выдача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строительство")</f>
        <v>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</v>
      </c>
      <c r="D5" s="185"/>
      <c r="E5" s="185"/>
      <c r="F5" s="185"/>
      <c r="G5" s="185"/>
      <c r="H5" s="204">
        <v>0</v>
      </c>
      <c r="I5" s="211">
        <v>0</v>
      </c>
      <c r="J5" s="208">
        <v>0</v>
      </c>
      <c r="K5" s="162"/>
      <c r="L5" s="162"/>
      <c r="M5" s="162"/>
      <c r="N5" s="162"/>
      <c r="O5" s="162"/>
      <c r="P5" s="162"/>
      <c r="Q5" s="162"/>
      <c r="R5" s="162"/>
      <c r="S5" s="162"/>
      <c r="T5" s="211">
        <v>0</v>
      </c>
      <c r="U5" s="211">
        <v>0</v>
      </c>
      <c r="V5" s="208">
        <v>0</v>
      </c>
      <c r="W5" s="162">
        <v>0</v>
      </c>
      <c r="X5" s="162"/>
      <c r="Y5" s="162"/>
      <c r="Z5" s="162"/>
      <c r="AA5" s="162"/>
      <c r="AB5" s="162"/>
      <c r="AC5" s="162"/>
      <c r="AD5" s="162"/>
      <c r="AE5" s="211">
        <v>0</v>
      </c>
      <c r="AF5" s="162"/>
      <c r="AG5" s="162"/>
      <c r="AH5" s="162"/>
      <c r="AI5" s="211">
        <v>0</v>
      </c>
      <c r="AJ5" s="43"/>
      <c r="AK5" s="185"/>
      <c r="AL5" s="185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1:48" ht="15">
      <c r="A6" s="185">
        <f ca="1">IFERROR(__xludf.DUMMYFUNCTION("""COMPUTED_VALUE"""),3)</f>
        <v>3</v>
      </c>
      <c r="B6" s="185">
        <f ca="1">IFERROR(__xludf.DUMMYFUNCTION("""COMPUTED_VALUE"""),91)</f>
        <v>91</v>
      </c>
      <c r="C6" s="185" t="str">
        <f ca="1">IFERROR(__xludf.DUMMYFUNCTION("""COMPUTED_VALUE"""),"Направление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деятельности")</f>
        <v>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</v>
      </c>
      <c r="D6" s="185"/>
      <c r="E6" s="185"/>
      <c r="F6" s="185"/>
      <c r="G6" s="185"/>
      <c r="H6" s="204">
        <v>0</v>
      </c>
      <c r="I6" s="211">
        <v>0</v>
      </c>
      <c r="J6" s="208">
        <v>0</v>
      </c>
      <c r="K6" s="162"/>
      <c r="L6" s="162"/>
      <c r="M6" s="162"/>
      <c r="N6" s="162"/>
      <c r="O6" s="162"/>
      <c r="P6" s="162"/>
      <c r="Q6" s="162"/>
      <c r="R6" s="162"/>
      <c r="S6" s="162"/>
      <c r="T6" s="211">
        <v>0</v>
      </c>
      <c r="U6" s="211">
        <v>0</v>
      </c>
      <c r="V6" s="208">
        <v>0</v>
      </c>
      <c r="W6" s="162">
        <v>0</v>
      </c>
      <c r="X6" s="162"/>
      <c r="Y6" s="162"/>
      <c r="Z6" s="162"/>
      <c r="AA6" s="162"/>
      <c r="AB6" s="162"/>
      <c r="AC6" s="162"/>
      <c r="AD6" s="162"/>
      <c r="AE6" s="211">
        <v>0</v>
      </c>
      <c r="AF6" s="162"/>
      <c r="AG6" s="162"/>
      <c r="AH6" s="162"/>
      <c r="AI6" s="211">
        <v>0</v>
      </c>
      <c r="AJ6" s="43"/>
      <c r="AK6" s="185"/>
      <c r="AL6" s="185"/>
      <c r="AM6" s="193"/>
      <c r="AN6" s="193"/>
      <c r="AO6" s="193"/>
      <c r="AP6" s="193"/>
      <c r="AQ6" s="193"/>
      <c r="AR6" s="193"/>
      <c r="AS6" s="193"/>
      <c r="AT6" s="193"/>
      <c r="AU6" s="193"/>
      <c r="AV6" s="193"/>
    </row>
    <row r="7" spans="1:48" ht="15">
      <c r="A7" s="185">
        <f ca="1">IFERROR(__xludf.DUMMYFUNCTION("""COMPUTED_VALUE"""),4)</f>
        <v>4</v>
      </c>
      <c r="B7" s="185">
        <f ca="1">IFERROR(__xludf.DUMMYFUNCTION("""COMPUTED_VALUE"""),90)</f>
        <v>90</v>
      </c>
      <c r="C7" s="185" t="str">
        <f ca="1">IFERROR(__xludf.DUMMYFUNCTION("""COMPUTED_VALUE"""),"Направление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уст"&amp;"ановленным параметрам и допустимости размещения объекта индивидуального жилищного строительства или садового дома на земельном участке")</f>
        <v>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v>
      </c>
      <c r="D7" s="185"/>
      <c r="E7" s="185"/>
      <c r="F7" s="185"/>
      <c r="G7" s="185"/>
      <c r="H7" s="204">
        <v>0</v>
      </c>
      <c r="I7" s="211">
        <v>0</v>
      </c>
      <c r="J7" s="208">
        <v>0</v>
      </c>
      <c r="K7" s="162"/>
      <c r="L7" s="162"/>
      <c r="M7" s="162"/>
      <c r="N7" s="162"/>
      <c r="O7" s="162"/>
      <c r="P7" s="162"/>
      <c r="Q7" s="162"/>
      <c r="R7" s="162"/>
      <c r="S7" s="162"/>
      <c r="T7" s="211">
        <v>0</v>
      </c>
      <c r="U7" s="211">
        <v>0</v>
      </c>
      <c r="V7" s="208">
        <v>0</v>
      </c>
      <c r="W7" s="162">
        <v>0</v>
      </c>
      <c r="X7" s="162"/>
      <c r="Y7" s="162"/>
      <c r="Z7" s="162"/>
      <c r="AA7" s="162"/>
      <c r="AB7" s="162"/>
      <c r="AC7" s="162"/>
      <c r="AD7" s="162"/>
      <c r="AE7" s="211">
        <v>0</v>
      </c>
      <c r="AF7" s="162"/>
      <c r="AG7" s="162"/>
      <c r="AH7" s="162"/>
      <c r="AI7" s="211">
        <v>0</v>
      </c>
      <c r="AJ7" s="43"/>
      <c r="AK7" s="185"/>
      <c r="AL7" s="185"/>
      <c r="AM7" s="193"/>
      <c r="AN7" s="193"/>
      <c r="AO7" s="193"/>
      <c r="AP7" s="193"/>
      <c r="AQ7" s="193"/>
      <c r="AR7" s="193"/>
      <c r="AS7" s="193"/>
      <c r="AT7" s="193"/>
      <c r="AU7" s="193"/>
      <c r="AV7" s="193"/>
    </row>
    <row r="8" spans="1:48" ht="15">
      <c r="A8" s="185">
        <f ca="1">IFERROR(__xludf.DUMMYFUNCTION("""COMPUTED_VALUE"""),5)</f>
        <v>5</v>
      </c>
      <c r="B8" s="185">
        <f ca="1">IFERROR(__xludf.DUMMYFUNCTION("""COMPUTED_VALUE"""),21)</f>
        <v>21</v>
      </c>
      <c r="C8" s="185" t="str">
        <f ca="1">IFERROR(__xludf.DUMMYFUNCTION("""COMPUTED_VALUE"""),"Выдача градостроительного плана земельного участка")</f>
        <v>Выдача градостроительного плана земельного участка</v>
      </c>
      <c r="D8" s="185"/>
      <c r="E8" s="185"/>
      <c r="F8" s="185"/>
      <c r="G8" s="185"/>
      <c r="H8" s="204">
        <v>0</v>
      </c>
      <c r="I8" s="211">
        <v>0</v>
      </c>
      <c r="J8" s="208">
        <v>0</v>
      </c>
      <c r="K8" s="162"/>
      <c r="L8" s="162"/>
      <c r="M8" s="162"/>
      <c r="N8" s="162"/>
      <c r="O8" s="162"/>
      <c r="P8" s="162"/>
      <c r="Q8" s="162"/>
      <c r="R8" s="162"/>
      <c r="S8" s="162"/>
      <c r="T8" s="211">
        <v>0</v>
      </c>
      <c r="U8" s="211">
        <v>0</v>
      </c>
      <c r="V8" s="208">
        <v>0</v>
      </c>
      <c r="W8" s="162">
        <v>0</v>
      </c>
      <c r="X8" s="162"/>
      <c r="Y8" s="162"/>
      <c r="Z8" s="162"/>
      <c r="AA8" s="162"/>
      <c r="AB8" s="162"/>
      <c r="AC8" s="162"/>
      <c r="AD8" s="162"/>
      <c r="AE8" s="211">
        <v>0</v>
      </c>
      <c r="AF8" s="162"/>
      <c r="AG8" s="162"/>
      <c r="AH8" s="162"/>
      <c r="AI8" s="211">
        <v>0</v>
      </c>
      <c r="AJ8" s="43"/>
      <c r="AK8" s="185"/>
      <c r="AL8" s="185"/>
      <c r="AM8" s="193"/>
      <c r="AN8" s="193"/>
      <c r="AO8" s="193"/>
      <c r="AP8" s="193"/>
      <c r="AQ8" s="193"/>
      <c r="AR8" s="193"/>
      <c r="AS8" s="193"/>
      <c r="AT8" s="193"/>
      <c r="AU8" s="193"/>
      <c r="AV8" s="193"/>
    </row>
    <row r="9" spans="1:48" ht="15">
      <c r="A9" s="185">
        <f ca="1">IFERROR(__xludf.DUMMYFUNCTION("""COMPUTED_VALUE"""),6)</f>
        <v>6</v>
      </c>
      <c r="B9" s="185">
        <f ca="1">IFERROR(__xludf.DUMMYFUNCTION("""COMPUTED_VALUE"""),85)</f>
        <v>85</v>
      </c>
      <c r="C9" s="185" t="str">
        <f ca="1">IFERROR(__xludf.DUMMYFUNCTION("""COMPUTED_VALUE"""),"Выдача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образования")</f>
        <v>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</v>
      </c>
      <c r="D9" s="185"/>
      <c r="E9" s="185"/>
      <c r="F9" s="185"/>
      <c r="G9" s="185"/>
      <c r="H9" s="204">
        <v>0</v>
      </c>
      <c r="I9" s="211">
        <v>0</v>
      </c>
      <c r="J9" s="208">
        <v>0</v>
      </c>
      <c r="K9" s="162"/>
      <c r="L9" s="162"/>
      <c r="M9" s="162"/>
      <c r="N9" s="162"/>
      <c r="O9" s="162"/>
      <c r="P9" s="162"/>
      <c r="Q9" s="162"/>
      <c r="R9" s="162"/>
      <c r="S9" s="162"/>
      <c r="T9" s="211">
        <v>0</v>
      </c>
      <c r="U9" s="211">
        <v>0</v>
      </c>
      <c r="V9" s="208">
        <v>0</v>
      </c>
      <c r="W9" s="162">
        <v>0</v>
      </c>
      <c r="X9" s="162"/>
      <c r="Y9" s="162"/>
      <c r="Z9" s="162"/>
      <c r="AA9" s="162"/>
      <c r="AB9" s="162"/>
      <c r="AC9" s="162"/>
      <c r="AD9" s="162"/>
      <c r="AE9" s="211">
        <v>0</v>
      </c>
      <c r="AF9" s="162"/>
      <c r="AG9" s="162"/>
      <c r="AH9" s="162"/>
      <c r="AI9" s="211">
        <v>0</v>
      </c>
      <c r="AJ9" s="43"/>
      <c r="AK9" s="185"/>
      <c r="AL9" s="185"/>
      <c r="AM9" s="193"/>
      <c r="AN9" s="193"/>
      <c r="AO9" s="193"/>
      <c r="AP9" s="193"/>
      <c r="AQ9" s="193"/>
      <c r="AR9" s="193"/>
      <c r="AS9" s="193"/>
      <c r="AT9" s="193"/>
      <c r="AU9" s="193"/>
      <c r="AV9" s="193"/>
    </row>
    <row r="10" spans="1:48" ht="15">
      <c r="A10" s="185">
        <f ca="1">IFERROR(__xludf.DUMMYFUNCTION("""COMPUTED_VALUE"""),7)</f>
        <v>7</v>
      </c>
      <c r="B10" s="185">
        <f ca="1">IFERROR(__xludf.DUMMYFUNCTION("""COMPUTED_VALUE"""),63)</f>
        <v>63</v>
      </c>
      <c r="C10" s="185" t="str">
        <f ca="1">IFERROR(__xludf.DUMMYFUNCTION("""COMPUTED_VALUE"""),"Организация отдыха детей в каникулярное время")</f>
        <v>Организация отдыха детей в каникулярное время</v>
      </c>
      <c r="D10" s="185"/>
      <c r="E10" s="185"/>
      <c r="F10" s="185"/>
      <c r="G10" s="185"/>
      <c r="H10" s="204">
        <v>0</v>
      </c>
      <c r="I10" s="211">
        <v>0</v>
      </c>
      <c r="J10" s="208">
        <v>0</v>
      </c>
      <c r="K10" s="162"/>
      <c r="L10" s="162"/>
      <c r="M10" s="162"/>
      <c r="N10" s="162"/>
      <c r="O10" s="162"/>
      <c r="P10" s="162"/>
      <c r="Q10" s="162"/>
      <c r="R10" s="162"/>
      <c r="S10" s="162"/>
      <c r="T10" s="211">
        <v>0</v>
      </c>
      <c r="U10" s="211">
        <v>0</v>
      </c>
      <c r="V10" s="208">
        <v>0</v>
      </c>
      <c r="W10" s="162">
        <v>0</v>
      </c>
      <c r="X10" s="162"/>
      <c r="Y10" s="162"/>
      <c r="Z10" s="162"/>
      <c r="AA10" s="162"/>
      <c r="AB10" s="162"/>
      <c r="AC10" s="162"/>
      <c r="AD10" s="162"/>
      <c r="AE10" s="211">
        <v>0</v>
      </c>
      <c r="AF10" s="162"/>
      <c r="AG10" s="162"/>
      <c r="AH10" s="162"/>
      <c r="AI10" s="211">
        <v>0</v>
      </c>
      <c r="AJ10" s="43"/>
      <c r="AK10" s="185"/>
      <c r="AL10" s="185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</row>
    <row r="11" spans="1:48" ht="15">
      <c r="A11" s="185">
        <f ca="1">IFERROR(__xludf.DUMMYFUNCTION("""COMPUTED_VALUE"""),8)</f>
        <v>8</v>
      </c>
      <c r="B11" s="185">
        <f ca="1">IFERROR(__xludf.DUMMYFUNCTION("""COMPUTED_VALUE"""),59)</f>
        <v>59</v>
      </c>
      <c r="C11" s="185" t="str">
        <f ca="1">IFERROR(__xludf.DUMMYFUNCTION("""COMPUTED_VALUE"""),"Перераспределение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собственности")</f>
        <v>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</v>
      </c>
      <c r="D11" s="185"/>
      <c r="E11" s="185"/>
      <c r="F11" s="185"/>
      <c r="G11" s="185"/>
      <c r="H11" s="204">
        <v>0</v>
      </c>
      <c r="I11" s="211">
        <v>0</v>
      </c>
      <c r="J11" s="208">
        <v>0</v>
      </c>
      <c r="K11" s="162"/>
      <c r="L11" s="162"/>
      <c r="M11" s="162"/>
      <c r="N11" s="162"/>
      <c r="O11" s="162"/>
      <c r="P11" s="162"/>
      <c r="Q11" s="162"/>
      <c r="R11" s="162"/>
      <c r="S11" s="162"/>
      <c r="T11" s="211">
        <v>0</v>
      </c>
      <c r="U11" s="211">
        <v>0</v>
      </c>
      <c r="V11" s="208">
        <v>0</v>
      </c>
      <c r="W11" s="162">
        <v>0</v>
      </c>
      <c r="X11" s="162"/>
      <c r="Y11" s="162"/>
      <c r="Z11" s="162"/>
      <c r="AA11" s="162"/>
      <c r="AB11" s="162"/>
      <c r="AC11" s="162"/>
      <c r="AD11" s="162"/>
      <c r="AE11" s="211">
        <v>0</v>
      </c>
      <c r="AF11" s="162"/>
      <c r="AG11" s="162"/>
      <c r="AH11" s="162"/>
      <c r="AI11" s="211">
        <v>0</v>
      </c>
      <c r="AJ11" s="43"/>
      <c r="AK11" s="185"/>
      <c r="AL11" s="185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</row>
    <row r="12" spans="1:48" ht="15">
      <c r="A12" s="185">
        <f ca="1">IFERROR(__xludf.DUMMYFUNCTION("""COMPUTED_VALUE"""),9)</f>
        <v>9</v>
      </c>
      <c r="B12" s="185">
        <f ca="1">IFERROR(__xludf.DUMMYFUNCTION("""COMPUTED_VALUE"""),55)</f>
        <v>55</v>
      </c>
      <c r="C12" s="185" t="str">
        <f ca="1">IFERROR(__xludf.DUMMYFUNCTION("""COMPUTED_VALUE"""),"Предоставление разрешения на осуществление земляных работ")</f>
        <v>Предоставление разрешения на осуществление земляных работ</v>
      </c>
      <c r="D12" s="185"/>
      <c r="E12" s="185"/>
      <c r="F12" s="185"/>
      <c r="G12" s="185"/>
      <c r="H12" s="204">
        <v>0</v>
      </c>
      <c r="I12" s="211">
        <v>0</v>
      </c>
      <c r="J12" s="208">
        <v>0</v>
      </c>
      <c r="K12" s="162"/>
      <c r="L12" s="162"/>
      <c r="M12" s="162"/>
      <c r="N12" s="162"/>
      <c r="O12" s="162"/>
      <c r="P12" s="162"/>
      <c r="Q12" s="162"/>
      <c r="R12" s="162"/>
      <c r="S12" s="162"/>
      <c r="T12" s="211">
        <v>1</v>
      </c>
      <c r="U12" s="211">
        <v>1</v>
      </c>
      <c r="V12" s="208">
        <v>3</v>
      </c>
      <c r="W12" s="162">
        <v>4</v>
      </c>
      <c r="X12" s="162"/>
      <c r="Y12" s="162"/>
      <c r="Z12" s="162"/>
      <c r="AA12" s="162"/>
      <c r="AB12" s="162"/>
      <c r="AC12" s="162"/>
      <c r="AD12" s="162"/>
      <c r="AE12" s="211">
        <v>0</v>
      </c>
      <c r="AF12" s="162"/>
      <c r="AG12" s="162"/>
      <c r="AH12" s="162"/>
      <c r="AI12" s="211">
        <v>0</v>
      </c>
      <c r="AJ12" s="43"/>
      <c r="AK12" s="185"/>
      <c r="AL12" s="185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</row>
    <row r="13" spans="1:48" ht="15">
      <c r="A13" s="185">
        <f ca="1">IFERROR(__xludf.DUMMYFUNCTION("""COMPUTED_VALUE"""),10)</f>
        <v>10</v>
      </c>
      <c r="B13" s="185">
        <f ca="1">IFERROR(__xludf.DUMMYFUNCTION("""COMPUTED_VALUE"""),18)</f>
        <v>18</v>
      </c>
      <c r="C13" s="185" t="str">
        <f ca="1">IFERROR(__xludf.DUMMYFUNCTION("""COMPUTED_VALUE"""),"Присвоение адреса объекту адресации, изменение и аннулирование такого адреса")</f>
        <v>Присвоение адреса объекту адресации, изменение и аннулирование такого адреса</v>
      </c>
      <c r="D13" s="185"/>
      <c r="E13" s="185"/>
      <c r="F13" s="185"/>
      <c r="G13" s="185"/>
      <c r="H13" s="204">
        <v>0</v>
      </c>
      <c r="I13" s="211">
        <v>0</v>
      </c>
      <c r="J13" s="208">
        <v>0</v>
      </c>
      <c r="K13" s="162"/>
      <c r="L13" s="162"/>
      <c r="M13" s="162"/>
      <c r="N13" s="162"/>
      <c r="O13" s="162"/>
      <c r="P13" s="162"/>
      <c r="Q13" s="162"/>
      <c r="R13" s="162"/>
      <c r="S13" s="162"/>
      <c r="T13" s="211">
        <v>14</v>
      </c>
      <c r="U13" s="211">
        <v>6</v>
      </c>
      <c r="V13" s="208">
        <v>4</v>
      </c>
      <c r="W13" s="162">
        <v>8</v>
      </c>
      <c r="X13" s="162"/>
      <c r="Y13" s="162"/>
      <c r="Z13" s="162"/>
      <c r="AA13" s="162"/>
      <c r="AB13" s="162"/>
      <c r="AC13" s="162"/>
      <c r="AD13" s="162"/>
      <c r="AE13" s="211">
        <v>0</v>
      </c>
      <c r="AF13" s="162"/>
      <c r="AG13" s="162"/>
      <c r="AH13" s="162"/>
      <c r="AI13" s="211">
        <v>0</v>
      </c>
      <c r="AJ13" s="43"/>
      <c r="AK13" s="185"/>
      <c r="AL13" s="185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</row>
    <row r="14" spans="1:48" ht="15">
      <c r="A14" s="185">
        <f ca="1">IFERROR(__xludf.DUMMYFUNCTION("""COMPUTED_VALUE"""),11)</f>
        <v>11</v>
      </c>
      <c r="B14" s="185">
        <f ca="1">IFERROR(__xludf.DUMMYFUNCTION("""COMPUTED_VALUE"""),14)</f>
        <v>14</v>
      </c>
      <c r="C14" s="185" t="str">
        <f ca="1">IFERROR(__xludf.DUMMYFUNCTION("""COMPUTED_VALUE"""),"Согласование проведения переустройства и (или) перепланировки помещения в многоквартирном доме")</f>
        <v>Согласование проведения переустройства и (или) перепланировки помещения в многоквартирном доме</v>
      </c>
      <c r="D14" s="185"/>
      <c r="E14" s="185"/>
      <c r="F14" s="185"/>
      <c r="G14" s="185"/>
      <c r="H14" s="204">
        <v>0</v>
      </c>
      <c r="I14" s="211">
        <v>0</v>
      </c>
      <c r="J14" s="208">
        <v>0</v>
      </c>
      <c r="K14" s="162"/>
      <c r="L14" s="162"/>
      <c r="M14" s="162"/>
      <c r="N14" s="162"/>
      <c r="O14" s="162"/>
      <c r="P14" s="162"/>
      <c r="Q14" s="162"/>
      <c r="R14" s="162"/>
      <c r="S14" s="162"/>
      <c r="T14" s="211">
        <v>0</v>
      </c>
      <c r="U14" s="211">
        <v>0</v>
      </c>
      <c r="V14" s="208">
        <v>0</v>
      </c>
      <c r="W14" s="162">
        <v>0</v>
      </c>
      <c r="X14" s="162"/>
      <c r="Y14" s="162"/>
      <c r="Z14" s="162"/>
      <c r="AA14" s="162"/>
      <c r="AB14" s="162"/>
      <c r="AC14" s="162"/>
      <c r="AD14" s="162"/>
      <c r="AE14" s="211">
        <v>0</v>
      </c>
      <c r="AF14" s="162"/>
      <c r="AG14" s="162"/>
      <c r="AH14" s="162"/>
      <c r="AI14" s="211">
        <v>0</v>
      </c>
      <c r="AJ14" s="43"/>
      <c r="AK14" s="185"/>
      <c r="AL14" s="185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</row>
    <row r="15" spans="1:48" ht="15">
      <c r="A15" s="185">
        <f ca="1">IFERROR(__xludf.DUMMYFUNCTION("""COMPUTED_VALUE"""),12)</f>
        <v>12</v>
      </c>
      <c r="B15" s="185">
        <f ca="1">IFERROR(__xludf.DUMMYFUNCTION("""COMPUTED_VALUE"""),24)</f>
        <v>24</v>
      </c>
      <c r="C15" s="185" t="str">
        <f ca="1">IFERROR(__xludf.DUMMYFUNCTION("""COMPUTED_VALUE"""),"Утверждение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образования")</f>
        <v>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</v>
      </c>
      <c r="D15" s="185"/>
      <c r="E15" s="185"/>
      <c r="F15" s="185"/>
      <c r="G15" s="185"/>
      <c r="H15" s="204">
        <v>0</v>
      </c>
      <c r="I15" s="211">
        <v>0</v>
      </c>
      <c r="J15" s="208">
        <v>0</v>
      </c>
      <c r="K15" s="162"/>
      <c r="L15" s="162"/>
      <c r="M15" s="162"/>
      <c r="N15" s="162"/>
      <c r="O15" s="162"/>
      <c r="P15" s="162"/>
      <c r="Q15" s="162"/>
      <c r="R15" s="162"/>
      <c r="S15" s="162"/>
      <c r="T15" s="211">
        <v>0</v>
      </c>
      <c r="U15" s="211">
        <v>0</v>
      </c>
      <c r="V15" s="208">
        <v>0</v>
      </c>
      <c r="W15" s="162">
        <v>0</v>
      </c>
      <c r="X15" s="162"/>
      <c r="Y15" s="162"/>
      <c r="Z15" s="162"/>
      <c r="AA15" s="162"/>
      <c r="AB15" s="162"/>
      <c r="AC15" s="162"/>
      <c r="AD15" s="162"/>
      <c r="AE15" s="211">
        <v>0</v>
      </c>
      <c r="AF15" s="162"/>
      <c r="AG15" s="162"/>
      <c r="AH15" s="162"/>
      <c r="AI15" s="211">
        <v>0</v>
      </c>
      <c r="AJ15" s="43"/>
      <c r="AK15" s="185"/>
      <c r="AL15" s="185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</row>
    <row r="16" spans="1:48" ht="15">
      <c r="A16" s="185">
        <f ca="1">IFERROR(__xludf.DUMMYFUNCTION("""COMPUTED_VALUE"""),13)</f>
        <v>13</v>
      </c>
      <c r="B16" s="185">
        <f ca="1">IFERROR(__xludf.DUMMYFUNCTION("""COMPUTED_VALUE"""),49)</f>
        <v>49</v>
      </c>
      <c r="C16" s="185" t="str">
        <f ca="1">IFERROR(__xludf.DUMMYFUNCTION("""COMPUTED_VALUE"""),"Предоставление земельных участков, находящихся в муниципальной собственности (государственная собственность на которые не разграничена), на торгах")</f>
        <v>Предоставление земельных участков, находящихся в муниципальной собственности (государственная собственность на которые не разграничена), на торгах</v>
      </c>
      <c r="D16" s="185"/>
      <c r="E16" s="185"/>
      <c r="F16" s="185"/>
      <c r="G16" s="185"/>
      <c r="H16" s="204">
        <v>0</v>
      </c>
      <c r="I16" s="211">
        <v>0</v>
      </c>
      <c r="J16" s="208">
        <v>0</v>
      </c>
      <c r="K16" s="162"/>
      <c r="L16" s="162"/>
      <c r="M16" s="162"/>
      <c r="N16" s="162"/>
      <c r="O16" s="162"/>
      <c r="P16" s="162"/>
      <c r="Q16" s="162"/>
      <c r="R16" s="162"/>
      <c r="S16" s="162"/>
      <c r="T16" s="211">
        <v>0</v>
      </c>
      <c r="U16" s="211">
        <v>0</v>
      </c>
      <c r="V16" s="208">
        <v>0</v>
      </c>
      <c r="W16" s="162">
        <v>0</v>
      </c>
      <c r="X16" s="162"/>
      <c r="Y16" s="162"/>
      <c r="Z16" s="162"/>
      <c r="AA16" s="162"/>
      <c r="AB16" s="162"/>
      <c r="AC16" s="162"/>
      <c r="AD16" s="162"/>
      <c r="AE16" s="211">
        <v>0</v>
      </c>
      <c r="AF16" s="162"/>
      <c r="AG16" s="162"/>
      <c r="AH16" s="162"/>
      <c r="AI16" s="211">
        <v>0</v>
      </c>
      <c r="AJ16" s="43"/>
      <c r="AK16" s="185"/>
      <c r="AL16" s="185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</row>
    <row r="17" spans="1:48" ht="15">
      <c r="A17" s="185">
        <f ca="1">IFERROR(__xludf.DUMMYFUNCTION("""COMPUTED_VALUE"""),14)</f>
        <v>14</v>
      </c>
      <c r="B17" s="185">
        <f ca="1">IFERROR(__xludf.DUMMYFUNCTION("""COMPUTED_VALUE"""),1)</f>
        <v>1</v>
      </c>
      <c r="C17" s="185" t="str">
        <f ca="1">IFERROR(__xludf.DUMMYFUNCTION("""COMPUTED_VALUE"""),"Выдача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Фед"&amp;"ерации и международными обязательствами администрацией")</f>
        <v>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Федерации и международными обязательствами администрацией</v>
      </c>
      <c r="D17" s="185"/>
      <c r="E17" s="185"/>
      <c r="F17" s="185"/>
      <c r="G17" s="185"/>
      <c r="H17" s="204">
        <v>0</v>
      </c>
      <c r="I17" s="211">
        <v>0</v>
      </c>
      <c r="J17" s="208">
        <v>0</v>
      </c>
      <c r="K17" s="162"/>
      <c r="L17" s="162"/>
      <c r="M17" s="162"/>
      <c r="N17" s="162"/>
      <c r="O17" s="162"/>
      <c r="P17" s="162"/>
      <c r="Q17" s="162"/>
      <c r="R17" s="162"/>
      <c r="S17" s="162"/>
      <c r="T17" s="211">
        <v>0</v>
      </c>
      <c r="U17" s="211">
        <v>0</v>
      </c>
      <c r="V17" s="208">
        <v>0</v>
      </c>
      <c r="W17" s="162">
        <v>0</v>
      </c>
      <c r="X17" s="162"/>
      <c r="Y17" s="162"/>
      <c r="Z17" s="162"/>
      <c r="AA17" s="162"/>
      <c r="AB17" s="162"/>
      <c r="AC17" s="162"/>
      <c r="AD17" s="162"/>
      <c r="AE17" s="211">
        <v>0</v>
      </c>
      <c r="AF17" s="162"/>
      <c r="AG17" s="162"/>
      <c r="AH17" s="162"/>
      <c r="AI17" s="211">
        <v>0</v>
      </c>
      <c r="AJ17" s="43"/>
      <c r="AK17" s="185"/>
      <c r="AL17" s="185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</row>
    <row r="18" spans="1:48" ht="15">
      <c r="A18" s="185">
        <f ca="1">IFERROR(__xludf.DUMMYFUNCTION("""COMPUTED_VALUE"""),15)</f>
        <v>15</v>
      </c>
      <c r="B18" s="185">
        <f ca="1">IFERROR(__xludf.DUMMYFUNCTION("""COMPUTED_VALUE"""),105)</f>
        <v>105</v>
      </c>
      <c r="C18" s="185" t="str">
        <f ca="1">IFERROR(__xludf.DUMMYFUNCTION("""COMPUTED_VALUE"""),"Признание садового дома жилым домом и жилого дома садовым домом")</f>
        <v>Признание садового дома жилым домом и жилого дома садовым домом</v>
      </c>
      <c r="D18" s="185"/>
      <c r="E18" s="185"/>
      <c r="F18" s="185"/>
      <c r="G18" s="185"/>
      <c r="H18" s="204">
        <v>0</v>
      </c>
      <c r="I18" s="211">
        <v>0</v>
      </c>
      <c r="J18" s="208">
        <v>0</v>
      </c>
      <c r="K18" s="162"/>
      <c r="L18" s="162"/>
      <c r="M18" s="162"/>
      <c r="N18" s="162"/>
      <c r="O18" s="162"/>
      <c r="P18" s="162"/>
      <c r="Q18" s="162"/>
      <c r="R18" s="162"/>
      <c r="S18" s="162"/>
      <c r="T18" s="211">
        <v>0</v>
      </c>
      <c r="U18" s="211">
        <v>0</v>
      </c>
      <c r="V18" s="208">
        <v>0</v>
      </c>
      <c r="W18" s="162">
        <v>0</v>
      </c>
      <c r="X18" s="162"/>
      <c r="Y18" s="162"/>
      <c r="Z18" s="162"/>
      <c r="AA18" s="162"/>
      <c r="AB18" s="162"/>
      <c r="AC18" s="162"/>
      <c r="AD18" s="162"/>
      <c r="AE18" s="211">
        <v>0</v>
      </c>
      <c r="AF18" s="162"/>
      <c r="AG18" s="162"/>
      <c r="AH18" s="162"/>
      <c r="AI18" s="211">
        <v>0</v>
      </c>
      <c r="AJ18" s="43"/>
      <c r="AK18" s="185"/>
      <c r="AL18" s="185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</row>
    <row r="19" spans="1:48" ht="15">
      <c r="A19" s="185">
        <f ca="1">IFERROR(__xludf.DUMMYFUNCTION("""COMPUTED_VALUE"""),16)</f>
        <v>16</v>
      </c>
      <c r="B19" s="185">
        <f ca="1">IFERROR(__xludf.DUMMYFUNCTION("""COMPUTED_VALUE"""),12)</f>
        <v>12</v>
      </c>
      <c r="C19" s="185" t="str">
        <f ca="1">IFERROR(__xludf.DUMMYFUNCTION("""COMPUTED_VALUE"""),"Перевод жилого помещения в нежилое помещение и нежилого помещения в жилое помещение")</f>
        <v>Перевод жилого помещения в нежилое помещение и нежилого помещения в жилое помещение</v>
      </c>
      <c r="D19" s="185"/>
      <c r="E19" s="185"/>
      <c r="F19" s="185"/>
      <c r="G19" s="185"/>
      <c r="H19" s="204">
        <v>0</v>
      </c>
      <c r="I19" s="211">
        <v>0</v>
      </c>
      <c r="J19" s="208">
        <v>0</v>
      </c>
      <c r="K19" s="162"/>
      <c r="L19" s="162"/>
      <c r="M19" s="162"/>
      <c r="N19" s="162"/>
      <c r="O19" s="162"/>
      <c r="P19" s="162"/>
      <c r="Q19" s="162"/>
      <c r="R19" s="162"/>
      <c r="S19" s="162"/>
      <c r="T19" s="211">
        <v>0</v>
      </c>
      <c r="U19" s="211">
        <v>0</v>
      </c>
      <c r="V19" s="208">
        <v>0</v>
      </c>
      <c r="W19" s="162">
        <v>0</v>
      </c>
      <c r="X19" s="162"/>
      <c r="Y19" s="162"/>
      <c r="Z19" s="162"/>
      <c r="AA19" s="162"/>
      <c r="AB19" s="162"/>
      <c r="AC19" s="162"/>
      <c r="AD19" s="162"/>
      <c r="AE19" s="211">
        <v>0</v>
      </c>
      <c r="AF19" s="162"/>
      <c r="AG19" s="162"/>
      <c r="AH19" s="162"/>
      <c r="AI19" s="211">
        <v>0</v>
      </c>
      <c r="AJ19" s="43"/>
      <c r="AK19" s="185"/>
      <c r="AL19" s="185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</row>
    <row r="20" spans="1:48" ht="15">
      <c r="A20" s="185">
        <f ca="1">IFERROR(__xludf.DUMMYFUNCTION("""COMPUTED_VALUE"""),17)</f>
        <v>17</v>
      </c>
      <c r="B20" s="185">
        <f ca="1">IFERROR(__xludf.DUMMYFUNCTION("""COMPUTED_VALUE"""),96)</f>
        <v>96</v>
      </c>
      <c r="C20" s="185" t="str">
        <f ca="1">IFERROR(__xludf.DUMMYFUNCTION("""COMPUTED_VALUE"""),"Предоставление разрешения на отклонение от предельных параметров разрешенного строительства, реконструкции объекта капитального строительства")</f>
        <v>Предоставление разрешения на отклонение от предельных параметров разрешенного строительства, реконструкции объекта капитального строительства</v>
      </c>
      <c r="D20" s="185"/>
      <c r="E20" s="185"/>
      <c r="F20" s="185"/>
      <c r="G20" s="185"/>
      <c r="H20" s="204">
        <v>0</v>
      </c>
      <c r="I20" s="211">
        <v>0</v>
      </c>
      <c r="J20" s="208">
        <v>0</v>
      </c>
      <c r="K20" s="162"/>
      <c r="L20" s="162"/>
      <c r="M20" s="162"/>
      <c r="N20" s="162"/>
      <c r="O20" s="162"/>
      <c r="P20" s="162"/>
      <c r="Q20" s="162"/>
      <c r="R20" s="162"/>
      <c r="S20" s="162"/>
      <c r="T20" s="211">
        <v>0</v>
      </c>
      <c r="U20" s="211">
        <v>0</v>
      </c>
      <c r="V20" s="208">
        <v>0</v>
      </c>
      <c r="W20" s="162">
        <v>0</v>
      </c>
      <c r="X20" s="162"/>
      <c r="Y20" s="162"/>
      <c r="Z20" s="162"/>
      <c r="AA20" s="162"/>
      <c r="AB20" s="162"/>
      <c r="AC20" s="162"/>
      <c r="AD20" s="162"/>
      <c r="AE20" s="211">
        <v>0</v>
      </c>
      <c r="AF20" s="162"/>
      <c r="AG20" s="162"/>
      <c r="AH20" s="162"/>
      <c r="AI20" s="211">
        <v>0</v>
      </c>
      <c r="AJ20" s="43"/>
      <c r="AK20" s="185"/>
      <c r="AL20" s="185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</row>
    <row r="21" spans="1:48" ht="15">
      <c r="A21" s="185">
        <f ca="1">IFERROR(__xludf.DUMMYFUNCTION("""COMPUTED_VALUE"""),18)</f>
        <v>18</v>
      </c>
      <c r="B21" s="185">
        <f ca="1">IFERROR(__xludf.DUMMYFUNCTION("""COMPUTED_VALUE"""),9)</f>
        <v>9</v>
      </c>
      <c r="C21" s="185" t="str">
        <f ca="1">IFERROR(__xludf.DUMMYFUNCTION("""COMPUTED_VALUE"""),"Выдача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разрешений")</f>
        <v>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</v>
      </c>
      <c r="D21" s="185"/>
      <c r="E21" s="185"/>
      <c r="F21" s="185"/>
      <c r="G21" s="185"/>
      <c r="H21" s="204">
        <v>0</v>
      </c>
      <c r="I21" s="211">
        <v>0</v>
      </c>
      <c r="J21" s="208">
        <v>0</v>
      </c>
      <c r="K21" s="162"/>
      <c r="L21" s="162"/>
      <c r="M21" s="162"/>
      <c r="N21" s="162"/>
      <c r="O21" s="162"/>
      <c r="P21" s="162"/>
      <c r="Q21" s="162"/>
      <c r="R21" s="162"/>
      <c r="S21" s="162"/>
      <c r="T21" s="211">
        <v>0</v>
      </c>
      <c r="U21" s="211">
        <v>0</v>
      </c>
      <c r="V21" s="208">
        <v>0</v>
      </c>
      <c r="W21" s="162">
        <v>0</v>
      </c>
      <c r="X21" s="162"/>
      <c r="Y21" s="162"/>
      <c r="Z21" s="162"/>
      <c r="AA21" s="162"/>
      <c r="AB21" s="162"/>
      <c r="AC21" s="162"/>
      <c r="AD21" s="162"/>
      <c r="AE21" s="211">
        <v>0</v>
      </c>
      <c r="AF21" s="162"/>
      <c r="AG21" s="162"/>
      <c r="AH21" s="162"/>
      <c r="AI21" s="211">
        <v>0</v>
      </c>
      <c r="AJ21" s="43"/>
      <c r="AK21" s="185"/>
      <c r="AL21" s="185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</row>
    <row r="22" spans="1:48" ht="15">
      <c r="A22" s="185">
        <f ca="1">IFERROR(__xludf.DUMMYFUNCTION("""COMPUTED_VALUE"""),19)</f>
        <v>19</v>
      </c>
      <c r="B22" s="185">
        <f ca="1">IFERROR(__xludf.DUMMYFUNCTION("""COMPUTED_VALUE"""),73)</f>
        <v>73</v>
      </c>
      <c r="C22" s="185" t="str">
        <f ca="1">IFERROR(__xludf.DUMMYFUNCTION("""COMPUTED_VALUE"""),"Выдача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сервитута")</f>
        <v>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</v>
      </c>
      <c r="D22" s="185"/>
      <c r="E22" s="185"/>
      <c r="F22" s="185"/>
      <c r="G22" s="185"/>
      <c r="H22" s="204">
        <v>0</v>
      </c>
      <c r="I22" s="211">
        <v>0</v>
      </c>
      <c r="J22" s="208">
        <v>0</v>
      </c>
      <c r="K22" s="162"/>
      <c r="L22" s="162"/>
      <c r="M22" s="162"/>
      <c r="N22" s="162"/>
      <c r="O22" s="162"/>
      <c r="P22" s="162"/>
      <c r="Q22" s="162"/>
      <c r="R22" s="162"/>
      <c r="S22" s="162"/>
      <c r="T22" s="211">
        <v>0</v>
      </c>
      <c r="U22" s="211">
        <v>0</v>
      </c>
      <c r="V22" s="208">
        <v>0</v>
      </c>
      <c r="W22" s="162">
        <v>0</v>
      </c>
      <c r="X22" s="162"/>
      <c r="Y22" s="162"/>
      <c r="Z22" s="162"/>
      <c r="AA22" s="162"/>
      <c r="AB22" s="162"/>
      <c r="AC22" s="162"/>
      <c r="AD22" s="162"/>
      <c r="AE22" s="211">
        <v>0</v>
      </c>
      <c r="AF22" s="162"/>
      <c r="AG22" s="162"/>
      <c r="AH22" s="162"/>
      <c r="AI22" s="211">
        <v>0</v>
      </c>
      <c r="AJ22" s="43"/>
      <c r="AK22" s="185"/>
      <c r="AL22" s="185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</row>
    <row r="23" spans="1:48" ht="15">
      <c r="A23" s="185">
        <f ca="1">IFERROR(__xludf.DUMMYFUNCTION("""COMPUTED_VALUE"""),20)</f>
        <v>20</v>
      </c>
      <c r="B23" s="185">
        <f ca="1">IFERROR(__xludf.DUMMYFUNCTION("""COMPUTED_VALUE"""),56)</f>
        <v>56</v>
      </c>
      <c r="C23" s="185" t="str">
        <f ca="1">IFERROR(__xludf.DUMMYFUNCTION("""COMPUTED_VALUE"""),"Отнесение земель или земельных участков в составе таких земель к определенной категории")</f>
        <v>Отнесение земель или земельных участков в составе таких земель к определенной категории</v>
      </c>
      <c r="D23" s="185"/>
      <c r="E23" s="185"/>
      <c r="F23" s="185"/>
      <c r="G23" s="185"/>
      <c r="H23" s="204">
        <v>0</v>
      </c>
      <c r="I23" s="211">
        <v>0</v>
      </c>
      <c r="J23" s="208">
        <v>0</v>
      </c>
      <c r="K23" s="162"/>
      <c r="L23" s="162"/>
      <c r="M23" s="162"/>
      <c r="N23" s="162"/>
      <c r="O23" s="162"/>
      <c r="P23" s="162"/>
      <c r="Q23" s="162"/>
      <c r="R23" s="162"/>
      <c r="S23" s="162"/>
      <c r="T23" s="211">
        <v>0</v>
      </c>
      <c r="U23" s="211">
        <v>0</v>
      </c>
      <c r="V23" s="208">
        <v>0</v>
      </c>
      <c r="W23" s="162">
        <v>0</v>
      </c>
      <c r="X23" s="162"/>
      <c r="Y23" s="162"/>
      <c r="Z23" s="162"/>
      <c r="AA23" s="162"/>
      <c r="AB23" s="162"/>
      <c r="AC23" s="162"/>
      <c r="AD23" s="162"/>
      <c r="AE23" s="211">
        <v>0</v>
      </c>
      <c r="AF23" s="162"/>
      <c r="AG23" s="162"/>
      <c r="AH23" s="162"/>
      <c r="AI23" s="211">
        <v>0</v>
      </c>
      <c r="AJ23" s="43"/>
      <c r="AK23" s="185"/>
      <c r="AL23" s="185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</row>
    <row r="24" spans="1:48" ht="15">
      <c r="A24" s="185">
        <f ca="1">IFERROR(__xludf.DUMMYFUNCTION("""COMPUTED_VALUE"""),21)</f>
        <v>21</v>
      </c>
      <c r="B24" s="185">
        <f ca="1">IFERROR(__xludf.DUMMYFUNCTION("""COMPUTED_VALUE"""),50)</f>
        <v>50</v>
      </c>
      <c r="C24" s="185" t="str">
        <f ca="1">IFERROR(__xludf.DUMMYFUNCTION("""COMPUTED_VALUE"""),"Установление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&lt;1&gt;)")</f>
        <v>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</v>
      </c>
      <c r="D24" s="185"/>
      <c r="E24" s="185"/>
      <c r="F24" s="185"/>
      <c r="G24" s="185"/>
      <c r="H24" s="204">
        <v>0</v>
      </c>
      <c r="I24" s="211">
        <v>0</v>
      </c>
      <c r="J24" s="208">
        <v>0</v>
      </c>
      <c r="K24" s="162"/>
      <c r="L24" s="162"/>
      <c r="M24" s="162"/>
      <c r="N24" s="162"/>
      <c r="O24" s="162"/>
      <c r="P24" s="162"/>
      <c r="Q24" s="162"/>
      <c r="R24" s="162"/>
      <c r="S24" s="162"/>
      <c r="T24" s="211">
        <v>0</v>
      </c>
      <c r="U24" s="211">
        <v>0</v>
      </c>
      <c r="V24" s="208">
        <v>0</v>
      </c>
      <c r="W24" s="162">
        <v>0</v>
      </c>
      <c r="X24" s="162"/>
      <c r="Y24" s="162"/>
      <c r="Z24" s="162"/>
      <c r="AA24" s="162"/>
      <c r="AB24" s="162"/>
      <c r="AC24" s="162"/>
      <c r="AD24" s="162"/>
      <c r="AE24" s="211">
        <v>0</v>
      </c>
      <c r="AF24" s="162"/>
      <c r="AG24" s="162"/>
      <c r="AH24" s="162"/>
      <c r="AI24" s="211">
        <v>0</v>
      </c>
      <c r="AJ24" s="43"/>
      <c r="AK24" s="185"/>
      <c r="AL24" s="185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</row>
    <row r="25" spans="1:48" ht="15">
      <c r="A25" s="185">
        <f ca="1">IFERROR(__xludf.DUMMYFUNCTION("""COMPUTED_VALUE"""),22)</f>
        <v>22</v>
      </c>
      <c r="B25" s="185">
        <f ca="1">IFERROR(__xludf.DUMMYFUNCTION("""COMPUTED_VALUE"""),70)</f>
        <v>70</v>
      </c>
      <c r="C25" s="185" t="str">
        <f ca="1">IFERROR(__xludf.DUMMYFUNCTION("""COMPUTED_VALUE"""),"Выдача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капитала")</f>
        <v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v>
      </c>
      <c r="D25" s="185"/>
      <c r="E25" s="185"/>
      <c r="F25" s="185"/>
      <c r="G25" s="185"/>
      <c r="H25" s="204">
        <v>0</v>
      </c>
      <c r="I25" s="211">
        <v>0</v>
      </c>
      <c r="J25" s="208">
        <v>0</v>
      </c>
      <c r="K25" s="162"/>
      <c r="L25" s="162"/>
      <c r="M25" s="162"/>
      <c r="N25" s="162"/>
      <c r="O25" s="162"/>
      <c r="P25" s="162"/>
      <c r="Q25" s="162"/>
      <c r="R25" s="162"/>
      <c r="S25" s="162"/>
      <c r="T25" s="211">
        <v>0</v>
      </c>
      <c r="U25" s="211">
        <v>0</v>
      </c>
      <c r="V25" s="208">
        <v>0</v>
      </c>
      <c r="W25" s="162">
        <v>0</v>
      </c>
      <c r="X25" s="162"/>
      <c r="Y25" s="162"/>
      <c r="Z25" s="162"/>
      <c r="AA25" s="162"/>
      <c r="AB25" s="162"/>
      <c r="AC25" s="162"/>
      <c r="AD25" s="162"/>
      <c r="AE25" s="211">
        <v>0</v>
      </c>
      <c r="AF25" s="162"/>
      <c r="AG25" s="162"/>
      <c r="AH25" s="162"/>
      <c r="AI25" s="211">
        <v>0</v>
      </c>
      <c r="AJ25" s="43"/>
      <c r="AK25" s="185"/>
      <c r="AL25" s="185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</row>
    <row r="26" spans="1:48" ht="15">
      <c r="A26" s="185">
        <f ca="1">IFERROR(__xludf.DUMMYFUNCTION("""COMPUTED_VALUE"""),23)</f>
        <v>23</v>
      </c>
      <c r="B26" s="185">
        <f ca="1">IFERROR(__xludf.DUMMYFUNCTION("""COMPUTED_VALUE"""),97)</f>
        <v>97</v>
      </c>
      <c r="C26" s="185" t="str">
        <f ca="1">IFERROR(__xludf.DUMMYFUNCTION("""COMPUTED_VALUE"""),"Предоставление разрешения на условно разрешенный вид использования земельного участка или объекта капитального строительства")</f>
        <v>Предоставление разрешения на условно разрешенный вид использования земельного участка или объекта капитального строительства</v>
      </c>
      <c r="D26" s="185"/>
      <c r="E26" s="185"/>
      <c r="F26" s="185"/>
      <c r="G26" s="185"/>
      <c r="H26" s="204">
        <v>0</v>
      </c>
      <c r="I26" s="211">
        <v>0</v>
      </c>
      <c r="J26" s="208">
        <v>0</v>
      </c>
      <c r="K26" s="162"/>
      <c r="L26" s="162"/>
      <c r="M26" s="162"/>
      <c r="N26" s="162"/>
      <c r="O26" s="162"/>
      <c r="P26" s="162"/>
      <c r="Q26" s="162"/>
      <c r="R26" s="162"/>
      <c r="S26" s="162"/>
      <c r="T26" s="211">
        <v>0</v>
      </c>
      <c r="U26" s="211">
        <v>0</v>
      </c>
      <c r="V26" s="208">
        <v>0</v>
      </c>
      <c r="W26" s="162">
        <v>0</v>
      </c>
      <c r="X26" s="162"/>
      <c r="Y26" s="162"/>
      <c r="Z26" s="162"/>
      <c r="AA26" s="162"/>
      <c r="AB26" s="162"/>
      <c r="AC26" s="162"/>
      <c r="AD26" s="162"/>
      <c r="AE26" s="211">
        <v>0</v>
      </c>
      <c r="AF26" s="162"/>
      <c r="AG26" s="162"/>
      <c r="AH26" s="162"/>
      <c r="AI26" s="211">
        <v>0</v>
      </c>
      <c r="AJ26" s="43"/>
      <c r="AK26" s="185"/>
      <c r="AL26" s="185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</row>
    <row r="27" spans="1:48" ht="15">
      <c r="A27" s="185">
        <f ca="1">IFERROR(__xludf.DUMMYFUNCTION("""COMPUTED_VALUE"""),24)</f>
        <v>24</v>
      </c>
      <c r="B27" s="185">
        <f ca="1">IFERROR(__xludf.DUMMYFUNCTION("""COMPUTED_VALUE"""),103)</f>
        <v>103</v>
      </c>
      <c r="C27" s="185" t="str">
        <f ca="1">IFERROR(__xludf.DUMMYFUNCTION("""COMPUTED_VALUE"""),"Установка информационной вывески, согласование дизайн-проекта размещения вывески")</f>
        <v>Установка информационной вывески, согласование дизайн-проекта размещения вывески</v>
      </c>
      <c r="D27" s="185"/>
      <c r="E27" s="185"/>
      <c r="F27" s="185"/>
      <c r="G27" s="185"/>
      <c r="H27" s="204">
        <v>0</v>
      </c>
      <c r="I27" s="211">
        <v>0</v>
      </c>
      <c r="J27" s="208">
        <v>0</v>
      </c>
      <c r="K27" s="162"/>
      <c r="L27" s="162"/>
      <c r="M27" s="162"/>
      <c r="N27" s="162"/>
      <c r="O27" s="162"/>
      <c r="P27" s="162"/>
      <c r="Q27" s="162"/>
      <c r="R27" s="162"/>
      <c r="S27" s="162"/>
      <c r="T27" s="211">
        <v>0</v>
      </c>
      <c r="U27" s="211">
        <v>0</v>
      </c>
      <c r="V27" s="208">
        <v>0</v>
      </c>
      <c r="W27" s="162">
        <v>0</v>
      </c>
      <c r="X27" s="162"/>
      <c r="Y27" s="162"/>
      <c r="Z27" s="162"/>
      <c r="AA27" s="162"/>
      <c r="AB27" s="162"/>
      <c r="AC27" s="162"/>
      <c r="AD27" s="162"/>
      <c r="AE27" s="211">
        <v>0</v>
      </c>
      <c r="AF27" s="162"/>
      <c r="AG27" s="162"/>
      <c r="AH27" s="162"/>
      <c r="AI27" s="211">
        <v>0</v>
      </c>
      <c r="AJ27" s="43"/>
      <c r="AK27" s="185"/>
      <c r="AL27" s="185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</row>
    <row r="28" spans="1:48" ht="15">
      <c r="A28" s="185">
        <f ca="1">IFERROR(__xludf.DUMMYFUNCTION("""COMPUTED_VALUE"""),25)</f>
        <v>25</v>
      </c>
      <c r="B28" s="185">
        <f ca="1">IFERROR(__xludf.DUMMYFUNCTION("""COMPUTED_VALUE"""),95)</f>
        <v>95</v>
      </c>
      <c r="C28" s="185" t="str">
        <f ca="1">IFERROR(__xludf.DUMMYFUNCTION("""COMPUTED_VALUE"""),"Постановка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разгран"&amp;"ичена ), в собственность бесплатно")</f>
        <v>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разграничена ), в собственность бесплатно</v>
      </c>
      <c r="D28" s="185"/>
      <c r="E28" s="185"/>
      <c r="F28" s="185"/>
      <c r="G28" s="185"/>
      <c r="H28" s="204">
        <v>0</v>
      </c>
      <c r="I28" s="211">
        <v>0</v>
      </c>
      <c r="J28" s="208">
        <v>0</v>
      </c>
      <c r="K28" s="162"/>
      <c r="L28" s="162"/>
      <c r="M28" s="162"/>
      <c r="N28" s="162"/>
      <c r="O28" s="162"/>
      <c r="P28" s="162"/>
      <c r="Q28" s="162"/>
      <c r="R28" s="162"/>
      <c r="S28" s="162"/>
      <c r="T28" s="211">
        <v>0</v>
      </c>
      <c r="U28" s="211">
        <v>0</v>
      </c>
      <c r="V28" s="208">
        <v>0</v>
      </c>
      <c r="W28" s="162">
        <v>0</v>
      </c>
      <c r="X28" s="162"/>
      <c r="Y28" s="162"/>
      <c r="Z28" s="162"/>
      <c r="AA28" s="162"/>
      <c r="AB28" s="162"/>
      <c r="AC28" s="162"/>
      <c r="AD28" s="162"/>
      <c r="AE28" s="211">
        <v>0</v>
      </c>
      <c r="AF28" s="162"/>
      <c r="AG28" s="162"/>
      <c r="AH28" s="162"/>
      <c r="AI28" s="211">
        <v>0</v>
      </c>
      <c r="AJ28" s="43"/>
      <c r="AK28" s="185"/>
      <c r="AL28" s="185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</row>
    <row r="29" spans="1:48" ht="15">
      <c r="A29" s="185">
        <f ca="1">IFERROR(__xludf.DUMMYFUNCTION("""COMPUTED_VALUE"""),26)</f>
        <v>26</v>
      </c>
      <c r="B29" s="185">
        <f ca="1">IFERROR(__xludf.DUMMYFUNCTION("""COMPUTED_VALUE"""),58)</f>
        <v>58</v>
      </c>
      <c r="C29" s="185" t="str">
        <f ca="1">IFERROR(__xludf.DUMMYFUNCTION("""COMPUTED_VALUE"""),"Предварительное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&lt;1&gt;)")</f>
        <v>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</v>
      </c>
      <c r="D29" s="185"/>
      <c r="E29" s="185"/>
      <c r="F29" s="185"/>
      <c r="G29" s="185"/>
      <c r="H29" s="204">
        <v>0</v>
      </c>
      <c r="I29" s="211">
        <v>0</v>
      </c>
      <c r="J29" s="208">
        <v>0</v>
      </c>
      <c r="K29" s="162"/>
      <c r="L29" s="162"/>
      <c r="M29" s="162"/>
      <c r="N29" s="162"/>
      <c r="O29" s="162"/>
      <c r="P29" s="162"/>
      <c r="Q29" s="162"/>
      <c r="R29" s="162"/>
      <c r="S29" s="162"/>
      <c r="T29" s="211">
        <v>0</v>
      </c>
      <c r="U29" s="211">
        <v>0</v>
      </c>
      <c r="V29" s="208">
        <v>0</v>
      </c>
      <c r="W29" s="162">
        <v>0</v>
      </c>
      <c r="X29" s="162"/>
      <c r="Y29" s="162"/>
      <c r="Z29" s="162"/>
      <c r="AA29" s="162"/>
      <c r="AB29" s="162"/>
      <c r="AC29" s="162"/>
      <c r="AD29" s="162"/>
      <c r="AE29" s="211">
        <v>0</v>
      </c>
      <c r="AF29" s="162"/>
      <c r="AG29" s="162"/>
      <c r="AH29" s="162"/>
      <c r="AI29" s="211">
        <v>0</v>
      </c>
      <c r="AJ29" s="43"/>
      <c r="AK29" s="185"/>
      <c r="AL29" s="185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</row>
    <row r="30" spans="1:48" ht="15">
      <c r="A30" s="185">
        <f ca="1">IFERROR(__xludf.DUMMYFUNCTION("""COMPUTED_VALUE"""),27)</f>
        <v>27</v>
      </c>
      <c r="B30" s="185">
        <f ca="1">IFERROR(__xludf.DUMMYFUNCTION("""COMPUTED_VALUE"""),52)</f>
        <v>52</v>
      </c>
      <c r="C30" s="185" t="str">
        <f ca="1">IFERROR(__xludf.DUMMYFUNCTION("""COMPUTED_VALUE"""),"Предоставление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торгов")</f>
        <v>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</v>
      </c>
      <c r="D30" s="185"/>
      <c r="E30" s="185"/>
      <c r="F30" s="185"/>
      <c r="G30" s="185"/>
      <c r="H30" s="204">
        <v>0</v>
      </c>
      <c r="I30" s="211">
        <v>0</v>
      </c>
      <c r="J30" s="208">
        <v>0</v>
      </c>
      <c r="K30" s="162"/>
      <c r="L30" s="162"/>
      <c r="M30" s="162"/>
      <c r="N30" s="162"/>
      <c r="O30" s="162"/>
      <c r="P30" s="162"/>
      <c r="Q30" s="162"/>
      <c r="R30" s="162"/>
      <c r="S30" s="162"/>
      <c r="T30" s="211">
        <v>0</v>
      </c>
      <c r="U30" s="211">
        <v>0</v>
      </c>
      <c r="V30" s="208">
        <v>0</v>
      </c>
      <c r="W30" s="162">
        <v>0</v>
      </c>
      <c r="X30" s="162"/>
      <c r="Y30" s="162"/>
      <c r="Z30" s="162"/>
      <c r="AA30" s="162"/>
      <c r="AB30" s="162"/>
      <c r="AC30" s="162"/>
      <c r="AD30" s="162"/>
      <c r="AE30" s="211">
        <v>0</v>
      </c>
      <c r="AF30" s="162"/>
      <c r="AG30" s="162"/>
      <c r="AH30" s="162"/>
      <c r="AI30" s="211">
        <v>0</v>
      </c>
      <c r="AJ30" s="43"/>
      <c r="AK30" s="185"/>
      <c r="AL30" s="185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</row>
    <row r="31" spans="1:48" ht="15">
      <c r="A31" s="185">
        <f ca="1">IFERROR(__xludf.DUMMYFUNCTION("""COMPUTED_VALUE"""),28)</f>
        <v>28</v>
      </c>
      <c r="B31" s="185">
        <f ca="1">IFERROR(__xludf.DUMMYFUNCTION("""COMPUTED_VALUE"""),82)</f>
        <v>82</v>
      </c>
      <c r="C31" s="185" t="str">
        <f ca="1">IFERROR(__xludf.DUMMYFUNCTION("""COMPUTED_VALUE"""),"Предоставление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то"&amp;"ргов в собственность бесплатно, в общую долевую собственность бесплатно либо в аренду")</f>
        <v>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торгов в собственность бесплатно, в общую долевую собственность бесплатно либо в аренду</v>
      </c>
      <c r="D31" s="185"/>
      <c r="E31" s="185"/>
      <c r="F31" s="185"/>
      <c r="G31" s="185"/>
      <c r="H31" s="204">
        <v>0</v>
      </c>
      <c r="I31" s="211">
        <v>0</v>
      </c>
      <c r="J31" s="208">
        <v>0</v>
      </c>
      <c r="K31" s="162"/>
      <c r="L31" s="162"/>
      <c r="M31" s="162"/>
      <c r="N31" s="162"/>
      <c r="O31" s="162"/>
      <c r="P31" s="162"/>
      <c r="Q31" s="162"/>
      <c r="R31" s="162"/>
      <c r="S31" s="162"/>
      <c r="T31" s="211">
        <v>0</v>
      </c>
      <c r="U31" s="211">
        <v>0</v>
      </c>
      <c r="V31" s="208">
        <v>0</v>
      </c>
      <c r="W31" s="162">
        <v>0</v>
      </c>
      <c r="X31" s="162"/>
      <c r="Y31" s="162"/>
      <c r="Z31" s="162"/>
      <c r="AA31" s="162"/>
      <c r="AB31" s="162"/>
      <c r="AC31" s="162"/>
      <c r="AD31" s="162"/>
      <c r="AE31" s="211">
        <v>0</v>
      </c>
      <c r="AF31" s="162"/>
      <c r="AG31" s="162"/>
      <c r="AH31" s="162"/>
      <c r="AI31" s="211">
        <v>0</v>
      </c>
      <c r="AJ31" s="43"/>
      <c r="AK31" s="185"/>
      <c r="AL31" s="185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</row>
    <row r="32" spans="1:48" ht="15">
      <c r="A32" s="185">
        <f ca="1">IFERROR(__xludf.DUMMYFUNCTION("""COMPUTED_VALUE"""),29)</f>
        <v>29</v>
      </c>
      <c r="B32" s="185">
        <f ca="1">IFERROR(__xludf.DUMMYFUNCTION("""COMPUTED_VALUE"""),2)</f>
        <v>2</v>
      </c>
      <c r="C32" s="185" t="str">
        <f ca="1">IFERROR(__xludf.DUMMYFUNCTION("""COMPUTED_VALUE"""),"Принятие граждан на учет в качестве нуждающихся в жилых помещениях, предоставляемых по договорам социального найма")</f>
        <v>Принятие граждан на учет в качестве нуждающихся в жилых помещениях, предоставляемых по договорам социального найма</v>
      </c>
      <c r="D32" s="185"/>
      <c r="E32" s="185"/>
      <c r="F32" s="185"/>
      <c r="G32" s="185"/>
      <c r="H32" s="204">
        <v>0</v>
      </c>
      <c r="I32" s="211">
        <v>0</v>
      </c>
      <c r="J32" s="208">
        <v>0</v>
      </c>
      <c r="K32" s="162"/>
      <c r="L32" s="162"/>
      <c r="M32" s="162"/>
      <c r="N32" s="162"/>
      <c r="O32" s="162"/>
      <c r="P32" s="162"/>
      <c r="Q32" s="162"/>
      <c r="R32" s="162"/>
      <c r="S32" s="162"/>
      <c r="T32" s="211">
        <v>0</v>
      </c>
      <c r="U32" s="211">
        <v>0</v>
      </c>
      <c r="V32" s="208">
        <v>0</v>
      </c>
      <c r="W32" s="162">
        <v>0</v>
      </c>
      <c r="X32" s="162"/>
      <c r="Y32" s="162"/>
      <c r="Z32" s="162"/>
      <c r="AA32" s="162"/>
      <c r="AB32" s="162"/>
      <c r="AC32" s="162"/>
      <c r="AD32" s="162"/>
      <c r="AE32" s="211">
        <v>0</v>
      </c>
      <c r="AF32" s="162"/>
      <c r="AG32" s="162"/>
      <c r="AH32" s="162"/>
      <c r="AI32" s="211">
        <v>0</v>
      </c>
      <c r="AJ32" s="43"/>
      <c r="AK32" s="185"/>
      <c r="AL32" s="185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</row>
    <row r="33" spans="1:48" ht="15">
      <c r="A33" s="185">
        <f ca="1">IFERROR(__xludf.DUMMYFUNCTION("""COMPUTED_VALUE"""),30)</f>
        <v>30</v>
      </c>
      <c r="B33" s="185">
        <f ca="1">IFERROR(__xludf.DUMMYFUNCTION("""COMPUTED_VALUE"""),81)</f>
        <v>81</v>
      </c>
      <c r="C33" s="185" t="str">
        <f ca="1">IFERROR(__xludf.DUMMYFUNCTION("""COMPUTED_VALUE"""),"Заключение, изменение, выдача дубликата договора социального найма жилого помещения муниципального жилищного фонда")</f>
        <v>Заключение, изменение, выдача дубликата договора социального найма жилого помещения муниципального жилищного фонда</v>
      </c>
      <c r="D33" s="185"/>
      <c r="E33" s="185"/>
      <c r="F33" s="185"/>
      <c r="G33" s="185"/>
      <c r="H33" s="204">
        <v>0</v>
      </c>
      <c r="I33" s="211">
        <v>0</v>
      </c>
      <c r="J33" s="208">
        <v>0</v>
      </c>
      <c r="K33" s="162"/>
      <c r="L33" s="162"/>
      <c r="M33" s="162"/>
      <c r="N33" s="162"/>
      <c r="O33" s="162"/>
      <c r="P33" s="162"/>
      <c r="Q33" s="162"/>
      <c r="R33" s="162"/>
      <c r="S33" s="162"/>
      <c r="T33" s="211">
        <v>0</v>
      </c>
      <c r="U33" s="211">
        <v>0</v>
      </c>
      <c r="V33" s="208">
        <v>0</v>
      </c>
      <c r="W33" s="162">
        <v>1</v>
      </c>
      <c r="X33" s="162"/>
      <c r="Y33" s="162"/>
      <c r="Z33" s="162"/>
      <c r="AA33" s="162"/>
      <c r="AB33" s="162"/>
      <c r="AC33" s="162"/>
      <c r="AD33" s="162"/>
      <c r="AE33" s="211">
        <v>0</v>
      </c>
      <c r="AF33" s="162"/>
      <c r="AG33" s="162"/>
      <c r="AH33" s="162"/>
      <c r="AI33" s="211">
        <v>0</v>
      </c>
      <c r="AJ33" s="43"/>
      <c r="AK33" s="185"/>
      <c r="AL33" s="185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</row>
    <row r="34" spans="1:48" ht="15">
      <c r="A34" s="185">
        <f ca="1">IFERROR(__xludf.DUMMYFUNCTION("""COMPUTED_VALUE"""),31)</f>
        <v>31</v>
      </c>
      <c r="B34" s="185">
        <f ca="1">IFERROR(__xludf.DUMMYFUNCTION("""COMPUTED_VALUE"""),26)</f>
        <v>26</v>
      </c>
      <c r="C34" s="185" t="str">
        <f ca="1">IFERROR(__xludf.DUMMYFUNCTION("""COMPUTED_VALUE"""),"Прием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сады)")</f>
        <v>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</v>
      </c>
      <c r="D34" s="185"/>
      <c r="E34" s="185"/>
      <c r="F34" s="185"/>
      <c r="G34" s="185"/>
      <c r="H34" s="204">
        <v>0</v>
      </c>
      <c r="I34" s="211">
        <v>0</v>
      </c>
      <c r="J34" s="208">
        <v>0</v>
      </c>
      <c r="K34" s="162"/>
      <c r="L34" s="162"/>
      <c r="M34" s="162"/>
      <c r="N34" s="162"/>
      <c r="O34" s="162"/>
      <c r="P34" s="162"/>
      <c r="Q34" s="162"/>
      <c r="R34" s="162"/>
      <c r="S34" s="162"/>
      <c r="T34" s="211">
        <v>0</v>
      </c>
      <c r="U34" s="211">
        <v>0</v>
      </c>
      <c r="V34" s="208">
        <v>0</v>
      </c>
      <c r="W34" s="162">
        <v>0</v>
      </c>
      <c r="X34" s="162"/>
      <c r="Y34" s="162"/>
      <c r="Z34" s="162"/>
      <c r="AA34" s="162"/>
      <c r="AB34" s="162"/>
      <c r="AC34" s="162"/>
      <c r="AD34" s="162"/>
      <c r="AE34" s="211">
        <v>0</v>
      </c>
      <c r="AF34" s="162"/>
      <c r="AG34" s="162"/>
      <c r="AH34" s="162"/>
      <c r="AI34" s="211">
        <v>0</v>
      </c>
      <c r="AJ34" s="43"/>
      <c r="AK34" s="185"/>
      <c r="AL34" s="185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</row>
    <row r="35" spans="1:48" ht="15">
      <c r="A35" s="185">
        <f ca="1">IFERROR(__xludf.DUMMYFUNCTION("""COMPUTED_VALUE"""),32)</f>
        <v>32</v>
      </c>
      <c r="B35" s="185">
        <f ca="1">IFERROR(__xludf.DUMMYFUNCTION("""COMPUTED_VALUE"""),27)</f>
        <v>27</v>
      </c>
      <c r="C35" s="185" t="str">
        <f ca="1">IFERROR(__xludf.DUMMYFUNCTION("""COMPUTED_VALUE"""),"Зачисление детей в общеобразовательные организации")</f>
        <v>Зачисление детей в общеобразовательные организации</v>
      </c>
      <c r="D35" s="185"/>
      <c r="E35" s="185"/>
      <c r="F35" s="185"/>
      <c r="G35" s="185"/>
      <c r="H35" s="204">
        <v>0</v>
      </c>
      <c r="I35" s="211">
        <v>0</v>
      </c>
      <c r="J35" s="208">
        <v>0</v>
      </c>
      <c r="K35" s="162"/>
      <c r="L35" s="162"/>
      <c r="M35" s="162"/>
      <c r="N35" s="162"/>
      <c r="O35" s="162"/>
      <c r="P35" s="162"/>
      <c r="Q35" s="162"/>
      <c r="R35" s="162"/>
      <c r="S35" s="162"/>
      <c r="T35" s="211">
        <v>0</v>
      </c>
      <c r="U35" s="211">
        <v>0</v>
      </c>
      <c r="V35" s="208">
        <v>0</v>
      </c>
      <c r="W35" s="162">
        <v>0</v>
      </c>
      <c r="X35" s="162"/>
      <c r="Y35" s="162"/>
      <c r="Z35" s="162"/>
      <c r="AA35" s="162"/>
      <c r="AB35" s="162"/>
      <c r="AC35" s="162"/>
      <c r="AD35" s="162"/>
      <c r="AE35" s="211">
        <v>0</v>
      </c>
      <c r="AF35" s="162"/>
      <c r="AG35" s="162"/>
      <c r="AH35" s="162"/>
      <c r="AI35" s="211">
        <v>0</v>
      </c>
      <c r="AJ35" s="43"/>
      <c r="AK35" s="185"/>
      <c r="AL35" s="185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</row>
    <row r="36" spans="1:48" ht="15">
      <c r="A36" s="185">
        <f ca="1">IFERROR(__xludf.DUMMYFUNCTION("""COMPUTED_VALUE"""),33)</f>
        <v>33</v>
      </c>
      <c r="B36" s="185">
        <f ca="1">IFERROR(__xludf.DUMMYFUNCTION("""COMPUTED_VALUE"""),54)</f>
        <v>54</v>
      </c>
      <c r="C36" s="185" t="str">
        <f ca="1">IFERROR(__xludf.DUMMYFUNCTION("""COMPUTED_VALUE"""),"Предоставление сведений об объектах учета, содержащихся в реестре муниципального имущества")</f>
        <v>Предоставление сведений об объектах учета, содержащихся в реестре муниципального имущества</v>
      </c>
      <c r="D36" s="185"/>
      <c r="E36" s="185"/>
      <c r="F36" s="185"/>
      <c r="G36" s="185"/>
      <c r="H36" s="204">
        <v>0</v>
      </c>
      <c r="I36" s="211">
        <v>0</v>
      </c>
      <c r="J36" s="208">
        <v>0</v>
      </c>
      <c r="K36" s="162"/>
      <c r="L36" s="162"/>
      <c r="M36" s="162"/>
      <c r="N36" s="162"/>
      <c r="O36" s="162"/>
      <c r="P36" s="162"/>
      <c r="Q36" s="162"/>
      <c r="R36" s="162"/>
      <c r="S36" s="162"/>
      <c r="T36" s="211">
        <v>0</v>
      </c>
      <c r="U36" s="211">
        <v>0</v>
      </c>
      <c r="V36" s="208">
        <v>0</v>
      </c>
      <c r="W36" s="162">
        <v>0</v>
      </c>
      <c r="X36" s="162"/>
      <c r="Y36" s="162"/>
      <c r="Z36" s="162"/>
      <c r="AA36" s="162"/>
      <c r="AB36" s="162"/>
      <c r="AC36" s="162"/>
      <c r="AD36" s="162"/>
      <c r="AE36" s="211">
        <v>0</v>
      </c>
      <c r="AF36" s="162"/>
      <c r="AG36" s="162"/>
      <c r="AH36" s="162"/>
      <c r="AI36" s="211">
        <v>0</v>
      </c>
      <c r="AJ36" s="43"/>
      <c r="AK36" s="185"/>
      <c r="AL36" s="185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</row>
    <row r="37" spans="1:48" ht="15">
      <c r="A37" s="185">
        <f ca="1">IFERROR(__xludf.DUMMYFUNCTION("""COMPUTED_VALUE"""),34)</f>
        <v>34</v>
      </c>
      <c r="B37" s="185">
        <f ca="1">IFERROR(__xludf.DUMMYFUNCTION("""COMPUTED_VALUE"""),20)</f>
        <v>20</v>
      </c>
      <c r="C37" s="185" t="str">
        <f ca="1">IFERROR(__xludf.DUMMYFUNCTION("""COMPUTED_VALUE"""),"Решение вопроса о приватизации жилого помещения муниципального жилищного фонда")</f>
        <v>Решение вопроса о приватизации жилого помещения муниципального жилищного фонда</v>
      </c>
      <c r="D37" s="185"/>
      <c r="E37" s="185"/>
      <c r="F37" s="185"/>
      <c r="G37" s="185"/>
      <c r="H37" s="204">
        <v>0</v>
      </c>
      <c r="I37" s="211">
        <v>0</v>
      </c>
      <c r="J37" s="208">
        <v>0</v>
      </c>
      <c r="K37" s="162"/>
      <c r="L37" s="162"/>
      <c r="M37" s="162"/>
      <c r="N37" s="162"/>
      <c r="O37" s="162"/>
      <c r="P37" s="162"/>
      <c r="Q37" s="162"/>
      <c r="R37" s="162"/>
      <c r="S37" s="162"/>
      <c r="T37" s="211">
        <v>0</v>
      </c>
      <c r="U37" s="211">
        <v>0</v>
      </c>
      <c r="V37" s="208">
        <v>0</v>
      </c>
      <c r="W37" s="162">
        <v>0</v>
      </c>
      <c r="X37" s="162"/>
      <c r="Y37" s="162"/>
      <c r="Z37" s="162"/>
      <c r="AA37" s="162"/>
      <c r="AB37" s="162"/>
      <c r="AC37" s="162"/>
      <c r="AD37" s="162"/>
      <c r="AE37" s="211">
        <v>0</v>
      </c>
      <c r="AF37" s="162"/>
      <c r="AG37" s="162"/>
      <c r="AH37" s="162"/>
      <c r="AI37" s="211">
        <v>0</v>
      </c>
      <c r="AJ37" s="43"/>
      <c r="AK37" s="185"/>
      <c r="AL37" s="185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</row>
    <row r="38" spans="1:48" ht="15">
      <c r="A38" s="185">
        <f ca="1">IFERROR(__xludf.DUMMYFUNCTION("""COMPUTED_VALUE"""),35)</f>
        <v>35</v>
      </c>
      <c r="B38" s="185">
        <f ca="1">IFERROR(__xludf.DUMMYFUNCTION("""COMPUTED_VALUE"""),112)</f>
        <v>112</v>
      </c>
      <c r="C38" s="185" t="str">
        <f ca="1">IFERROR(__xludf.DUMMYFUNCTION("""COMPUTED_VALUE"""),"Присвоение спортивных разрядов ""второй спортивный разряд"", ""третий спортивный разряд""
")</f>
        <v xml:space="preserve">Присвоение спортивных разрядов "второй спортивный разряд", "третий спортивный разряд"
</v>
      </c>
      <c r="D38" s="185"/>
      <c r="E38" s="185"/>
      <c r="F38" s="185"/>
      <c r="G38" s="202">
        <f>SUM(G4:G37)</f>
        <v>0</v>
      </c>
      <c r="H38" s="218">
        <v>0</v>
      </c>
      <c r="I38" s="211">
        <v>0</v>
      </c>
      <c r="J38" s="208">
        <v>0</v>
      </c>
      <c r="K38" s="162"/>
      <c r="L38" s="162"/>
      <c r="M38" s="162"/>
      <c r="N38" s="162"/>
      <c r="O38" s="162"/>
      <c r="P38" s="162"/>
      <c r="Q38" s="162"/>
      <c r="R38" s="162"/>
      <c r="S38" s="162"/>
      <c r="T38" s="162">
        <v>0</v>
      </c>
      <c r="U38" s="211">
        <v>0</v>
      </c>
      <c r="V38" s="208">
        <v>0</v>
      </c>
      <c r="W38" s="162">
        <v>0</v>
      </c>
      <c r="X38" s="162"/>
      <c r="Y38" s="162"/>
      <c r="Z38" s="162"/>
      <c r="AA38" s="162"/>
      <c r="AB38" s="162"/>
      <c r="AC38" s="162"/>
      <c r="AD38" s="162"/>
      <c r="AE38" s="211">
        <v>0</v>
      </c>
      <c r="AF38" s="162"/>
      <c r="AG38" s="162"/>
      <c r="AH38" s="162"/>
      <c r="AI38" s="211">
        <v>0</v>
      </c>
      <c r="AJ38" s="43"/>
      <c r="AK38" s="202">
        <f t="shared" ref="AK38:AL38" si="0">SUM(AK4:AK37)</f>
        <v>0</v>
      </c>
      <c r="AL38" s="202">
        <f t="shared" si="0"/>
        <v>0</v>
      </c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</row>
    <row r="39" spans="1:48" ht="15">
      <c r="A39" s="185">
        <f ca="1">IFERROR(__xludf.DUMMYFUNCTION("""COMPUTED_VALUE"""),36)</f>
        <v>36</v>
      </c>
      <c r="B39" s="185">
        <f ca="1">IFERROR(__xludf.DUMMYFUNCTION("""COMPUTED_VALUE"""),94)</f>
        <v>94</v>
      </c>
      <c r="C39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статьей 39.37 Земельного кодекса Российской Федерации
")</f>
        <v xml:space="preserve"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статьей 39.37 Земельного кодекса Российской Федерации
</v>
      </c>
      <c r="D39" s="185"/>
      <c r="E39" s="185"/>
      <c r="F39" s="185"/>
      <c r="G39" s="202"/>
      <c r="H39" s="218">
        <v>0</v>
      </c>
      <c r="I39" s="211">
        <v>0</v>
      </c>
      <c r="J39" s="208">
        <v>0</v>
      </c>
      <c r="K39" s="162"/>
      <c r="L39" s="162"/>
      <c r="M39" s="162"/>
      <c r="N39" s="162"/>
      <c r="O39" s="162"/>
      <c r="P39" s="162"/>
      <c r="Q39" s="162"/>
      <c r="R39" s="162"/>
      <c r="S39" s="162"/>
      <c r="T39" s="162">
        <v>0</v>
      </c>
      <c r="U39" s="211">
        <v>0</v>
      </c>
      <c r="V39" s="208">
        <v>0</v>
      </c>
      <c r="W39" s="162">
        <v>0</v>
      </c>
      <c r="X39" s="162"/>
      <c r="Y39" s="162"/>
      <c r="Z39" s="162"/>
      <c r="AA39" s="162"/>
      <c r="AB39" s="162"/>
      <c r="AC39" s="162"/>
      <c r="AD39" s="162"/>
      <c r="AE39" s="211">
        <v>0</v>
      </c>
      <c r="AF39" s="162"/>
      <c r="AG39" s="162"/>
      <c r="AH39" s="162"/>
      <c r="AI39" s="211">
        <v>0</v>
      </c>
      <c r="AJ39" s="43"/>
      <c r="AK39" s="202"/>
      <c r="AL39" s="202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</row>
    <row r="40" spans="1:48" ht="15">
      <c r="A40" s="185">
        <f ca="1">IFERROR(__xludf.DUMMYFUNCTION("""COMPUTED_VALUE"""),37)</f>
        <v>37</v>
      </c>
      <c r="B40" s="185">
        <f ca="1">IFERROR(__xludf.DUMMYFUNCTION("""COMPUTED_VALUE"""),106)</f>
        <v>106</v>
      </c>
      <c r="C40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Федерации")</f>
        <v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</v>
      </c>
      <c r="D40" s="185"/>
      <c r="E40" s="185"/>
      <c r="F40" s="185"/>
      <c r="G40" s="202"/>
      <c r="H40" s="218">
        <v>0</v>
      </c>
      <c r="I40" s="211">
        <v>0</v>
      </c>
      <c r="J40" s="208">
        <v>0</v>
      </c>
      <c r="K40" s="162"/>
      <c r="L40" s="162"/>
      <c r="M40" s="162"/>
      <c r="N40" s="162"/>
      <c r="O40" s="162"/>
      <c r="P40" s="162"/>
      <c r="Q40" s="162"/>
      <c r="R40" s="162"/>
      <c r="S40" s="162"/>
      <c r="T40" s="162">
        <v>0</v>
      </c>
      <c r="U40" s="211">
        <v>0</v>
      </c>
      <c r="V40" s="208">
        <v>0</v>
      </c>
      <c r="W40" s="162">
        <v>0</v>
      </c>
      <c r="X40" s="162"/>
      <c r="Y40" s="162"/>
      <c r="Z40" s="162"/>
      <c r="AA40" s="162"/>
      <c r="AB40" s="162"/>
      <c r="AC40" s="162"/>
      <c r="AD40" s="162"/>
      <c r="AE40" s="211">
        <v>0</v>
      </c>
      <c r="AF40" s="162"/>
      <c r="AG40" s="162"/>
      <c r="AH40" s="162"/>
      <c r="AI40" s="211">
        <v>0</v>
      </c>
      <c r="AJ40" s="43"/>
      <c r="AK40" s="202"/>
      <c r="AL40" s="202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</row>
    <row r="41" spans="1:48" ht="15">
      <c r="A41" s="185">
        <f ca="1">IFERROR(__xludf.DUMMYFUNCTION("""COMPUTED_VALUE"""),38)</f>
        <v>38</v>
      </c>
      <c r="B41" s="185">
        <f ca="1">IFERROR(__xludf.DUMMYFUNCTION("""COMPUTED_VALUE"""),111)</f>
        <v>111</v>
      </c>
      <c r="C41" s="185" t="str">
        <f ca="1">IFERROR(__xludf.DUMMYFUNCTION("""COMPUTED_VALUE"""),"Присвоение квалификационных категорий спортивных судей ""спортивный судья третьей категории"", ""спортивный судья второй категории""")</f>
        <v>Присвоение квалификационных категорий спортивных судей "спортивный судья третьей категории", "спортивный судья второй категории"</v>
      </c>
      <c r="D41" s="185"/>
      <c r="E41" s="185"/>
      <c r="F41" s="185"/>
      <c r="G41" s="202"/>
      <c r="H41" s="218">
        <v>0</v>
      </c>
      <c r="I41" s="211">
        <v>0</v>
      </c>
      <c r="J41" s="208">
        <v>0</v>
      </c>
      <c r="K41" s="162"/>
      <c r="L41" s="162"/>
      <c r="M41" s="162"/>
      <c r="N41" s="162"/>
      <c r="O41" s="162"/>
      <c r="P41" s="162"/>
      <c r="Q41" s="162"/>
      <c r="R41" s="162"/>
      <c r="S41" s="162"/>
      <c r="T41" s="162">
        <v>0</v>
      </c>
      <c r="U41" s="211">
        <v>0</v>
      </c>
      <c r="V41" s="208">
        <v>0</v>
      </c>
      <c r="W41" s="162">
        <v>0</v>
      </c>
      <c r="X41" s="162"/>
      <c r="Y41" s="162"/>
      <c r="Z41" s="162"/>
      <c r="AA41" s="162"/>
      <c r="AB41" s="162"/>
      <c r="AC41" s="162"/>
      <c r="AD41" s="162"/>
      <c r="AE41" s="211">
        <v>0</v>
      </c>
      <c r="AF41" s="162"/>
      <c r="AG41" s="162"/>
      <c r="AH41" s="162"/>
      <c r="AI41" s="211">
        <v>0</v>
      </c>
      <c r="AJ41" s="43"/>
      <c r="AK41" s="202"/>
      <c r="AL41" s="202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</row>
    <row r="42" spans="1:48" ht="15" hidden="1">
      <c r="A42" s="185">
        <f ca="1">IFERROR(__xludf.DUMMYFUNCTION("""COMPUTED_VALUE"""),39)</f>
        <v>39</v>
      </c>
      <c r="B42" s="185"/>
      <c r="C42" s="185"/>
      <c r="D42" s="185"/>
      <c r="E42" s="185"/>
      <c r="F42" s="185"/>
      <c r="G42" s="202"/>
      <c r="H42" s="202"/>
      <c r="I42" s="213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13"/>
      <c r="V42" s="202"/>
      <c r="W42" s="202"/>
      <c r="X42" s="202"/>
      <c r="Y42" s="202"/>
      <c r="Z42" s="202"/>
      <c r="AA42" s="202"/>
      <c r="AB42" s="202"/>
      <c r="AC42" s="202"/>
      <c r="AD42" s="202"/>
      <c r="AE42" s="213"/>
      <c r="AF42" s="202"/>
      <c r="AG42" s="202"/>
      <c r="AH42" s="202"/>
      <c r="AI42" s="213"/>
      <c r="AJ42" s="202"/>
      <c r="AK42" s="202"/>
      <c r="AL42" s="202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</row>
    <row r="43" spans="1:48" ht="15" hidden="1">
      <c r="A43" s="185">
        <f ca="1">IFERROR(__xludf.DUMMYFUNCTION("""COMPUTED_VALUE"""),40)</f>
        <v>40</v>
      </c>
      <c r="B43" s="185"/>
      <c r="C43" s="185"/>
      <c r="D43" s="185"/>
      <c r="E43" s="185"/>
      <c r="F43" s="185"/>
      <c r="G43" s="202"/>
      <c r="H43" s="202"/>
      <c r="I43" s="213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13"/>
      <c r="V43" s="202"/>
      <c r="W43" s="202"/>
      <c r="X43" s="202"/>
      <c r="Y43" s="202"/>
      <c r="Z43" s="202"/>
      <c r="AA43" s="202"/>
      <c r="AB43" s="202"/>
      <c r="AC43" s="202"/>
      <c r="AD43" s="202"/>
      <c r="AE43" s="213"/>
      <c r="AF43" s="202"/>
      <c r="AG43" s="202"/>
      <c r="AH43" s="202"/>
      <c r="AI43" s="213"/>
      <c r="AJ43" s="202"/>
      <c r="AK43" s="202"/>
      <c r="AL43" s="202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</row>
    <row r="44" spans="1:48" ht="15" hidden="1">
      <c r="A44" s="185">
        <f ca="1">IFERROR(__xludf.DUMMYFUNCTION("""COMPUTED_VALUE"""),41)</f>
        <v>41</v>
      </c>
      <c r="B44" s="185"/>
      <c r="C44" s="185"/>
      <c r="D44" s="185"/>
      <c r="E44" s="185"/>
      <c r="F44" s="185"/>
      <c r="G44" s="202"/>
      <c r="H44" s="202"/>
      <c r="I44" s="213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13"/>
      <c r="V44" s="202"/>
      <c r="W44" s="202"/>
      <c r="X44" s="202"/>
      <c r="Y44" s="202"/>
      <c r="Z44" s="202"/>
      <c r="AA44" s="202"/>
      <c r="AB44" s="202"/>
      <c r="AC44" s="202"/>
      <c r="AD44" s="202"/>
      <c r="AE44" s="213"/>
      <c r="AF44" s="202"/>
      <c r="AG44" s="202"/>
      <c r="AH44" s="202"/>
      <c r="AI44" s="213"/>
      <c r="AJ44" s="202"/>
      <c r="AK44" s="202"/>
      <c r="AL44" s="202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</row>
    <row r="45" spans="1:48" ht="15" hidden="1">
      <c r="A45" s="185">
        <f ca="1">IFERROR(__xludf.DUMMYFUNCTION("""COMPUTED_VALUE"""),42)</f>
        <v>42</v>
      </c>
      <c r="B45" s="185"/>
      <c r="C45" s="185"/>
      <c r="D45" s="185"/>
      <c r="E45" s="185"/>
      <c r="F45" s="185"/>
      <c r="G45" s="202"/>
      <c r="H45" s="202"/>
      <c r="I45" s="213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13"/>
      <c r="V45" s="202"/>
      <c r="W45" s="202"/>
      <c r="X45" s="202"/>
      <c r="Y45" s="202"/>
      <c r="Z45" s="202"/>
      <c r="AA45" s="202"/>
      <c r="AB45" s="202"/>
      <c r="AC45" s="202"/>
      <c r="AD45" s="202"/>
      <c r="AE45" s="213"/>
      <c r="AF45" s="202"/>
      <c r="AG45" s="202"/>
      <c r="AH45" s="202"/>
      <c r="AI45" s="213"/>
      <c r="AJ45" s="202"/>
      <c r="AK45" s="202"/>
      <c r="AL45" s="202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</row>
    <row r="46" spans="1:48" ht="15" hidden="1">
      <c r="A46" s="185">
        <f ca="1">IFERROR(__xludf.DUMMYFUNCTION("""COMPUTED_VALUE"""),43)</f>
        <v>43</v>
      </c>
      <c r="B46" s="185"/>
      <c r="C46" s="185"/>
      <c r="D46" s="185"/>
      <c r="E46" s="185"/>
      <c r="F46" s="185"/>
      <c r="G46" s="202"/>
      <c r="H46" s="202"/>
      <c r="I46" s="213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13"/>
      <c r="V46" s="202"/>
      <c r="W46" s="202"/>
      <c r="X46" s="202"/>
      <c r="Y46" s="202"/>
      <c r="Z46" s="202"/>
      <c r="AA46" s="202"/>
      <c r="AB46" s="202"/>
      <c r="AC46" s="202"/>
      <c r="AD46" s="202"/>
      <c r="AE46" s="213"/>
      <c r="AF46" s="202"/>
      <c r="AG46" s="202"/>
      <c r="AH46" s="202"/>
      <c r="AI46" s="213"/>
      <c r="AJ46" s="202"/>
      <c r="AK46" s="202"/>
      <c r="AL46" s="202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</row>
    <row r="47" spans="1:48" ht="15" hidden="1">
      <c r="A47" s="185">
        <f ca="1">IFERROR(__xludf.DUMMYFUNCTION("""COMPUTED_VALUE"""),44)</f>
        <v>44</v>
      </c>
      <c r="B47" s="185"/>
      <c r="C47" s="185"/>
      <c r="D47" s="185"/>
      <c r="E47" s="185"/>
      <c r="F47" s="185"/>
      <c r="G47" s="202"/>
      <c r="H47" s="202"/>
      <c r="I47" s="213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13"/>
      <c r="V47" s="202"/>
      <c r="W47" s="202"/>
      <c r="X47" s="202"/>
      <c r="Y47" s="202"/>
      <c r="Z47" s="202"/>
      <c r="AA47" s="202"/>
      <c r="AB47" s="202"/>
      <c r="AC47" s="202"/>
      <c r="AD47" s="202"/>
      <c r="AE47" s="213"/>
      <c r="AF47" s="202"/>
      <c r="AG47" s="202"/>
      <c r="AH47" s="202"/>
      <c r="AI47" s="213"/>
      <c r="AJ47" s="202"/>
      <c r="AK47" s="202"/>
      <c r="AL47" s="202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</row>
    <row r="48" spans="1:48" ht="15" hidden="1">
      <c r="A48" s="185">
        <f ca="1">IFERROR(__xludf.DUMMYFUNCTION("""COMPUTED_VALUE"""),45)</f>
        <v>45</v>
      </c>
      <c r="B48" s="185"/>
      <c r="C48" s="185"/>
      <c r="D48" s="185"/>
      <c r="E48" s="185"/>
      <c r="F48" s="185"/>
      <c r="G48" s="202"/>
      <c r="H48" s="202"/>
      <c r="I48" s="213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13"/>
      <c r="V48" s="202"/>
      <c r="W48" s="202"/>
      <c r="X48" s="202"/>
      <c r="Y48" s="202"/>
      <c r="Z48" s="202"/>
      <c r="AA48" s="202"/>
      <c r="AB48" s="202"/>
      <c r="AC48" s="202"/>
      <c r="AD48" s="202"/>
      <c r="AE48" s="213"/>
      <c r="AF48" s="202"/>
      <c r="AG48" s="202"/>
      <c r="AH48" s="202"/>
      <c r="AI48" s="213"/>
      <c r="AJ48" s="202"/>
      <c r="AK48" s="202"/>
      <c r="AL48" s="202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</row>
    <row r="49" spans="1:48" ht="15" hidden="1">
      <c r="A49" s="185">
        <f ca="1">IFERROR(__xludf.DUMMYFUNCTION("""COMPUTED_VALUE"""),46)</f>
        <v>46</v>
      </c>
      <c r="B49" s="185"/>
      <c r="C49" s="185"/>
      <c r="D49" s="185"/>
      <c r="E49" s="185"/>
      <c r="F49" s="185"/>
      <c r="G49" s="202"/>
      <c r="H49" s="202"/>
      <c r="I49" s="213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13"/>
      <c r="V49" s="202"/>
      <c r="W49" s="202"/>
      <c r="X49" s="202"/>
      <c r="Y49" s="202"/>
      <c r="Z49" s="202"/>
      <c r="AA49" s="202"/>
      <c r="AB49" s="202"/>
      <c r="AC49" s="202"/>
      <c r="AD49" s="202"/>
      <c r="AE49" s="213"/>
      <c r="AF49" s="202"/>
      <c r="AG49" s="202"/>
      <c r="AH49" s="202"/>
      <c r="AI49" s="213"/>
      <c r="AJ49" s="202"/>
      <c r="AK49" s="202"/>
      <c r="AL49" s="202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</row>
    <row r="50" spans="1:48" ht="15" hidden="1">
      <c r="A50" s="185">
        <f ca="1">IFERROR(__xludf.DUMMYFUNCTION("""COMPUTED_VALUE"""),47)</f>
        <v>47</v>
      </c>
      <c r="B50" s="185"/>
      <c r="C50" s="185"/>
      <c r="D50" s="185"/>
      <c r="E50" s="185"/>
      <c r="F50" s="185"/>
      <c r="G50" s="202"/>
      <c r="H50" s="202"/>
      <c r="I50" s="213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13"/>
      <c r="V50" s="202"/>
      <c r="W50" s="202"/>
      <c r="X50" s="202"/>
      <c r="Y50" s="202"/>
      <c r="Z50" s="202"/>
      <c r="AA50" s="202"/>
      <c r="AB50" s="202"/>
      <c r="AC50" s="202"/>
      <c r="AD50" s="202"/>
      <c r="AE50" s="213"/>
      <c r="AF50" s="202"/>
      <c r="AG50" s="202"/>
      <c r="AH50" s="202"/>
      <c r="AI50" s="213"/>
      <c r="AJ50" s="202"/>
      <c r="AK50" s="202"/>
      <c r="AL50" s="202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</row>
    <row r="51" spans="1:48" ht="15" hidden="1">
      <c r="A51" s="185">
        <f ca="1">IFERROR(__xludf.DUMMYFUNCTION("""COMPUTED_VALUE"""),48)</f>
        <v>48</v>
      </c>
      <c r="B51" s="185"/>
      <c r="C51" s="185"/>
      <c r="D51" s="185"/>
      <c r="E51" s="185"/>
      <c r="F51" s="185"/>
      <c r="G51" s="202"/>
      <c r="H51" s="202"/>
      <c r="I51" s="213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13"/>
      <c r="V51" s="202"/>
      <c r="W51" s="202"/>
      <c r="X51" s="202"/>
      <c r="Y51" s="202"/>
      <c r="Z51" s="202"/>
      <c r="AA51" s="202"/>
      <c r="AB51" s="202"/>
      <c r="AC51" s="202"/>
      <c r="AD51" s="202"/>
      <c r="AE51" s="213"/>
      <c r="AF51" s="202"/>
      <c r="AG51" s="202"/>
      <c r="AH51" s="202"/>
      <c r="AI51" s="213"/>
      <c r="AJ51" s="202"/>
      <c r="AK51" s="202"/>
      <c r="AL51" s="202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</row>
    <row r="52" spans="1:48" ht="15" hidden="1">
      <c r="A52" s="185">
        <f ca="1">IFERROR(__xludf.DUMMYFUNCTION("""COMPUTED_VALUE"""),49)</f>
        <v>49</v>
      </c>
      <c r="B52" s="185"/>
      <c r="C52" s="185"/>
      <c r="D52" s="185"/>
      <c r="E52" s="185"/>
      <c r="F52" s="185"/>
      <c r="G52" s="202"/>
      <c r="H52" s="202"/>
      <c r="I52" s="213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13"/>
      <c r="V52" s="202"/>
      <c r="W52" s="202"/>
      <c r="X52" s="202"/>
      <c r="Y52" s="202"/>
      <c r="Z52" s="202"/>
      <c r="AA52" s="202"/>
      <c r="AB52" s="202"/>
      <c r="AC52" s="202"/>
      <c r="AD52" s="202"/>
      <c r="AE52" s="213"/>
      <c r="AF52" s="202"/>
      <c r="AG52" s="202"/>
      <c r="AH52" s="202"/>
      <c r="AI52" s="213"/>
      <c r="AJ52" s="202"/>
      <c r="AK52" s="202"/>
      <c r="AL52" s="202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</row>
    <row r="53" spans="1:48" ht="15" hidden="1">
      <c r="A53" s="185">
        <f ca="1">IFERROR(__xludf.DUMMYFUNCTION("""COMPUTED_VALUE"""),50)</f>
        <v>50</v>
      </c>
      <c r="B53" s="185"/>
      <c r="C53" s="185"/>
      <c r="D53" s="185"/>
      <c r="E53" s="185"/>
      <c r="F53" s="185"/>
      <c r="G53" s="202"/>
      <c r="H53" s="202"/>
      <c r="I53" s="213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13"/>
      <c r="V53" s="202"/>
      <c r="W53" s="202"/>
      <c r="X53" s="202"/>
      <c r="Y53" s="202"/>
      <c r="Z53" s="202"/>
      <c r="AA53" s="202"/>
      <c r="AB53" s="202"/>
      <c r="AC53" s="202"/>
      <c r="AD53" s="202"/>
      <c r="AE53" s="213"/>
      <c r="AF53" s="202"/>
      <c r="AG53" s="202"/>
      <c r="AH53" s="202"/>
      <c r="AI53" s="213"/>
      <c r="AJ53" s="202"/>
      <c r="AK53" s="202"/>
      <c r="AL53" s="202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</row>
    <row r="54" spans="1:48" ht="15" hidden="1">
      <c r="A54" s="185">
        <f ca="1">IFERROR(__xludf.DUMMYFUNCTION("""COMPUTED_VALUE"""),51)</f>
        <v>51</v>
      </c>
      <c r="B54" s="185"/>
      <c r="C54" s="185"/>
      <c r="D54" s="185"/>
      <c r="E54" s="185"/>
      <c r="F54" s="185"/>
      <c r="G54" s="202"/>
      <c r="H54" s="202"/>
      <c r="I54" s="213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13"/>
      <c r="V54" s="202"/>
      <c r="W54" s="202"/>
      <c r="X54" s="202"/>
      <c r="Y54" s="202"/>
      <c r="Z54" s="202"/>
      <c r="AA54" s="202"/>
      <c r="AB54" s="202"/>
      <c r="AC54" s="202"/>
      <c r="AD54" s="202"/>
      <c r="AE54" s="213"/>
      <c r="AF54" s="202"/>
      <c r="AG54" s="202"/>
      <c r="AH54" s="202"/>
      <c r="AI54" s="213"/>
      <c r="AJ54" s="202"/>
      <c r="AK54" s="202"/>
      <c r="AL54" s="202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</row>
    <row r="55" spans="1:48" ht="15" hidden="1">
      <c r="A55" s="185">
        <f ca="1">IFERROR(__xludf.DUMMYFUNCTION("""COMPUTED_VALUE"""),52)</f>
        <v>52</v>
      </c>
      <c r="B55" s="185"/>
      <c r="C55" s="185"/>
      <c r="D55" s="185"/>
      <c r="E55" s="185"/>
      <c r="F55" s="185"/>
      <c r="G55" s="202"/>
      <c r="H55" s="202"/>
      <c r="I55" s="213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13"/>
      <c r="V55" s="202"/>
      <c r="W55" s="202"/>
      <c r="X55" s="202"/>
      <c r="Y55" s="202"/>
      <c r="Z55" s="202"/>
      <c r="AA55" s="202"/>
      <c r="AB55" s="202"/>
      <c r="AC55" s="202"/>
      <c r="AD55" s="202"/>
      <c r="AE55" s="213"/>
      <c r="AF55" s="202"/>
      <c r="AG55" s="202"/>
      <c r="AH55" s="202"/>
      <c r="AI55" s="213"/>
      <c r="AJ55" s="202"/>
      <c r="AK55" s="202"/>
      <c r="AL55" s="202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</row>
    <row r="56" spans="1:48" ht="15" hidden="1">
      <c r="A56" s="185">
        <f ca="1">IFERROR(__xludf.DUMMYFUNCTION("""COMPUTED_VALUE"""),53)</f>
        <v>53</v>
      </c>
      <c r="B56" s="185"/>
      <c r="C56" s="185"/>
      <c r="D56" s="185"/>
      <c r="E56" s="185"/>
      <c r="F56" s="185"/>
      <c r="G56" s="202"/>
      <c r="H56" s="202"/>
      <c r="I56" s="213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13"/>
      <c r="V56" s="202"/>
      <c r="W56" s="202"/>
      <c r="X56" s="202"/>
      <c r="Y56" s="202"/>
      <c r="Z56" s="202"/>
      <c r="AA56" s="202"/>
      <c r="AB56" s="202"/>
      <c r="AC56" s="202"/>
      <c r="AD56" s="202"/>
      <c r="AE56" s="213"/>
      <c r="AF56" s="202"/>
      <c r="AG56" s="202"/>
      <c r="AH56" s="202"/>
      <c r="AI56" s="213"/>
      <c r="AJ56" s="202"/>
      <c r="AK56" s="202"/>
      <c r="AL56" s="202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</row>
    <row r="57" spans="1:48" ht="15" hidden="1">
      <c r="A57" s="185">
        <f ca="1">IFERROR(__xludf.DUMMYFUNCTION("""COMPUTED_VALUE"""),54)</f>
        <v>54</v>
      </c>
      <c r="B57" s="185"/>
      <c r="C57" s="185"/>
      <c r="D57" s="185"/>
      <c r="E57" s="185"/>
      <c r="F57" s="185"/>
      <c r="G57" s="202"/>
      <c r="H57" s="202"/>
      <c r="I57" s="213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13"/>
      <c r="V57" s="202"/>
      <c r="W57" s="202"/>
      <c r="X57" s="202"/>
      <c r="Y57" s="202"/>
      <c r="Z57" s="202"/>
      <c r="AA57" s="202"/>
      <c r="AB57" s="202"/>
      <c r="AC57" s="202"/>
      <c r="AD57" s="202"/>
      <c r="AE57" s="213"/>
      <c r="AF57" s="202"/>
      <c r="AG57" s="202"/>
      <c r="AH57" s="202"/>
      <c r="AI57" s="213"/>
      <c r="AJ57" s="202"/>
      <c r="AK57" s="202"/>
      <c r="AL57" s="202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</row>
    <row r="58" spans="1:48" ht="15" hidden="1">
      <c r="A58" s="185">
        <f ca="1">IFERROR(__xludf.DUMMYFUNCTION("""COMPUTED_VALUE"""),55)</f>
        <v>55</v>
      </c>
      <c r="B58" s="185"/>
      <c r="C58" s="185"/>
      <c r="D58" s="185"/>
      <c r="E58" s="185"/>
      <c r="F58" s="185"/>
      <c r="G58" s="202"/>
      <c r="H58" s="202"/>
      <c r="I58" s="213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13"/>
      <c r="V58" s="202"/>
      <c r="W58" s="202"/>
      <c r="X58" s="202"/>
      <c r="Y58" s="202"/>
      <c r="Z58" s="202"/>
      <c r="AA58" s="202"/>
      <c r="AB58" s="202"/>
      <c r="AC58" s="202"/>
      <c r="AD58" s="202"/>
      <c r="AE58" s="213"/>
      <c r="AF58" s="202"/>
      <c r="AG58" s="202"/>
      <c r="AH58" s="202"/>
      <c r="AI58" s="213"/>
      <c r="AJ58" s="202"/>
      <c r="AK58" s="202"/>
      <c r="AL58" s="202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</row>
    <row r="59" spans="1:48" ht="15" hidden="1">
      <c r="A59" s="185">
        <f ca="1">IFERROR(__xludf.DUMMYFUNCTION("""COMPUTED_VALUE"""),56)</f>
        <v>56</v>
      </c>
      <c r="B59" s="185"/>
      <c r="C59" s="185"/>
      <c r="D59" s="185"/>
      <c r="E59" s="185"/>
      <c r="F59" s="185"/>
      <c r="G59" s="202"/>
      <c r="H59" s="202"/>
      <c r="I59" s="213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13"/>
      <c r="V59" s="202"/>
      <c r="W59" s="202"/>
      <c r="X59" s="202"/>
      <c r="Y59" s="202"/>
      <c r="Z59" s="202"/>
      <c r="AA59" s="202"/>
      <c r="AB59" s="202"/>
      <c r="AC59" s="202"/>
      <c r="AD59" s="202"/>
      <c r="AE59" s="213"/>
      <c r="AF59" s="202"/>
      <c r="AG59" s="202"/>
      <c r="AH59" s="202"/>
      <c r="AI59" s="213"/>
      <c r="AJ59" s="202"/>
      <c r="AK59" s="202"/>
      <c r="AL59" s="202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</row>
    <row r="60" spans="1:48" ht="15" hidden="1">
      <c r="A60" s="185">
        <f ca="1">IFERROR(__xludf.DUMMYFUNCTION("""COMPUTED_VALUE"""),57)</f>
        <v>57</v>
      </c>
      <c r="B60" s="185"/>
      <c r="C60" s="185"/>
      <c r="D60" s="185"/>
      <c r="E60" s="185"/>
      <c r="F60" s="185"/>
      <c r="G60" s="202"/>
      <c r="H60" s="202"/>
      <c r="I60" s="213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13"/>
      <c r="V60" s="202"/>
      <c r="W60" s="202"/>
      <c r="X60" s="202"/>
      <c r="Y60" s="202"/>
      <c r="Z60" s="202"/>
      <c r="AA60" s="202"/>
      <c r="AB60" s="202"/>
      <c r="AC60" s="202"/>
      <c r="AD60" s="202"/>
      <c r="AE60" s="213"/>
      <c r="AF60" s="202"/>
      <c r="AG60" s="202"/>
      <c r="AH60" s="202"/>
      <c r="AI60" s="213"/>
      <c r="AJ60" s="202"/>
      <c r="AK60" s="202"/>
      <c r="AL60" s="202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</row>
    <row r="61" spans="1:48" ht="15" hidden="1">
      <c r="A61" s="185">
        <f ca="1">IFERROR(__xludf.DUMMYFUNCTION("""COMPUTED_VALUE"""),58)</f>
        <v>58</v>
      </c>
      <c r="B61" s="185"/>
      <c r="C61" s="185"/>
      <c r="D61" s="185"/>
      <c r="E61" s="185"/>
      <c r="F61" s="185"/>
      <c r="G61" s="202"/>
      <c r="H61" s="202"/>
      <c r="I61" s="213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13"/>
      <c r="V61" s="202"/>
      <c r="W61" s="202"/>
      <c r="X61" s="202"/>
      <c r="Y61" s="202"/>
      <c r="Z61" s="202"/>
      <c r="AA61" s="202"/>
      <c r="AB61" s="202"/>
      <c r="AC61" s="202"/>
      <c r="AD61" s="202"/>
      <c r="AE61" s="213"/>
      <c r="AF61" s="202"/>
      <c r="AG61" s="202"/>
      <c r="AH61" s="202"/>
      <c r="AI61" s="213"/>
      <c r="AJ61" s="202"/>
      <c r="AK61" s="202"/>
      <c r="AL61" s="202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</row>
    <row r="62" spans="1:48" ht="15" hidden="1">
      <c r="A62" s="185">
        <f ca="1">IFERROR(__xludf.DUMMYFUNCTION("""COMPUTED_VALUE"""),59)</f>
        <v>59</v>
      </c>
      <c r="B62" s="185"/>
      <c r="C62" s="185"/>
      <c r="D62" s="185"/>
      <c r="E62" s="185"/>
      <c r="F62" s="185"/>
      <c r="G62" s="202"/>
      <c r="H62" s="202"/>
      <c r="I62" s="213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13"/>
      <c r="V62" s="202"/>
      <c r="W62" s="202"/>
      <c r="X62" s="202"/>
      <c r="Y62" s="202"/>
      <c r="Z62" s="202"/>
      <c r="AA62" s="202"/>
      <c r="AB62" s="202"/>
      <c r="AC62" s="202"/>
      <c r="AD62" s="202"/>
      <c r="AE62" s="213"/>
      <c r="AF62" s="202"/>
      <c r="AG62" s="202"/>
      <c r="AH62" s="202"/>
      <c r="AI62" s="213"/>
      <c r="AJ62" s="202"/>
      <c r="AK62" s="202"/>
      <c r="AL62" s="202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</row>
    <row r="63" spans="1:48" ht="15" hidden="1">
      <c r="A63" s="185">
        <f ca="1">IFERROR(__xludf.DUMMYFUNCTION("""COMPUTED_VALUE"""),60)</f>
        <v>60</v>
      </c>
      <c r="B63" s="185"/>
      <c r="C63" s="185"/>
      <c r="D63" s="185"/>
      <c r="E63" s="185"/>
      <c r="F63" s="185"/>
      <c r="G63" s="202"/>
      <c r="H63" s="202"/>
      <c r="I63" s="213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13"/>
      <c r="V63" s="202"/>
      <c r="W63" s="202"/>
      <c r="X63" s="202"/>
      <c r="Y63" s="202"/>
      <c r="Z63" s="202"/>
      <c r="AA63" s="202"/>
      <c r="AB63" s="202"/>
      <c r="AC63" s="202"/>
      <c r="AD63" s="202"/>
      <c r="AE63" s="213"/>
      <c r="AF63" s="202"/>
      <c r="AG63" s="202"/>
      <c r="AH63" s="202"/>
      <c r="AI63" s="213"/>
      <c r="AJ63" s="202"/>
      <c r="AK63" s="202"/>
      <c r="AL63" s="202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</row>
    <row r="64" spans="1:48" ht="15" hidden="1">
      <c r="A64" s="185">
        <f ca="1">IFERROR(__xludf.DUMMYFUNCTION("""COMPUTED_VALUE"""),61)</f>
        <v>61</v>
      </c>
      <c r="B64" s="185"/>
      <c r="C64" s="185"/>
      <c r="D64" s="185"/>
      <c r="E64" s="185"/>
      <c r="F64" s="185"/>
      <c r="G64" s="202"/>
      <c r="H64" s="202"/>
      <c r="I64" s="213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13"/>
      <c r="V64" s="202"/>
      <c r="W64" s="202"/>
      <c r="X64" s="202"/>
      <c r="Y64" s="202"/>
      <c r="Z64" s="202"/>
      <c r="AA64" s="202"/>
      <c r="AB64" s="202"/>
      <c r="AC64" s="202"/>
      <c r="AD64" s="202"/>
      <c r="AE64" s="213"/>
      <c r="AF64" s="202"/>
      <c r="AG64" s="202"/>
      <c r="AH64" s="202"/>
      <c r="AI64" s="213"/>
      <c r="AJ64" s="202"/>
      <c r="AK64" s="202"/>
      <c r="AL64" s="202"/>
      <c r="AM64" s="203"/>
      <c r="AN64" s="203"/>
      <c r="AO64" s="203"/>
      <c r="AP64" s="203"/>
      <c r="AQ64" s="203"/>
      <c r="AR64" s="203"/>
      <c r="AS64" s="203"/>
      <c r="AT64" s="203"/>
      <c r="AU64" s="203"/>
      <c r="AV64" s="203"/>
    </row>
    <row r="65" spans="1:48" ht="15" hidden="1">
      <c r="A65" s="185">
        <f ca="1">IFERROR(__xludf.DUMMYFUNCTION("""COMPUTED_VALUE"""),62)</f>
        <v>62</v>
      </c>
      <c r="B65" s="185"/>
      <c r="C65" s="185"/>
      <c r="D65" s="185"/>
      <c r="E65" s="185"/>
      <c r="F65" s="185"/>
      <c r="G65" s="202"/>
      <c r="H65" s="202"/>
      <c r="I65" s="213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13"/>
      <c r="V65" s="202"/>
      <c r="W65" s="202"/>
      <c r="X65" s="202"/>
      <c r="Y65" s="202"/>
      <c r="Z65" s="202"/>
      <c r="AA65" s="202"/>
      <c r="AB65" s="202"/>
      <c r="AC65" s="202"/>
      <c r="AD65" s="202"/>
      <c r="AE65" s="213"/>
      <c r="AF65" s="202"/>
      <c r="AG65" s="202"/>
      <c r="AH65" s="202"/>
      <c r="AI65" s="213"/>
      <c r="AJ65" s="202"/>
      <c r="AK65" s="202"/>
      <c r="AL65" s="202"/>
      <c r="AM65" s="203"/>
      <c r="AN65" s="203"/>
      <c r="AO65" s="203"/>
      <c r="AP65" s="203"/>
      <c r="AQ65" s="203"/>
      <c r="AR65" s="203"/>
      <c r="AS65" s="203"/>
      <c r="AT65" s="203"/>
      <c r="AU65" s="203"/>
      <c r="AV65" s="203"/>
    </row>
    <row r="66" spans="1:48" ht="15" hidden="1">
      <c r="A66" s="185">
        <f ca="1">IFERROR(__xludf.DUMMYFUNCTION("""COMPUTED_VALUE"""),63)</f>
        <v>63</v>
      </c>
      <c r="B66" s="185"/>
      <c r="C66" s="185"/>
      <c r="D66" s="185"/>
      <c r="E66" s="185"/>
      <c r="F66" s="185"/>
      <c r="G66" s="202"/>
      <c r="H66" s="202"/>
      <c r="I66" s="213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13"/>
      <c r="V66" s="202"/>
      <c r="W66" s="202"/>
      <c r="X66" s="202"/>
      <c r="Y66" s="202"/>
      <c r="Z66" s="202"/>
      <c r="AA66" s="202"/>
      <c r="AB66" s="202"/>
      <c r="AC66" s="202"/>
      <c r="AD66" s="202"/>
      <c r="AE66" s="213"/>
      <c r="AF66" s="202"/>
      <c r="AG66" s="202"/>
      <c r="AH66" s="202"/>
      <c r="AI66" s="213"/>
      <c r="AJ66" s="202"/>
      <c r="AK66" s="202"/>
      <c r="AL66" s="202"/>
      <c r="AM66" s="203"/>
      <c r="AN66" s="203"/>
      <c r="AO66" s="203"/>
      <c r="AP66" s="203"/>
      <c r="AQ66" s="203"/>
      <c r="AR66" s="203"/>
      <c r="AS66" s="203"/>
      <c r="AT66" s="203"/>
      <c r="AU66" s="203"/>
      <c r="AV66" s="203"/>
    </row>
    <row r="67" spans="1:48" ht="15" hidden="1">
      <c r="A67" s="185">
        <f ca="1">IFERROR(__xludf.DUMMYFUNCTION("""COMPUTED_VALUE"""),64)</f>
        <v>64</v>
      </c>
      <c r="B67" s="185"/>
      <c r="C67" s="185"/>
      <c r="D67" s="185"/>
      <c r="E67" s="185"/>
      <c r="F67" s="185"/>
      <c r="G67" s="202"/>
      <c r="H67" s="202"/>
      <c r="I67" s="213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13"/>
      <c r="V67" s="202"/>
      <c r="W67" s="202"/>
      <c r="X67" s="202"/>
      <c r="Y67" s="202"/>
      <c r="Z67" s="202"/>
      <c r="AA67" s="202"/>
      <c r="AB67" s="202"/>
      <c r="AC67" s="202"/>
      <c r="AD67" s="202"/>
      <c r="AE67" s="213"/>
      <c r="AF67" s="202"/>
      <c r="AG67" s="202"/>
      <c r="AH67" s="202"/>
      <c r="AI67" s="213"/>
      <c r="AJ67" s="202"/>
      <c r="AK67" s="202"/>
      <c r="AL67" s="202"/>
      <c r="AM67" s="203"/>
      <c r="AN67" s="203"/>
      <c r="AO67" s="203"/>
      <c r="AP67" s="203"/>
      <c r="AQ67" s="203"/>
      <c r="AR67" s="203"/>
      <c r="AS67" s="203"/>
      <c r="AT67" s="203"/>
      <c r="AU67" s="203"/>
      <c r="AV67" s="203"/>
    </row>
    <row r="68" spans="1:48" ht="15" hidden="1">
      <c r="A68" s="185">
        <f ca="1">IFERROR(__xludf.DUMMYFUNCTION("""COMPUTED_VALUE"""),65)</f>
        <v>65</v>
      </c>
      <c r="B68" s="185"/>
      <c r="C68" s="185"/>
      <c r="D68" s="185"/>
      <c r="E68" s="185"/>
      <c r="F68" s="185"/>
      <c r="G68" s="202"/>
      <c r="H68" s="202"/>
      <c r="I68" s="213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13"/>
      <c r="V68" s="202"/>
      <c r="W68" s="202"/>
      <c r="X68" s="202"/>
      <c r="Y68" s="202"/>
      <c r="Z68" s="202"/>
      <c r="AA68" s="202"/>
      <c r="AB68" s="202"/>
      <c r="AC68" s="202"/>
      <c r="AD68" s="202"/>
      <c r="AE68" s="213"/>
      <c r="AF68" s="202"/>
      <c r="AG68" s="202"/>
      <c r="AH68" s="202"/>
      <c r="AI68" s="213"/>
      <c r="AJ68" s="202"/>
      <c r="AK68" s="202"/>
      <c r="AL68" s="202"/>
      <c r="AM68" s="203"/>
      <c r="AN68" s="203"/>
      <c r="AO68" s="203"/>
      <c r="AP68" s="203"/>
      <c r="AQ68" s="203"/>
      <c r="AR68" s="203"/>
      <c r="AS68" s="203"/>
      <c r="AT68" s="203"/>
      <c r="AU68" s="203"/>
      <c r="AV68" s="203"/>
    </row>
    <row r="69" spans="1:48" ht="15" hidden="1">
      <c r="A69" s="185">
        <f ca="1">IFERROR(__xludf.DUMMYFUNCTION("""COMPUTED_VALUE"""),66)</f>
        <v>66</v>
      </c>
      <c r="B69" s="185"/>
      <c r="C69" s="185"/>
      <c r="D69" s="185"/>
      <c r="E69" s="185"/>
      <c r="F69" s="185"/>
      <c r="G69" s="202"/>
      <c r="H69" s="202"/>
      <c r="I69" s="213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13"/>
      <c r="V69" s="202"/>
      <c r="W69" s="202"/>
      <c r="X69" s="202"/>
      <c r="Y69" s="202"/>
      <c r="Z69" s="202"/>
      <c r="AA69" s="202"/>
      <c r="AB69" s="202"/>
      <c r="AC69" s="202"/>
      <c r="AD69" s="202"/>
      <c r="AE69" s="213"/>
      <c r="AF69" s="202"/>
      <c r="AG69" s="202"/>
      <c r="AH69" s="202"/>
      <c r="AI69" s="213"/>
      <c r="AJ69" s="202"/>
      <c r="AK69" s="202"/>
      <c r="AL69" s="202"/>
      <c r="AM69" s="203"/>
      <c r="AN69" s="203"/>
      <c r="AO69" s="203"/>
      <c r="AP69" s="203"/>
      <c r="AQ69" s="203"/>
      <c r="AR69" s="203"/>
      <c r="AS69" s="203"/>
      <c r="AT69" s="203"/>
      <c r="AU69" s="203"/>
      <c r="AV69" s="203"/>
    </row>
    <row r="70" spans="1:48" ht="15" hidden="1">
      <c r="A70" s="185">
        <f ca="1">IFERROR(__xludf.DUMMYFUNCTION("""COMPUTED_VALUE"""),67)</f>
        <v>67</v>
      </c>
      <c r="B70" s="185"/>
      <c r="C70" s="185"/>
      <c r="D70" s="185"/>
      <c r="E70" s="185"/>
      <c r="F70" s="185"/>
      <c r="G70" s="202"/>
      <c r="H70" s="202"/>
      <c r="I70" s="213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13"/>
      <c r="V70" s="202"/>
      <c r="W70" s="202"/>
      <c r="X70" s="202"/>
      <c r="Y70" s="202"/>
      <c r="Z70" s="202"/>
      <c r="AA70" s="202"/>
      <c r="AB70" s="202"/>
      <c r="AC70" s="202"/>
      <c r="AD70" s="202"/>
      <c r="AE70" s="213"/>
      <c r="AF70" s="202"/>
      <c r="AG70" s="202"/>
      <c r="AH70" s="202"/>
      <c r="AI70" s="213"/>
      <c r="AJ70" s="202"/>
      <c r="AK70" s="202"/>
      <c r="AL70" s="202"/>
      <c r="AM70" s="203"/>
      <c r="AN70" s="203"/>
      <c r="AO70" s="203"/>
      <c r="AP70" s="203"/>
      <c r="AQ70" s="203"/>
      <c r="AR70" s="203"/>
      <c r="AS70" s="203"/>
      <c r="AT70" s="203"/>
      <c r="AU70" s="203"/>
      <c r="AV70" s="203"/>
    </row>
    <row r="71" spans="1:48" ht="15" hidden="1">
      <c r="A71" s="185">
        <f ca="1">IFERROR(__xludf.DUMMYFUNCTION("""COMPUTED_VALUE"""),68)</f>
        <v>68</v>
      </c>
      <c r="B71" s="185"/>
      <c r="C71" s="185"/>
      <c r="D71" s="185"/>
      <c r="E71" s="185"/>
      <c r="F71" s="185"/>
      <c r="G71" s="202"/>
      <c r="H71" s="202"/>
      <c r="I71" s="213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13"/>
      <c r="V71" s="202"/>
      <c r="W71" s="202"/>
      <c r="X71" s="202"/>
      <c r="Y71" s="202"/>
      <c r="Z71" s="202"/>
      <c r="AA71" s="202"/>
      <c r="AB71" s="202"/>
      <c r="AC71" s="202"/>
      <c r="AD71" s="202"/>
      <c r="AE71" s="213"/>
      <c r="AF71" s="202"/>
      <c r="AG71" s="202"/>
      <c r="AH71" s="202"/>
      <c r="AI71" s="213"/>
      <c r="AJ71" s="202"/>
      <c r="AK71" s="202"/>
      <c r="AL71" s="202"/>
      <c r="AM71" s="203"/>
      <c r="AN71" s="203"/>
      <c r="AO71" s="203"/>
      <c r="AP71" s="203"/>
      <c r="AQ71" s="203"/>
      <c r="AR71" s="203"/>
      <c r="AS71" s="203"/>
      <c r="AT71" s="203"/>
      <c r="AU71" s="203"/>
      <c r="AV71" s="203"/>
    </row>
    <row r="72" spans="1:48" ht="15" hidden="1">
      <c r="A72" s="185">
        <f ca="1">IFERROR(__xludf.DUMMYFUNCTION("""COMPUTED_VALUE"""),69)</f>
        <v>69</v>
      </c>
      <c r="B72" s="185"/>
      <c r="C72" s="185"/>
      <c r="D72" s="185"/>
      <c r="E72" s="185"/>
      <c r="F72" s="185"/>
      <c r="G72" s="202"/>
      <c r="H72" s="202"/>
      <c r="I72" s="213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13"/>
      <c r="V72" s="202"/>
      <c r="W72" s="202"/>
      <c r="X72" s="202"/>
      <c r="Y72" s="202"/>
      <c r="Z72" s="202"/>
      <c r="AA72" s="202"/>
      <c r="AB72" s="202"/>
      <c r="AC72" s="202"/>
      <c r="AD72" s="202"/>
      <c r="AE72" s="213"/>
      <c r="AF72" s="202"/>
      <c r="AG72" s="202"/>
      <c r="AH72" s="202"/>
      <c r="AI72" s="213"/>
      <c r="AJ72" s="202"/>
      <c r="AK72" s="202"/>
      <c r="AL72" s="202"/>
      <c r="AM72" s="203"/>
      <c r="AN72" s="203"/>
      <c r="AO72" s="203"/>
      <c r="AP72" s="203"/>
      <c r="AQ72" s="203"/>
      <c r="AR72" s="203"/>
      <c r="AS72" s="203"/>
      <c r="AT72" s="203"/>
      <c r="AU72" s="203"/>
      <c r="AV72" s="203"/>
    </row>
    <row r="73" spans="1:48" ht="15" hidden="1">
      <c r="A73" s="185">
        <f ca="1">IFERROR(__xludf.DUMMYFUNCTION("""COMPUTED_VALUE"""),70)</f>
        <v>70</v>
      </c>
      <c r="B73" s="185"/>
      <c r="C73" s="185"/>
      <c r="D73" s="185"/>
      <c r="E73" s="185"/>
      <c r="F73" s="185"/>
      <c r="G73" s="202"/>
      <c r="H73" s="202"/>
      <c r="I73" s="213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13"/>
      <c r="V73" s="202"/>
      <c r="W73" s="202"/>
      <c r="X73" s="202"/>
      <c r="Y73" s="202"/>
      <c r="Z73" s="202"/>
      <c r="AA73" s="202"/>
      <c r="AB73" s="202"/>
      <c r="AC73" s="202"/>
      <c r="AD73" s="202"/>
      <c r="AE73" s="213"/>
      <c r="AF73" s="202"/>
      <c r="AG73" s="202"/>
      <c r="AH73" s="202"/>
      <c r="AI73" s="213"/>
      <c r="AJ73" s="202"/>
      <c r="AK73" s="202"/>
      <c r="AL73" s="202"/>
      <c r="AM73" s="203"/>
      <c r="AN73" s="203"/>
      <c r="AO73" s="203"/>
      <c r="AP73" s="203"/>
      <c r="AQ73" s="203"/>
      <c r="AR73" s="203"/>
      <c r="AS73" s="203"/>
      <c r="AT73" s="203"/>
      <c r="AU73" s="203"/>
      <c r="AV73" s="203"/>
    </row>
    <row r="74" spans="1:48" ht="15" hidden="1">
      <c r="A74" s="185">
        <f ca="1">IFERROR(__xludf.DUMMYFUNCTION("""COMPUTED_VALUE"""),71)</f>
        <v>71</v>
      </c>
      <c r="B74" s="185"/>
      <c r="C74" s="185"/>
      <c r="D74" s="185"/>
      <c r="E74" s="185"/>
      <c r="F74" s="185"/>
      <c r="G74" s="202"/>
      <c r="H74" s="202"/>
      <c r="I74" s="213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13"/>
      <c r="V74" s="202"/>
      <c r="W74" s="202"/>
      <c r="X74" s="202"/>
      <c r="Y74" s="202"/>
      <c r="Z74" s="202"/>
      <c r="AA74" s="202"/>
      <c r="AB74" s="202"/>
      <c r="AC74" s="202"/>
      <c r="AD74" s="202"/>
      <c r="AE74" s="213"/>
      <c r="AF74" s="202"/>
      <c r="AG74" s="202"/>
      <c r="AH74" s="202"/>
      <c r="AI74" s="213"/>
      <c r="AJ74" s="202"/>
      <c r="AK74" s="202"/>
      <c r="AL74" s="202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</row>
    <row r="75" spans="1:48" ht="15" hidden="1">
      <c r="A75" s="185">
        <f ca="1">IFERROR(__xludf.DUMMYFUNCTION("""COMPUTED_VALUE"""),72)</f>
        <v>72</v>
      </c>
      <c r="B75" s="185"/>
      <c r="C75" s="185"/>
      <c r="D75" s="185"/>
      <c r="E75" s="185"/>
      <c r="F75" s="185"/>
      <c r="G75" s="202"/>
      <c r="H75" s="202"/>
      <c r="I75" s="213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13"/>
      <c r="V75" s="202"/>
      <c r="W75" s="202"/>
      <c r="X75" s="202"/>
      <c r="Y75" s="202"/>
      <c r="Z75" s="202"/>
      <c r="AA75" s="202"/>
      <c r="AB75" s="202"/>
      <c r="AC75" s="202"/>
      <c r="AD75" s="202"/>
      <c r="AE75" s="213"/>
      <c r="AF75" s="202"/>
      <c r="AG75" s="202"/>
      <c r="AH75" s="202"/>
      <c r="AI75" s="213"/>
      <c r="AJ75" s="202"/>
      <c r="AK75" s="202"/>
      <c r="AL75" s="202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</row>
    <row r="76" spans="1:48" ht="15" hidden="1">
      <c r="A76" s="185">
        <f ca="1">IFERROR(__xludf.DUMMYFUNCTION("""COMPUTED_VALUE"""),73)</f>
        <v>73</v>
      </c>
      <c r="B76" s="185"/>
      <c r="C76" s="185"/>
      <c r="D76" s="185"/>
      <c r="E76" s="185"/>
      <c r="F76" s="185"/>
      <c r="G76" s="202"/>
      <c r="H76" s="202"/>
      <c r="I76" s="213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13"/>
      <c r="V76" s="202"/>
      <c r="W76" s="202"/>
      <c r="X76" s="202"/>
      <c r="Y76" s="202"/>
      <c r="Z76" s="202"/>
      <c r="AA76" s="202"/>
      <c r="AB76" s="202"/>
      <c r="AC76" s="202"/>
      <c r="AD76" s="202"/>
      <c r="AE76" s="213"/>
      <c r="AF76" s="202"/>
      <c r="AG76" s="202"/>
      <c r="AH76" s="202"/>
      <c r="AI76" s="213"/>
      <c r="AJ76" s="202"/>
      <c r="AK76" s="202"/>
      <c r="AL76" s="202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</row>
    <row r="77" spans="1:48" ht="15" hidden="1">
      <c r="A77" s="185">
        <f ca="1">IFERROR(__xludf.DUMMYFUNCTION("""COMPUTED_VALUE"""),74)</f>
        <v>74</v>
      </c>
      <c r="B77" s="185"/>
      <c r="C77" s="185"/>
      <c r="D77" s="185"/>
      <c r="E77" s="185"/>
      <c r="F77" s="185"/>
      <c r="G77" s="202"/>
      <c r="H77" s="202"/>
      <c r="I77" s="213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13"/>
      <c r="V77" s="202"/>
      <c r="W77" s="202"/>
      <c r="X77" s="202"/>
      <c r="Y77" s="202"/>
      <c r="Z77" s="202"/>
      <c r="AA77" s="202"/>
      <c r="AB77" s="202"/>
      <c r="AC77" s="202"/>
      <c r="AD77" s="202"/>
      <c r="AE77" s="213"/>
      <c r="AF77" s="202"/>
      <c r="AG77" s="202"/>
      <c r="AH77" s="202"/>
      <c r="AI77" s="213"/>
      <c r="AJ77" s="202"/>
      <c r="AK77" s="202"/>
      <c r="AL77" s="202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</row>
    <row r="78" spans="1:48" ht="15" hidden="1">
      <c r="A78" s="185">
        <f ca="1">IFERROR(__xludf.DUMMYFUNCTION("""COMPUTED_VALUE"""),75)</f>
        <v>75</v>
      </c>
      <c r="B78" s="185"/>
      <c r="C78" s="185"/>
      <c r="D78" s="185"/>
      <c r="E78" s="185"/>
      <c r="F78" s="185"/>
      <c r="G78" s="202"/>
      <c r="H78" s="202"/>
      <c r="I78" s="213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13"/>
      <c r="V78" s="202"/>
      <c r="W78" s="202"/>
      <c r="X78" s="202"/>
      <c r="Y78" s="202"/>
      <c r="Z78" s="202"/>
      <c r="AA78" s="202"/>
      <c r="AB78" s="202"/>
      <c r="AC78" s="202"/>
      <c r="AD78" s="202"/>
      <c r="AE78" s="213"/>
      <c r="AF78" s="202"/>
      <c r="AG78" s="202"/>
      <c r="AH78" s="202"/>
      <c r="AI78" s="213"/>
      <c r="AJ78" s="202"/>
      <c r="AK78" s="202"/>
      <c r="AL78" s="202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</row>
    <row r="79" spans="1:48" ht="15" hidden="1">
      <c r="A79" s="185">
        <f ca="1">IFERROR(__xludf.DUMMYFUNCTION("""COMPUTED_VALUE"""),76)</f>
        <v>76</v>
      </c>
      <c r="B79" s="185"/>
      <c r="C79" s="185"/>
      <c r="D79" s="185"/>
      <c r="E79" s="185"/>
      <c r="F79" s="185"/>
      <c r="G79" s="202"/>
      <c r="H79" s="202"/>
      <c r="I79" s="213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13"/>
      <c r="V79" s="202"/>
      <c r="W79" s="202"/>
      <c r="X79" s="202"/>
      <c r="Y79" s="202"/>
      <c r="Z79" s="202"/>
      <c r="AA79" s="202"/>
      <c r="AB79" s="202"/>
      <c r="AC79" s="202"/>
      <c r="AD79" s="202"/>
      <c r="AE79" s="213"/>
      <c r="AF79" s="202"/>
      <c r="AG79" s="202"/>
      <c r="AH79" s="202"/>
      <c r="AI79" s="213"/>
      <c r="AJ79" s="202"/>
      <c r="AK79" s="202"/>
      <c r="AL79" s="202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</row>
    <row r="80" spans="1:48" ht="15" hidden="1">
      <c r="A80" s="185">
        <f ca="1">IFERROR(__xludf.DUMMYFUNCTION("""COMPUTED_VALUE"""),77)</f>
        <v>77</v>
      </c>
      <c r="B80" s="185"/>
      <c r="C80" s="185"/>
      <c r="D80" s="185"/>
      <c r="E80" s="185"/>
      <c r="F80" s="185"/>
      <c r="G80" s="202"/>
      <c r="H80" s="202"/>
      <c r="I80" s="213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13"/>
      <c r="V80" s="202"/>
      <c r="W80" s="202"/>
      <c r="X80" s="202"/>
      <c r="Y80" s="202"/>
      <c r="Z80" s="202"/>
      <c r="AA80" s="202"/>
      <c r="AB80" s="202"/>
      <c r="AC80" s="202"/>
      <c r="AD80" s="202"/>
      <c r="AE80" s="213"/>
      <c r="AF80" s="202"/>
      <c r="AG80" s="202"/>
      <c r="AH80" s="202"/>
      <c r="AI80" s="213"/>
      <c r="AJ80" s="202"/>
      <c r="AK80" s="202"/>
      <c r="AL80" s="202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</row>
    <row r="81" spans="1:48" ht="15" hidden="1">
      <c r="A81" s="185">
        <f ca="1">IFERROR(__xludf.DUMMYFUNCTION("""COMPUTED_VALUE"""),78)</f>
        <v>78</v>
      </c>
      <c r="B81" s="185"/>
      <c r="C81" s="185"/>
      <c r="D81" s="185"/>
      <c r="E81" s="185"/>
      <c r="F81" s="185"/>
      <c r="G81" s="202"/>
      <c r="H81" s="202"/>
      <c r="I81" s="213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13"/>
      <c r="V81" s="202"/>
      <c r="W81" s="202"/>
      <c r="X81" s="202"/>
      <c r="Y81" s="202"/>
      <c r="Z81" s="202"/>
      <c r="AA81" s="202"/>
      <c r="AB81" s="202"/>
      <c r="AC81" s="202"/>
      <c r="AD81" s="202"/>
      <c r="AE81" s="213"/>
      <c r="AF81" s="202"/>
      <c r="AG81" s="202"/>
      <c r="AH81" s="202"/>
      <c r="AI81" s="213"/>
      <c r="AJ81" s="202"/>
      <c r="AK81" s="202"/>
      <c r="AL81" s="202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</row>
    <row r="82" spans="1:48" ht="15" hidden="1">
      <c r="A82" s="185">
        <f ca="1">IFERROR(__xludf.DUMMYFUNCTION("""COMPUTED_VALUE"""),79)</f>
        <v>79</v>
      </c>
      <c r="B82" s="185"/>
      <c r="C82" s="185"/>
      <c r="D82" s="185"/>
      <c r="E82" s="185"/>
      <c r="F82" s="185"/>
      <c r="G82" s="202"/>
      <c r="H82" s="202"/>
      <c r="I82" s="213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13"/>
      <c r="V82" s="202"/>
      <c r="W82" s="202"/>
      <c r="X82" s="202"/>
      <c r="Y82" s="202"/>
      <c r="Z82" s="202"/>
      <c r="AA82" s="202"/>
      <c r="AB82" s="202"/>
      <c r="AC82" s="202"/>
      <c r="AD82" s="202"/>
      <c r="AE82" s="213"/>
      <c r="AF82" s="202"/>
      <c r="AG82" s="202"/>
      <c r="AH82" s="202"/>
      <c r="AI82" s="213"/>
      <c r="AJ82" s="202"/>
      <c r="AK82" s="202"/>
      <c r="AL82" s="202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</row>
    <row r="83" spans="1:48" ht="15" hidden="1">
      <c r="A83" s="185">
        <f ca="1">IFERROR(__xludf.DUMMYFUNCTION("""COMPUTED_VALUE"""),80)</f>
        <v>80</v>
      </c>
      <c r="B83" s="185"/>
      <c r="C83" s="185"/>
      <c r="D83" s="185"/>
      <c r="E83" s="185"/>
      <c r="F83" s="185"/>
      <c r="G83" s="202"/>
      <c r="H83" s="202"/>
      <c r="I83" s="213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13"/>
      <c r="V83" s="202"/>
      <c r="W83" s="202"/>
      <c r="X83" s="202"/>
      <c r="Y83" s="202"/>
      <c r="Z83" s="202"/>
      <c r="AA83" s="202"/>
      <c r="AB83" s="202"/>
      <c r="AC83" s="202"/>
      <c r="AD83" s="202"/>
      <c r="AE83" s="213"/>
      <c r="AF83" s="202"/>
      <c r="AG83" s="202"/>
      <c r="AH83" s="202"/>
      <c r="AI83" s="213"/>
      <c r="AJ83" s="202"/>
      <c r="AK83" s="202"/>
      <c r="AL83" s="202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</row>
    <row r="84" spans="1:48" ht="15" hidden="1">
      <c r="A84" s="185">
        <f ca="1">IFERROR(__xludf.DUMMYFUNCTION("""COMPUTED_VALUE"""),81)</f>
        <v>81</v>
      </c>
      <c r="B84" s="185"/>
      <c r="C84" s="185"/>
      <c r="D84" s="185"/>
      <c r="E84" s="185"/>
      <c r="F84" s="185"/>
      <c r="G84" s="202"/>
      <c r="H84" s="202"/>
      <c r="I84" s="213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13"/>
      <c r="V84" s="202"/>
      <c r="W84" s="202"/>
      <c r="X84" s="202"/>
      <c r="Y84" s="202"/>
      <c r="Z84" s="202"/>
      <c r="AA84" s="202"/>
      <c r="AB84" s="202"/>
      <c r="AC84" s="202"/>
      <c r="AD84" s="202"/>
      <c r="AE84" s="213"/>
      <c r="AF84" s="202"/>
      <c r="AG84" s="202"/>
      <c r="AH84" s="202"/>
      <c r="AI84" s="213"/>
      <c r="AJ84" s="202"/>
      <c r="AK84" s="202"/>
      <c r="AL84" s="202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</row>
    <row r="85" spans="1:48" ht="15" hidden="1">
      <c r="A85" s="185">
        <f ca="1">IFERROR(__xludf.DUMMYFUNCTION("""COMPUTED_VALUE"""),82)</f>
        <v>82</v>
      </c>
      <c r="B85" s="185"/>
      <c r="C85" s="185"/>
      <c r="D85" s="185"/>
      <c r="E85" s="185"/>
      <c r="F85" s="185"/>
      <c r="G85" s="202"/>
      <c r="H85" s="202"/>
      <c r="I85" s="213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13"/>
      <c r="V85" s="202"/>
      <c r="W85" s="202"/>
      <c r="X85" s="202"/>
      <c r="Y85" s="202"/>
      <c r="Z85" s="202"/>
      <c r="AA85" s="202"/>
      <c r="AB85" s="202"/>
      <c r="AC85" s="202"/>
      <c r="AD85" s="202"/>
      <c r="AE85" s="213"/>
      <c r="AF85" s="202"/>
      <c r="AG85" s="202"/>
      <c r="AH85" s="202"/>
      <c r="AI85" s="213"/>
      <c r="AJ85" s="202"/>
      <c r="AK85" s="202"/>
      <c r="AL85" s="202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</row>
    <row r="86" spans="1:48" ht="15" hidden="1">
      <c r="A86" s="185">
        <f ca="1">IFERROR(__xludf.DUMMYFUNCTION("""COMPUTED_VALUE"""),83)</f>
        <v>83</v>
      </c>
      <c r="B86" s="185"/>
      <c r="C86" s="185"/>
      <c r="D86" s="185"/>
      <c r="E86" s="185"/>
      <c r="F86" s="185"/>
      <c r="G86" s="202"/>
      <c r="H86" s="202"/>
      <c r="I86" s="21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13"/>
      <c r="V86" s="202"/>
      <c r="W86" s="202"/>
      <c r="X86" s="202"/>
      <c r="Y86" s="202"/>
      <c r="Z86" s="202"/>
      <c r="AA86" s="202"/>
      <c r="AB86" s="202"/>
      <c r="AC86" s="202"/>
      <c r="AD86" s="202"/>
      <c r="AE86" s="213"/>
      <c r="AF86" s="202"/>
      <c r="AG86" s="202"/>
      <c r="AH86" s="202"/>
      <c r="AI86" s="213"/>
      <c r="AJ86" s="202"/>
      <c r="AK86" s="202"/>
      <c r="AL86" s="202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</row>
    <row r="87" spans="1:48" ht="15" hidden="1">
      <c r="A87" s="185">
        <f ca="1">IFERROR(__xludf.DUMMYFUNCTION("""COMPUTED_VALUE"""),84)</f>
        <v>84</v>
      </c>
      <c r="B87" s="185"/>
      <c r="C87" s="185"/>
      <c r="D87" s="185"/>
      <c r="E87" s="185"/>
      <c r="F87" s="185"/>
      <c r="G87" s="202"/>
      <c r="H87" s="202"/>
      <c r="I87" s="213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13"/>
      <c r="V87" s="202"/>
      <c r="W87" s="202"/>
      <c r="X87" s="202"/>
      <c r="Y87" s="202"/>
      <c r="Z87" s="202"/>
      <c r="AA87" s="202"/>
      <c r="AB87" s="202"/>
      <c r="AC87" s="202"/>
      <c r="AD87" s="202"/>
      <c r="AE87" s="213"/>
      <c r="AF87" s="202"/>
      <c r="AG87" s="202"/>
      <c r="AH87" s="202"/>
      <c r="AI87" s="213"/>
      <c r="AJ87" s="202"/>
      <c r="AK87" s="202"/>
      <c r="AL87" s="202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</row>
    <row r="88" spans="1:48" ht="15" hidden="1">
      <c r="A88" s="185">
        <f ca="1">IFERROR(__xludf.DUMMYFUNCTION("""COMPUTED_VALUE"""),85)</f>
        <v>85</v>
      </c>
      <c r="B88" s="185"/>
      <c r="C88" s="185"/>
      <c r="D88" s="185"/>
      <c r="E88" s="185"/>
      <c r="F88" s="185"/>
      <c r="G88" s="202"/>
      <c r="H88" s="202"/>
      <c r="I88" s="213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13"/>
      <c r="V88" s="202"/>
      <c r="W88" s="202"/>
      <c r="X88" s="202"/>
      <c r="Y88" s="202"/>
      <c r="Z88" s="202"/>
      <c r="AA88" s="202"/>
      <c r="AB88" s="202"/>
      <c r="AC88" s="202"/>
      <c r="AD88" s="202"/>
      <c r="AE88" s="213"/>
      <c r="AF88" s="202"/>
      <c r="AG88" s="202"/>
      <c r="AH88" s="202"/>
      <c r="AI88" s="213"/>
      <c r="AJ88" s="202"/>
      <c r="AK88" s="202"/>
      <c r="AL88" s="202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</row>
    <row r="89" spans="1:48" ht="15" hidden="1">
      <c r="A89" s="185">
        <f ca="1">IFERROR(__xludf.DUMMYFUNCTION("""COMPUTED_VALUE"""),86)</f>
        <v>86</v>
      </c>
      <c r="B89" s="185"/>
      <c r="C89" s="185"/>
      <c r="D89" s="185"/>
      <c r="E89" s="185"/>
      <c r="F89" s="185"/>
      <c r="G89" s="202"/>
      <c r="H89" s="202"/>
      <c r="I89" s="213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13"/>
      <c r="V89" s="202"/>
      <c r="W89" s="202"/>
      <c r="X89" s="202"/>
      <c r="Y89" s="202"/>
      <c r="Z89" s="202"/>
      <c r="AA89" s="202"/>
      <c r="AB89" s="202"/>
      <c r="AC89" s="202"/>
      <c r="AD89" s="202"/>
      <c r="AE89" s="213"/>
      <c r="AF89" s="202"/>
      <c r="AG89" s="202"/>
      <c r="AH89" s="202"/>
      <c r="AI89" s="213"/>
      <c r="AJ89" s="202"/>
      <c r="AK89" s="202"/>
      <c r="AL89" s="202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</row>
    <row r="90" spans="1:48" ht="15" hidden="1">
      <c r="A90" s="185">
        <f ca="1">IFERROR(__xludf.DUMMYFUNCTION("""COMPUTED_VALUE"""),87)</f>
        <v>87</v>
      </c>
      <c r="B90" s="185"/>
      <c r="C90" s="185"/>
      <c r="D90" s="185"/>
      <c r="E90" s="185"/>
      <c r="F90" s="185"/>
      <c r="G90" s="202"/>
      <c r="H90" s="202"/>
      <c r="I90" s="213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13"/>
      <c r="V90" s="202"/>
      <c r="W90" s="202"/>
      <c r="X90" s="202"/>
      <c r="Y90" s="202"/>
      <c r="Z90" s="202"/>
      <c r="AA90" s="202"/>
      <c r="AB90" s="202"/>
      <c r="AC90" s="202"/>
      <c r="AD90" s="202"/>
      <c r="AE90" s="213"/>
      <c r="AF90" s="202"/>
      <c r="AG90" s="202"/>
      <c r="AH90" s="202"/>
      <c r="AI90" s="213"/>
      <c r="AJ90" s="202"/>
      <c r="AK90" s="202"/>
      <c r="AL90" s="202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</row>
    <row r="91" spans="1:48" ht="15" hidden="1">
      <c r="A91" s="185">
        <f ca="1">IFERROR(__xludf.DUMMYFUNCTION("""COMPUTED_VALUE"""),88)</f>
        <v>88</v>
      </c>
      <c r="B91" s="185"/>
      <c r="C91" s="185"/>
      <c r="D91" s="185"/>
      <c r="E91" s="185"/>
      <c r="F91" s="185"/>
      <c r="G91" s="202"/>
      <c r="H91" s="202"/>
      <c r="I91" s="213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13"/>
      <c r="V91" s="202"/>
      <c r="W91" s="202"/>
      <c r="X91" s="202"/>
      <c r="Y91" s="202"/>
      <c r="Z91" s="202"/>
      <c r="AA91" s="202"/>
      <c r="AB91" s="202"/>
      <c r="AC91" s="202"/>
      <c r="AD91" s="202"/>
      <c r="AE91" s="213"/>
      <c r="AF91" s="202"/>
      <c r="AG91" s="202"/>
      <c r="AH91" s="202"/>
      <c r="AI91" s="213"/>
      <c r="AJ91" s="202"/>
      <c r="AK91" s="202"/>
      <c r="AL91" s="202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</row>
    <row r="92" spans="1:48" ht="15" hidden="1">
      <c r="A92" s="185">
        <f ca="1">IFERROR(__xludf.DUMMYFUNCTION("""COMPUTED_VALUE"""),89)</f>
        <v>89</v>
      </c>
      <c r="B92" s="185"/>
      <c r="C92" s="185"/>
      <c r="D92" s="185"/>
      <c r="E92" s="185"/>
      <c r="F92" s="185"/>
      <c r="G92" s="202"/>
      <c r="H92" s="202"/>
      <c r="I92" s="213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13"/>
      <c r="V92" s="202"/>
      <c r="W92" s="202"/>
      <c r="X92" s="202"/>
      <c r="Y92" s="202"/>
      <c r="Z92" s="202"/>
      <c r="AA92" s="202"/>
      <c r="AB92" s="202"/>
      <c r="AC92" s="202"/>
      <c r="AD92" s="202"/>
      <c r="AE92" s="213"/>
      <c r="AF92" s="202"/>
      <c r="AG92" s="202"/>
      <c r="AH92" s="202"/>
      <c r="AI92" s="213"/>
      <c r="AJ92" s="202"/>
      <c r="AK92" s="202"/>
      <c r="AL92" s="202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</row>
    <row r="93" spans="1:48" ht="15" hidden="1">
      <c r="A93" s="185">
        <f ca="1">IFERROR(__xludf.DUMMYFUNCTION("""COMPUTED_VALUE"""),90)</f>
        <v>90</v>
      </c>
      <c r="B93" s="185"/>
      <c r="C93" s="185"/>
      <c r="D93" s="185"/>
      <c r="E93" s="185"/>
      <c r="F93" s="185"/>
      <c r="G93" s="202"/>
      <c r="H93" s="202"/>
      <c r="I93" s="213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13"/>
      <c r="V93" s="202"/>
      <c r="W93" s="202"/>
      <c r="X93" s="202"/>
      <c r="Y93" s="202"/>
      <c r="Z93" s="202"/>
      <c r="AA93" s="202"/>
      <c r="AB93" s="202"/>
      <c r="AC93" s="202"/>
      <c r="AD93" s="202"/>
      <c r="AE93" s="213"/>
      <c r="AF93" s="202"/>
      <c r="AG93" s="202"/>
      <c r="AH93" s="202"/>
      <c r="AI93" s="213"/>
      <c r="AJ93" s="202"/>
      <c r="AK93" s="202"/>
      <c r="AL93" s="202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</row>
    <row r="94" spans="1:48" ht="15" hidden="1">
      <c r="A94" s="185">
        <f ca="1">IFERROR(__xludf.DUMMYFUNCTION("""COMPUTED_VALUE"""),91)</f>
        <v>91</v>
      </c>
      <c r="B94" s="185"/>
      <c r="C94" s="185"/>
      <c r="D94" s="185"/>
      <c r="E94" s="185"/>
      <c r="F94" s="185"/>
      <c r="G94" s="202"/>
      <c r="H94" s="202"/>
      <c r="I94" s="213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13"/>
      <c r="V94" s="202"/>
      <c r="W94" s="202"/>
      <c r="X94" s="202"/>
      <c r="Y94" s="202"/>
      <c r="Z94" s="202"/>
      <c r="AA94" s="202"/>
      <c r="AB94" s="202"/>
      <c r="AC94" s="202"/>
      <c r="AD94" s="202"/>
      <c r="AE94" s="213"/>
      <c r="AF94" s="202"/>
      <c r="AG94" s="202"/>
      <c r="AH94" s="202"/>
      <c r="AI94" s="213"/>
      <c r="AJ94" s="202"/>
      <c r="AK94" s="202"/>
      <c r="AL94" s="202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</row>
    <row r="95" spans="1:48" ht="15" hidden="1">
      <c r="A95" s="185">
        <f ca="1">IFERROR(__xludf.DUMMYFUNCTION("""COMPUTED_VALUE"""),92)</f>
        <v>92</v>
      </c>
      <c r="B95" s="185"/>
      <c r="C95" s="185"/>
      <c r="D95" s="185"/>
      <c r="E95" s="185"/>
      <c r="F95" s="185"/>
      <c r="G95" s="202"/>
      <c r="H95" s="202"/>
      <c r="I95" s="213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13"/>
      <c r="V95" s="202"/>
      <c r="W95" s="202"/>
      <c r="X95" s="202"/>
      <c r="Y95" s="202"/>
      <c r="Z95" s="202"/>
      <c r="AA95" s="202"/>
      <c r="AB95" s="202"/>
      <c r="AC95" s="202"/>
      <c r="AD95" s="202"/>
      <c r="AE95" s="213"/>
      <c r="AF95" s="202"/>
      <c r="AG95" s="202"/>
      <c r="AH95" s="202"/>
      <c r="AI95" s="213"/>
      <c r="AJ95" s="202"/>
      <c r="AK95" s="202"/>
      <c r="AL95" s="202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</row>
    <row r="96" spans="1:48" ht="15" hidden="1">
      <c r="A96" s="185">
        <f ca="1">IFERROR(__xludf.DUMMYFUNCTION("""COMPUTED_VALUE"""),93)</f>
        <v>93</v>
      </c>
      <c r="B96" s="185"/>
      <c r="C96" s="185"/>
      <c r="D96" s="185"/>
      <c r="E96" s="185"/>
      <c r="F96" s="185"/>
      <c r="G96" s="202"/>
      <c r="H96" s="202"/>
      <c r="I96" s="213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13"/>
      <c r="V96" s="202"/>
      <c r="W96" s="202"/>
      <c r="X96" s="202"/>
      <c r="Y96" s="202"/>
      <c r="Z96" s="202"/>
      <c r="AA96" s="202"/>
      <c r="AB96" s="202"/>
      <c r="AC96" s="202"/>
      <c r="AD96" s="202"/>
      <c r="AE96" s="213"/>
      <c r="AF96" s="202"/>
      <c r="AG96" s="202"/>
      <c r="AH96" s="202"/>
      <c r="AI96" s="213"/>
      <c r="AJ96" s="202"/>
      <c r="AK96" s="202"/>
      <c r="AL96" s="202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</row>
    <row r="97" spans="1:48" ht="15" hidden="1">
      <c r="A97" s="185">
        <f ca="1">IFERROR(__xludf.DUMMYFUNCTION("""COMPUTED_VALUE"""),94)</f>
        <v>94</v>
      </c>
      <c r="B97" s="185"/>
      <c r="C97" s="185"/>
      <c r="D97" s="185"/>
      <c r="E97" s="185"/>
      <c r="F97" s="185"/>
      <c r="G97" s="202"/>
      <c r="H97" s="202"/>
      <c r="I97" s="213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13"/>
      <c r="V97" s="202"/>
      <c r="W97" s="202"/>
      <c r="X97" s="202"/>
      <c r="Y97" s="202"/>
      <c r="Z97" s="202"/>
      <c r="AA97" s="202"/>
      <c r="AB97" s="202"/>
      <c r="AC97" s="202"/>
      <c r="AD97" s="202"/>
      <c r="AE97" s="213"/>
      <c r="AF97" s="202"/>
      <c r="AG97" s="202"/>
      <c r="AH97" s="202"/>
      <c r="AI97" s="213"/>
      <c r="AJ97" s="202"/>
      <c r="AK97" s="202"/>
      <c r="AL97" s="202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</row>
    <row r="98" spans="1:48" ht="15" hidden="1">
      <c r="A98" s="185">
        <f ca="1">IFERROR(__xludf.DUMMYFUNCTION("""COMPUTED_VALUE"""),95)</f>
        <v>95</v>
      </c>
      <c r="B98" s="185"/>
      <c r="C98" s="185"/>
      <c r="D98" s="185"/>
      <c r="E98" s="185"/>
      <c r="F98" s="185"/>
      <c r="G98" s="202"/>
      <c r="H98" s="202"/>
      <c r="I98" s="213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13"/>
      <c r="V98" s="202"/>
      <c r="W98" s="202"/>
      <c r="X98" s="202"/>
      <c r="Y98" s="202"/>
      <c r="Z98" s="202"/>
      <c r="AA98" s="202"/>
      <c r="AB98" s="202"/>
      <c r="AC98" s="202"/>
      <c r="AD98" s="202"/>
      <c r="AE98" s="213"/>
      <c r="AF98" s="202"/>
      <c r="AG98" s="202"/>
      <c r="AH98" s="202"/>
      <c r="AI98" s="213"/>
      <c r="AJ98" s="202"/>
      <c r="AK98" s="202"/>
      <c r="AL98" s="202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</row>
    <row r="99" spans="1:48" ht="15">
      <c r="A99" s="214" t="str">
        <f ca="1">IFERROR(__xludf.DUMMYFUNCTION("""COMPUTED_VALUE"""),"Итого:")</f>
        <v>Итого:</v>
      </c>
      <c r="B99" s="214"/>
      <c r="C99" s="214"/>
      <c r="D99" s="185"/>
      <c r="E99" s="185"/>
      <c r="F99" s="185"/>
      <c r="G99" s="185"/>
      <c r="H99" s="215">
        <f t="shared" ref="H99:AJ99" si="1">SUM(H4:H98)</f>
        <v>0</v>
      </c>
      <c r="I99" s="215">
        <f t="shared" si="1"/>
        <v>0</v>
      </c>
      <c r="J99" s="215">
        <f t="shared" si="1"/>
        <v>0</v>
      </c>
      <c r="K99" s="215">
        <f t="shared" si="1"/>
        <v>0</v>
      </c>
      <c r="L99" s="215">
        <f t="shared" si="1"/>
        <v>0</v>
      </c>
      <c r="M99" s="215">
        <f t="shared" si="1"/>
        <v>0</v>
      </c>
      <c r="N99" s="215">
        <f t="shared" si="1"/>
        <v>0</v>
      </c>
      <c r="O99" s="215">
        <f t="shared" si="1"/>
        <v>0</v>
      </c>
      <c r="P99" s="215">
        <f t="shared" si="1"/>
        <v>0</v>
      </c>
      <c r="Q99" s="215">
        <f t="shared" si="1"/>
        <v>0</v>
      </c>
      <c r="R99" s="215">
        <f t="shared" si="1"/>
        <v>0</v>
      </c>
      <c r="S99" s="215">
        <f t="shared" si="1"/>
        <v>0</v>
      </c>
      <c r="T99" s="215">
        <f t="shared" si="1"/>
        <v>15</v>
      </c>
      <c r="U99" s="215">
        <f t="shared" si="1"/>
        <v>7</v>
      </c>
      <c r="V99" s="215">
        <f t="shared" si="1"/>
        <v>7</v>
      </c>
      <c r="W99" s="215">
        <f t="shared" si="1"/>
        <v>13</v>
      </c>
      <c r="X99" s="215">
        <f t="shared" si="1"/>
        <v>0</v>
      </c>
      <c r="Y99" s="215">
        <f t="shared" si="1"/>
        <v>0</v>
      </c>
      <c r="Z99" s="215">
        <f t="shared" si="1"/>
        <v>0</v>
      </c>
      <c r="AA99" s="215">
        <f t="shared" si="1"/>
        <v>0</v>
      </c>
      <c r="AB99" s="215">
        <f t="shared" si="1"/>
        <v>0</v>
      </c>
      <c r="AC99" s="215">
        <f t="shared" si="1"/>
        <v>0</v>
      </c>
      <c r="AD99" s="215">
        <f t="shared" si="1"/>
        <v>0</v>
      </c>
      <c r="AE99" s="215">
        <f t="shared" si="1"/>
        <v>0</v>
      </c>
      <c r="AF99" s="215">
        <f t="shared" si="1"/>
        <v>0</v>
      </c>
      <c r="AG99" s="215">
        <f t="shared" si="1"/>
        <v>0</v>
      </c>
      <c r="AH99" s="215">
        <f t="shared" si="1"/>
        <v>0</v>
      </c>
      <c r="AI99" s="215">
        <f t="shared" si="1"/>
        <v>0</v>
      </c>
      <c r="AJ99" s="215">
        <f t="shared" si="1"/>
        <v>0</v>
      </c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</row>
    <row r="100" spans="1:48" ht="15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</row>
    <row r="101" spans="1:48" ht="15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</row>
    <row r="102" spans="1:48" ht="15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</row>
    <row r="103" spans="1:48" ht="15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</row>
    <row r="104" spans="1:48" ht="15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</row>
    <row r="105" spans="1:48" ht="15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</row>
    <row r="106" spans="1:48" ht="15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</row>
    <row r="107" spans="1:48" ht="15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</row>
    <row r="108" spans="1:48" ht="15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</row>
    <row r="109" spans="1:48" ht="15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</row>
    <row r="110" spans="1:48" ht="15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</row>
    <row r="111" spans="1:48" ht="15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</row>
    <row r="112" spans="1:48" ht="15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</row>
    <row r="113" spans="1:48" ht="15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</row>
    <row r="114" spans="1:48" ht="15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</row>
    <row r="115" spans="1:48" ht="15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</row>
    <row r="116" spans="1:48" ht="15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</row>
    <row r="117" spans="1:48" ht="15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</row>
    <row r="118" spans="1:48" ht="15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</row>
    <row r="119" spans="1:48" ht="15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</row>
    <row r="120" spans="1:48" ht="15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</row>
    <row r="121" spans="1:48" ht="15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</row>
    <row r="122" spans="1:48" ht="15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</row>
    <row r="123" spans="1:48" ht="15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</row>
    <row r="124" spans="1:48" ht="15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</row>
    <row r="125" spans="1:48" ht="15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</row>
    <row r="126" spans="1:48" ht="15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</row>
    <row r="127" spans="1:48" ht="15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</row>
    <row r="128" spans="1:48" ht="15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</row>
    <row r="129" spans="1:48" ht="15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</row>
    <row r="130" spans="1:48" ht="15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</row>
    <row r="131" spans="1:48" ht="15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</row>
    <row r="132" spans="1:48" ht="15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</row>
    <row r="133" spans="1:48" ht="15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</row>
    <row r="134" spans="1:48" ht="15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</row>
    <row r="135" spans="1:48" ht="15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</row>
    <row r="136" spans="1:48" ht="15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</row>
    <row r="137" spans="1:48" ht="15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</row>
    <row r="138" spans="1:48" ht="15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</row>
    <row r="139" spans="1:48" ht="15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</row>
    <row r="140" spans="1:48" ht="1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</row>
    <row r="141" spans="1:48" ht="1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</row>
    <row r="142" spans="1:48" ht="1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</row>
    <row r="143" spans="1:48" ht="1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</row>
    <row r="144" spans="1:48" ht="1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</row>
    <row r="145" spans="1:48" ht="15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</row>
    <row r="146" spans="1:48" ht="15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</row>
    <row r="147" spans="1:48" ht="1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</row>
    <row r="148" spans="1:48" ht="15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</row>
    <row r="149" spans="1:48" ht="15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</row>
    <row r="150" spans="1:48" ht="15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</row>
    <row r="151" spans="1:48" ht="15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</row>
    <row r="152" spans="1:48" ht="15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</row>
    <row r="153" spans="1:48" ht="15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</row>
    <row r="154" spans="1:48" ht="15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</row>
    <row r="155" spans="1:48" ht="15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</row>
    <row r="156" spans="1:48" ht="15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</row>
    <row r="157" spans="1:48" ht="1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</row>
    <row r="158" spans="1:48" ht="15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</row>
    <row r="159" spans="1:48" ht="15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</row>
    <row r="160" spans="1:48" ht="1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</row>
    <row r="161" spans="1:48" ht="15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</row>
    <row r="162" spans="1:48" ht="1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</row>
    <row r="163" spans="1:48" ht="1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</row>
    <row r="164" spans="1:48" ht="15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</row>
    <row r="165" spans="1:48" ht="15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</row>
    <row r="166" spans="1:48" ht="15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</row>
    <row r="167" spans="1:48" ht="15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</row>
    <row r="168" spans="1:48" ht="15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</row>
    <row r="169" spans="1:48" ht="15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</row>
    <row r="170" spans="1:48" ht="15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</row>
    <row r="171" spans="1:48" ht="15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</row>
    <row r="172" spans="1:48" ht="15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</row>
    <row r="173" spans="1:48" ht="15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</row>
    <row r="174" spans="1:48" ht="15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</row>
    <row r="175" spans="1:48" ht="15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</row>
    <row r="176" spans="1:48" ht="15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</row>
    <row r="177" spans="1:48" ht="15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</row>
    <row r="178" spans="1:48" ht="15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</row>
    <row r="179" spans="1:48" ht="15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</row>
    <row r="180" spans="1:48" ht="15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</row>
    <row r="181" spans="1:48" ht="15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</row>
    <row r="182" spans="1:48" ht="15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</row>
    <row r="183" spans="1:48" ht="15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</row>
    <row r="184" spans="1:48" ht="15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</row>
    <row r="185" spans="1:48" ht="15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</row>
    <row r="186" spans="1:48" ht="15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</row>
    <row r="187" spans="1:48" ht="15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</row>
    <row r="188" spans="1:48" ht="15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</row>
    <row r="189" spans="1:48" ht="15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</row>
    <row r="190" spans="1:48" ht="15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</row>
    <row r="191" spans="1:48" ht="1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</row>
    <row r="192" spans="1:48" ht="15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</row>
    <row r="193" spans="1:48" ht="15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</row>
    <row r="194" spans="1:48" ht="15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</row>
    <row r="195" spans="1:48" ht="15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</row>
    <row r="196" spans="1:48" ht="15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</row>
    <row r="197" spans="1:48" ht="15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</row>
    <row r="198" spans="1:48" ht="15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</row>
    <row r="199" spans="1:48" ht="15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</row>
    <row r="200" spans="1:48" ht="15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</row>
    <row r="201" spans="1:48" ht="15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</row>
    <row r="202" spans="1:48" ht="15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3"/>
      <c r="AO202" s="193"/>
      <c r="AP202" s="193"/>
      <c r="AQ202" s="193"/>
      <c r="AR202" s="193"/>
      <c r="AS202" s="193"/>
      <c r="AT202" s="193"/>
      <c r="AU202" s="193"/>
      <c r="AV202" s="193"/>
    </row>
    <row r="203" spans="1:48" ht="15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</row>
    <row r="204" spans="1:48" ht="15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</row>
    <row r="205" spans="1:48" ht="15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</row>
    <row r="206" spans="1:48" ht="15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</row>
    <row r="207" spans="1:48" ht="15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</row>
    <row r="208" spans="1:48" ht="15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  <c r="AH208" s="193"/>
      <c r="AI208" s="193"/>
      <c r="AJ208" s="193"/>
      <c r="AK208" s="193"/>
      <c r="AL208" s="193"/>
      <c r="AM208" s="193"/>
      <c r="AN208" s="193"/>
      <c r="AO208" s="193"/>
      <c r="AP208" s="193"/>
      <c r="AQ208" s="193"/>
      <c r="AR208" s="193"/>
      <c r="AS208" s="193"/>
      <c r="AT208" s="193"/>
      <c r="AU208" s="193"/>
      <c r="AV208" s="193"/>
    </row>
    <row r="209" spans="1:48" ht="15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</row>
    <row r="210" spans="1:48" ht="15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</row>
    <row r="211" spans="1:48" ht="15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</row>
    <row r="212" spans="1:48" ht="15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</row>
    <row r="213" spans="1:48" ht="15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</row>
    <row r="214" spans="1:48" ht="15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</row>
    <row r="215" spans="1:48" ht="15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</row>
    <row r="216" spans="1:48" ht="15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</row>
    <row r="217" spans="1:48" ht="15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</row>
    <row r="218" spans="1:48" ht="15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</row>
    <row r="219" spans="1:48" ht="15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</row>
    <row r="220" spans="1:48" ht="15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</row>
    <row r="221" spans="1:48" ht="15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</row>
    <row r="222" spans="1:48" ht="15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</row>
    <row r="223" spans="1:48" ht="15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</row>
    <row r="224" spans="1:48" ht="15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</row>
    <row r="225" spans="1:48" ht="15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</row>
    <row r="226" spans="1:48" ht="15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</row>
    <row r="227" spans="1:48" ht="15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</row>
    <row r="228" spans="1:48" ht="15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</row>
    <row r="229" spans="1:48" ht="15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</row>
    <row r="230" spans="1:48" ht="15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</row>
    <row r="231" spans="1:48" ht="15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  <c r="AM231" s="193"/>
      <c r="AN231" s="193"/>
      <c r="AO231" s="193"/>
      <c r="AP231" s="193"/>
      <c r="AQ231" s="193"/>
      <c r="AR231" s="193"/>
      <c r="AS231" s="193"/>
      <c r="AT231" s="193"/>
      <c r="AU231" s="193"/>
      <c r="AV231" s="193"/>
    </row>
    <row r="232" spans="1:48" ht="15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</row>
    <row r="233" spans="1:48" ht="15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</row>
    <row r="234" spans="1:48" ht="15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</row>
    <row r="235" spans="1:48" ht="15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</row>
    <row r="236" spans="1:48" ht="15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3"/>
      <c r="AT236" s="193"/>
      <c r="AU236" s="193"/>
      <c r="AV236" s="193"/>
    </row>
    <row r="237" spans="1:48" ht="15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</row>
    <row r="238" spans="1:48" ht="15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</row>
    <row r="239" spans="1:48" ht="15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</row>
    <row r="240" spans="1:48" ht="15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</row>
    <row r="241" spans="1:48" ht="15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</row>
    <row r="242" spans="1:48" ht="15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</row>
    <row r="243" spans="1:48" ht="15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</row>
    <row r="244" spans="1:48" ht="15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</row>
    <row r="245" spans="1:48" ht="15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</row>
    <row r="246" spans="1:48" ht="15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</row>
    <row r="247" spans="1:48" ht="15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</row>
    <row r="248" spans="1:48" ht="15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</row>
    <row r="249" spans="1:48" ht="15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</row>
    <row r="250" spans="1:48" ht="15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3"/>
      <c r="AF250" s="193"/>
      <c r="AG250" s="193"/>
      <c r="AH250" s="193"/>
      <c r="AI250" s="193"/>
      <c r="AJ250" s="193"/>
      <c r="AK250" s="193"/>
      <c r="AL250" s="193"/>
      <c r="AM250" s="193"/>
      <c r="AN250" s="193"/>
      <c r="AO250" s="193"/>
      <c r="AP250" s="193"/>
      <c r="AQ250" s="193"/>
      <c r="AR250" s="193"/>
      <c r="AS250" s="193"/>
      <c r="AT250" s="193"/>
      <c r="AU250" s="193"/>
      <c r="AV250" s="193"/>
    </row>
    <row r="251" spans="1:48" ht="15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</row>
    <row r="252" spans="1:48" ht="15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</row>
    <row r="253" spans="1:48" ht="15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</row>
    <row r="254" spans="1:48" ht="15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</row>
    <row r="255" spans="1:48" ht="15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</row>
    <row r="256" spans="1:48" ht="15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</row>
    <row r="257" spans="1:48" ht="15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</row>
    <row r="258" spans="1:48" ht="15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</row>
    <row r="259" spans="1:48" ht="15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</row>
    <row r="260" spans="1:48" ht="15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</row>
    <row r="261" spans="1:48" ht="15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</row>
    <row r="262" spans="1:48" ht="15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</row>
    <row r="263" spans="1:48" ht="15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</row>
    <row r="264" spans="1:48" ht="15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</row>
    <row r="265" spans="1:48" ht="15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</row>
    <row r="266" spans="1:48" ht="15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</row>
    <row r="267" spans="1:48" ht="15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</row>
    <row r="268" spans="1:48" ht="15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</row>
    <row r="269" spans="1:48" ht="15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</row>
    <row r="270" spans="1:48" ht="15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</row>
    <row r="271" spans="1:48" ht="15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</row>
    <row r="272" spans="1:48" ht="15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</row>
    <row r="273" spans="1:48" ht="15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  <c r="AE273" s="193"/>
      <c r="AF273" s="193"/>
      <c r="AG273" s="193"/>
      <c r="AH273" s="193"/>
      <c r="AI273" s="193"/>
      <c r="AJ273" s="193"/>
      <c r="AK273" s="193"/>
      <c r="AL273" s="193"/>
      <c r="AM273" s="193"/>
      <c r="AN273" s="193"/>
      <c r="AO273" s="193"/>
      <c r="AP273" s="193"/>
      <c r="AQ273" s="193"/>
      <c r="AR273" s="193"/>
      <c r="AS273" s="193"/>
      <c r="AT273" s="193"/>
      <c r="AU273" s="193"/>
      <c r="AV273" s="193"/>
    </row>
    <row r="274" spans="1:48" ht="15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</row>
    <row r="275" spans="1:48" ht="15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</row>
    <row r="276" spans="1:48" ht="15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</row>
    <row r="277" spans="1:48" ht="15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</row>
    <row r="278" spans="1:48" ht="15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193"/>
      <c r="AI278" s="193"/>
      <c r="AJ278" s="193"/>
      <c r="AK278" s="193"/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193"/>
      <c r="AV278" s="193"/>
    </row>
    <row r="279" spans="1:48" ht="15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</row>
    <row r="280" spans="1:48" ht="15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</row>
    <row r="281" spans="1:48" ht="15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</row>
    <row r="282" spans="1:48" ht="15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</row>
    <row r="283" spans="1:48" ht="15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</row>
    <row r="284" spans="1:48" ht="15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</row>
    <row r="285" spans="1:48" ht="15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</row>
    <row r="286" spans="1:48" ht="15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  <c r="AH286" s="193"/>
      <c r="AI286" s="193"/>
      <c r="AJ286" s="193"/>
      <c r="AK286" s="193"/>
      <c r="AL286" s="193"/>
      <c r="AM286" s="193"/>
      <c r="AN286" s="193"/>
      <c r="AO286" s="193"/>
      <c r="AP286" s="193"/>
      <c r="AQ286" s="193"/>
      <c r="AR286" s="193"/>
      <c r="AS286" s="193"/>
      <c r="AT286" s="193"/>
      <c r="AU286" s="193"/>
      <c r="AV286" s="193"/>
    </row>
    <row r="287" spans="1:48" ht="15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</row>
    <row r="288" spans="1:48" ht="15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</row>
    <row r="289" spans="1:48" ht="15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</row>
    <row r="290" spans="1:48" ht="15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</row>
    <row r="291" spans="1:48" ht="15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</row>
    <row r="292" spans="1:48" ht="15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  <c r="AE292" s="193"/>
      <c r="AF292" s="193"/>
      <c r="AG292" s="193"/>
      <c r="AH292" s="193"/>
      <c r="AI292" s="193"/>
      <c r="AJ292" s="193"/>
      <c r="AK292" s="193"/>
      <c r="AL292" s="193"/>
      <c r="AM292" s="193"/>
      <c r="AN292" s="193"/>
      <c r="AO292" s="193"/>
      <c r="AP292" s="193"/>
      <c r="AQ292" s="193"/>
      <c r="AR292" s="193"/>
      <c r="AS292" s="193"/>
      <c r="AT292" s="193"/>
      <c r="AU292" s="193"/>
      <c r="AV292" s="193"/>
    </row>
    <row r="293" spans="1:48" ht="15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</row>
    <row r="294" spans="1:48" ht="15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</row>
    <row r="295" spans="1:48" ht="15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</row>
    <row r="296" spans="1:48" ht="15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</row>
    <row r="297" spans="1:48" ht="15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</row>
    <row r="298" spans="1:48" ht="15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</row>
    <row r="299" spans="1:48" ht="15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</row>
    <row r="300" spans="1:48" ht="15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</row>
    <row r="301" spans="1:48" ht="15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</row>
    <row r="302" spans="1:48" ht="15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</row>
    <row r="303" spans="1:48" ht="15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</row>
    <row r="304" spans="1:48" ht="15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</row>
    <row r="305" spans="1:48" ht="15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</row>
    <row r="306" spans="1:48" ht="15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</row>
    <row r="307" spans="1:48" ht="15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</row>
    <row r="308" spans="1:48" ht="15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</row>
    <row r="309" spans="1:48" ht="15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</row>
    <row r="310" spans="1:48" ht="15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</row>
    <row r="311" spans="1:48" ht="15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</row>
    <row r="312" spans="1:48" ht="15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</row>
    <row r="313" spans="1:48" ht="15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</row>
    <row r="314" spans="1:48" ht="15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</row>
    <row r="315" spans="1:48" ht="15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  <c r="AE315" s="193"/>
      <c r="AF315" s="193"/>
      <c r="AG315" s="193"/>
      <c r="AH315" s="193"/>
      <c r="AI315" s="193"/>
      <c r="AJ315" s="193"/>
      <c r="AK315" s="193"/>
      <c r="AL315" s="193"/>
      <c r="AM315" s="193"/>
      <c r="AN315" s="193"/>
      <c r="AO315" s="193"/>
      <c r="AP315" s="193"/>
      <c r="AQ315" s="193"/>
      <c r="AR315" s="193"/>
      <c r="AS315" s="193"/>
      <c r="AT315" s="193"/>
      <c r="AU315" s="193"/>
      <c r="AV315" s="193"/>
    </row>
    <row r="316" spans="1:48" ht="15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</row>
    <row r="317" spans="1:48" ht="15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</row>
    <row r="318" spans="1:48" ht="15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</row>
    <row r="319" spans="1:48" ht="15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</row>
    <row r="320" spans="1:48" ht="15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3"/>
      <c r="AK320" s="193"/>
      <c r="AL320" s="193"/>
      <c r="AM320" s="193"/>
      <c r="AN320" s="193"/>
      <c r="AO320" s="193"/>
      <c r="AP320" s="193"/>
      <c r="AQ320" s="193"/>
      <c r="AR320" s="193"/>
      <c r="AS320" s="193"/>
      <c r="AT320" s="193"/>
      <c r="AU320" s="193"/>
      <c r="AV320" s="193"/>
    </row>
    <row r="321" spans="1:48" ht="15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</row>
    <row r="322" spans="1:48" ht="15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</row>
    <row r="323" spans="1:48" ht="15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3"/>
      <c r="AF323" s="193"/>
      <c r="AG323" s="193"/>
      <c r="AH323" s="193"/>
      <c r="AI323" s="193"/>
      <c r="AJ323" s="193"/>
      <c r="AK323" s="193"/>
      <c r="AL323" s="193"/>
      <c r="AM323" s="193"/>
      <c r="AN323" s="193"/>
      <c r="AO323" s="193"/>
      <c r="AP323" s="193"/>
      <c r="AQ323" s="193"/>
      <c r="AR323" s="193"/>
      <c r="AS323" s="193"/>
      <c r="AT323" s="193"/>
      <c r="AU323" s="193"/>
      <c r="AV323" s="193"/>
    </row>
    <row r="324" spans="1:48" ht="15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</row>
    <row r="325" spans="1:48" ht="15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</row>
    <row r="326" spans="1:48" ht="15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</row>
    <row r="327" spans="1:48" ht="15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</row>
    <row r="328" spans="1:48" ht="15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</row>
    <row r="329" spans="1:48" ht="15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</row>
    <row r="330" spans="1:48" ht="15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</row>
    <row r="331" spans="1:48" ht="15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</row>
    <row r="332" spans="1:48" ht="15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</row>
    <row r="333" spans="1:48" ht="15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</row>
    <row r="334" spans="1:48" ht="15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</row>
    <row r="335" spans="1:48" ht="15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</row>
    <row r="336" spans="1:48" ht="15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</row>
    <row r="337" spans="1:48" ht="15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</row>
    <row r="338" spans="1:48" ht="15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</row>
    <row r="339" spans="1:48" ht="15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</row>
    <row r="340" spans="1:48" ht="15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</row>
    <row r="341" spans="1:48" ht="15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</row>
    <row r="342" spans="1:48" ht="15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</row>
    <row r="343" spans="1:48" ht="15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</row>
    <row r="344" spans="1:48" ht="15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</row>
    <row r="345" spans="1:48" ht="15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</row>
    <row r="346" spans="1:48" ht="15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  <c r="AE346" s="193"/>
      <c r="AF346" s="193"/>
      <c r="AG346" s="193"/>
      <c r="AH346" s="193"/>
      <c r="AI346" s="193"/>
      <c r="AJ346" s="193"/>
      <c r="AK346" s="193"/>
      <c r="AL346" s="193"/>
      <c r="AM346" s="193"/>
      <c r="AN346" s="193"/>
      <c r="AO346" s="193"/>
      <c r="AP346" s="193"/>
      <c r="AQ346" s="193"/>
      <c r="AR346" s="193"/>
      <c r="AS346" s="193"/>
      <c r="AT346" s="193"/>
      <c r="AU346" s="193"/>
      <c r="AV346" s="193"/>
    </row>
    <row r="347" spans="1:48" ht="15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</row>
    <row r="348" spans="1:48" ht="15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</row>
    <row r="349" spans="1:48" ht="15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</row>
    <row r="350" spans="1:48" ht="15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</row>
    <row r="351" spans="1:48" ht="15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/>
      <c r="AF351" s="193"/>
      <c r="AG351" s="193"/>
      <c r="AH351" s="193"/>
      <c r="AI351" s="193"/>
      <c r="AJ351" s="193"/>
      <c r="AK351" s="193"/>
      <c r="AL351" s="193"/>
      <c r="AM351" s="193"/>
      <c r="AN351" s="193"/>
      <c r="AO351" s="193"/>
      <c r="AP351" s="193"/>
      <c r="AQ351" s="193"/>
      <c r="AR351" s="193"/>
      <c r="AS351" s="193"/>
      <c r="AT351" s="193"/>
      <c r="AU351" s="193"/>
      <c r="AV351" s="193"/>
    </row>
    <row r="352" spans="1:48" ht="15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</row>
    <row r="353" spans="1:48" ht="15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</row>
    <row r="354" spans="1:48" ht="15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</row>
    <row r="355" spans="1:48" ht="15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</row>
    <row r="356" spans="1:48" ht="15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</row>
    <row r="357" spans="1:48" ht="15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</row>
    <row r="358" spans="1:48" ht="15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</row>
    <row r="359" spans="1:48" ht="15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3"/>
      <c r="AF359" s="193"/>
      <c r="AG359" s="193"/>
      <c r="AH359" s="193"/>
      <c r="AI359" s="193"/>
      <c r="AJ359" s="193"/>
      <c r="AK359" s="193"/>
      <c r="AL359" s="193"/>
      <c r="AM359" s="193"/>
      <c r="AN359" s="193"/>
      <c r="AO359" s="193"/>
      <c r="AP359" s="193"/>
      <c r="AQ359" s="193"/>
      <c r="AR359" s="193"/>
      <c r="AS359" s="193"/>
      <c r="AT359" s="193"/>
      <c r="AU359" s="193"/>
      <c r="AV359" s="193"/>
    </row>
    <row r="360" spans="1:48" ht="15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</row>
    <row r="361" spans="1:48" ht="15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</row>
    <row r="362" spans="1:48" ht="15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</row>
    <row r="363" spans="1:48" ht="15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</row>
    <row r="364" spans="1:48" ht="15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</row>
    <row r="365" spans="1:48" ht="15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  <c r="AE365" s="193"/>
      <c r="AF365" s="193"/>
      <c r="AG365" s="193"/>
      <c r="AH365" s="193"/>
      <c r="AI365" s="193"/>
      <c r="AJ365" s="193"/>
      <c r="AK365" s="193"/>
      <c r="AL365" s="193"/>
      <c r="AM365" s="193"/>
      <c r="AN365" s="193"/>
      <c r="AO365" s="193"/>
      <c r="AP365" s="193"/>
      <c r="AQ365" s="193"/>
      <c r="AR365" s="193"/>
      <c r="AS365" s="193"/>
      <c r="AT365" s="193"/>
      <c r="AU365" s="193"/>
      <c r="AV365" s="193"/>
    </row>
    <row r="366" spans="1:48" ht="15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</row>
    <row r="367" spans="1:48" ht="15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</row>
    <row r="368" spans="1:48" ht="15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</row>
    <row r="369" spans="1:48" ht="15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</row>
    <row r="370" spans="1:48" ht="15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</row>
    <row r="371" spans="1:48" ht="15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</row>
    <row r="372" spans="1:48" ht="15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3"/>
      <c r="AK372" s="193"/>
      <c r="AL372" s="193"/>
      <c r="AM372" s="193"/>
      <c r="AN372" s="193"/>
      <c r="AO372" s="193"/>
      <c r="AP372" s="193"/>
      <c r="AQ372" s="193"/>
      <c r="AR372" s="193"/>
      <c r="AS372" s="193"/>
      <c r="AT372" s="193"/>
      <c r="AU372" s="193"/>
      <c r="AV372" s="193"/>
    </row>
    <row r="373" spans="1:48" ht="15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3"/>
      <c r="AK373" s="193"/>
      <c r="AL373" s="193"/>
      <c r="AM373" s="193"/>
      <c r="AN373" s="193"/>
      <c r="AO373" s="193"/>
      <c r="AP373" s="193"/>
      <c r="AQ373" s="193"/>
      <c r="AR373" s="193"/>
      <c r="AS373" s="193"/>
      <c r="AT373" s="193"/>
      <c r="AU373" s="193"/>
      <c r="AV373" s="193"/>
    </row>
    <row r="374" spans="1:48" ht="15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  <c r="AE374" s="193"/>
      <c r="AF374" s="193"/>
      <c r="AG374" s="193"/>
      <c r="AH374" s="193"/>
      <c r="AI374" s="193"/>
      <c r="AJ374" s="193"/>
      <c r="AK374" s="193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</row>
    <row r="375" spans="1:48" ht="15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  <c r="AH375" s="193"/>
      <c r="AI375" s="193"/>
      <c r="AJ375" s="193"/>
      <c r="AK375" s="193"/>
      <c r="AL375" s="193"/>
      <c r="AM375" s="193"/>
      <c r="AN375" s="193"/>
      <c r="AO375" s="193"/>
      <c r="AP375" s="193"/>
      <c r="AQ375" s="193"/>
      <c r="AR375" s="193"/>
      <c r="AS375" s="193"/>
      <c r="AT375" s="193"/>
      <c r="AU375" s="193"/>
      <c r="AV375" s="193"/>
    </row>
    <row r="376" spans="1:48" ht="15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  <c r="AH376" s="193"/>
      <c r="AI376" s="193"/>
      <c r="AJ376" s="193"/>
      <c r="AK376" s="193"/>
      <c r="AL376" s="193"/>
      <c r="AM376" s="193"/>
      <c r="AN376" s="193"/>
      <c r="AO376" s="193"/>
      <c r="AP376" s="193"/>
      <c r="AQ376" s="193"/>
      <c r="AR376" s="193"/>
      <c r="AS376" s="193"/>
      <c r="AT376" s="193"/>
      <c r="AU376" s="193"/>
      <c r="AV376" s="193"/>
    </row>
    <row r="377" spans="1:48" ht="15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  <c r="AH377" s="193"/>
      <c r="AI377" s="193"/>
      <c r="AJ377" s="193"/>
      <c r="AK377" s="193"/>
      <c r="AL377" s="193"/>
      <c r="AM377" s="193"/>
      <c r="AN377" s="193"/>
      <c r="AO377" s="193"/>
      <c r="AP377" s="193"/>
      <c r="AQ377" s="193"/>
      <c r="AR377" s="193"/>
      <c r="AS377" s="193"/>
      <c r="AT377" s="193"/>
      <c r="AU377" s="193"/>
      <c r="AV377" s="193"/>
    </row>
    <row r="378" spans="1:48" ht="15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  <c r="AH378" s="193"/>
      <c r="AI378" s="193"/>
      <c r="AJ378" s="193"/>
      <c r="AK378" s="193"/>
      <c r="AL378" s="193"/>
      <c r="AM378" s="193"/>
      <c r="AN378" s="193"/>
      <c r="AO378" s="193"/>
      <c r="AP378" s="193"/>
      <c r="AQ378" s="193"/>
      <c r="AR378" s="193"/>
      <c r="AS378" s="193"/>
      <c r="AT378" s="193"/>
      <c r="AU378" s="193"/>
      <c r="AV378" s="193"/>
    </row>
    <row r="379" spans="1:48" ht="15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  <c r="AH379" s="193"/>
      <c r="AI379" s="193"/>
      <c r="AJ379" s="193"/>
      <c r="AK379" s="193"/>
      <c r="AL379" s="193"/>
      <c r="AM379" s="193"/>
      <c r="AN379" s="193"/>
      <c r="AO379" s="193"/>
      <c r="AP379" s="193"/>
      <c r="AQ379" s="193"/>
      <c r="AR379" s="193"/>
      <c r="AS379" s="193"/>
      <c r="AT379" s="193"/>
      <c r="AU379" s="193"/>
      <c r="AV379" s="193"/>
    </row>
    <row r="380" spans="1:48" ht="15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  <c r="AE380" s="193"/>
      <c r="AF380" s="193"/>
      <c r="AG380" s="193"/>
      <c r="AH380" s="193"/>
      <c r="AI380" s="193"/>
      <c r="AJ380" s="193"/>
      <c r="AK380" s="193"/>
      <c r="AL380" s="193"/>
      <c r="AM380" s="193"/>
      <c r="AN380" s="193"/>
      <c r="AO380" s="193"/>
      <c r="AP380" s="193"/>
      <c r="AQ380" s="193"/>
      <c r="AR380" s="193"/>
      <c r="AS380" s="193"/>
      <c r="AT380" s="193"/>
      <c r="AU380" s="193"/>
      <c r="AV380" s="193"/>
    </row>
    <row r="381" spans="1:48" ht="15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  <c r="AE381" s="193"/>
      <c r="AF381" s="193"/>
      <c r="AG381" s="193"/>
      <c r="AH381" s="193"/>
      <c r="AI381" s="193"/>
      <c r="AJ381" s="193"/>
      <c r="AK381" s="193"/>
      <c r="AL381" s="193"/>
      <c r="AM381" s="193"/>
      <c r="AN381" s="193"/>
      <c r="AO381" s="193"/>
      <c r="AP381" s="193"/>
      <c r="AQ381" s="193"/>
      <c r="AR381" s="193"/>
      <c r="AS381" s="193"/>
      <c r="AT381" s="193"/>
      <c r="AU381" s="193"/>
      <c r="AV381" s="193"/>
    </row>
    <row r="382" spans="1:48" ht="15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  <c r="AE382" s="193"/>
      <c r="AF382" s="193"/>
      <c r="AG382" s="193"/>
      <c r="AH382" s="193"/>
      <c r="AI382" s="193"/>
      <c r="AJ382" s="193"/>
      <c r="AK382" s="193"/>
      <c r="AL382" s="193"/>
      <c r="AM382" s="193"/>
      <c r="AN382" s="193"/>
      <c r="AO382" s="193"/>
      <c r="AP382" s="193"/>
      <c r="AQ382" s="193"/>
      <c r="AR382" s="193"/>
      <c r="AS382" s="193"/>
      <c r="AT382" s="193"/>
      <c r="AU382" s="193"/>
      <c r="AV382" s="193"/>
    </row>
    <row r="383" spans="1:48" ht="15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  <c r="AE383" s="193"/>
      <c r="AF383" s="193"/>
      <c r="AG383" s="193"/>
      <c r="AH383" s="193"/>
      <c r="AI383" s="193"/>
      <c r="AJ383" s="193"/>
      <c r="AK383" s="193"/>
      <c r="AL383" s="193"/>
      <c r="AM383" s="193"/>
      <c r="AN383" s="193"/>
      <c r="AO383" s="193"/>
      <c r="AP383" s="193"/>
      <c r="AQ383" s="193"/>
      <c r="AR383" s="193"/>
      <c r="AS383" s="193"/>
      <c r="AT383" s="193"/>
      <c r="AU383" s="193"/>
      <c r="AV383" s="193"/>
    </row>
    <row r="384" spans="1:48" ht="15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  <c r="AE384" s="193"/>
      <c r="AF384" s="193"/>
      <c r="AG384" s="193"/>
      <c r="AH384" s="193"/>
      <c r="AI384" s="193"/>
      <c r="AJ384" s="193"/>
      <c r="AK384" s="193"/>
      <c r="AL384" s="193"/>
      <c r="AM384" s="193"/>
      <c r="AN384" s="193"/>
      <c r="AO384" s="193"/>
      <c r="AP384" s="193"/>
      <c r="AQ384" s="193"/>
      <c r="AR384" s="193"/>
      <c r="AS384" s="193"/>
      <c r="AT384" s="193"/>
      <c r="AU384" s="193"/>
      <c r="AV384" s="193"/>
    </row>
    <row r="385" spans="1:48" ht="15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  <c r="AE385" s="193"/>
      <c r="AF385" s="193"/>
      <c r="AG385" s="193"/>
      <c r="AH385" s="193"/>
      <c r="AI385" s="193"/>
      <c r="AJ385" s="193"/>
      <c r="AK385" s="193"/>
      <c r="AL385" s="193"/>
      <c r="AM385" s="193"/>
      <c r="AN385" s="193"/>
      <c r="AO385" s="193"/>
      <c r="AP385" s="193"/>
      <c r="AQ385" s="193"/>
      <c r="AR385" s="193"/>
      <c r="AS385" s="193"/>
      <c r="AT385" s="193"/>
      <c r="AU385" s="193"/>
      <c r="AV385" s="193"/>
    </row>
    <row r="386" spans="1:48" ht="15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  <c r="AE386" s="193"/>
      <c r="AF386" s="193"/>
      <c r="AG386" s="193"/>
      <c r="AH386" s="193"/>
      <c r="AI386" s="193"/>
      <c r="AJ386" s="193"/>
      <c r="AK386" s="193"/>
      <c r="AL386" s="193"/>
      <c r="AM386" s="193"/>
      <c r="AN386" s="193"/>
      <c r="AO386" s="193"/>
      <c r="AP386" s="193"/>
      <c r="AQ386" s="193"/>
      <c r="AR386" s="193"/>
      <c r="AS386" s="193"/>
      <c r="AT386" s="193"/>
      <c r="AU386" s="193"/>
      <c r="AV386" s="193"/>
    </row>
    <row r="387" spans="1:48" ht="15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  <c r="AE387" s="193"/>
      <c r="AF387" s="193"/>
      <c r="AG387" s="193"/>
      <c r="AH387" s="193"/>
      <c r="AI387" s="193"/>
      <c r="AJ387" s="193"/>
      <c r="AK387" s="193"/>
      <c r="AL387" s="193"/>
      <c r="AM387" s="193"/>
      <c r="AN387" s="193"/>
      <c r="AO387" s="193"/>
      <c r="AP387" s="193"/>
      <c r="AQ387" s="193"/>
      <c r="AR387" s="193"/>
      <c r="AS387" s="193"/>
      <c r="AT387" s="193"/>
      <c r="AU387" s="193"/>
      <c r="AV387" s="193"/>
    </row>
    <row r="388" spans="1:48" ht="15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/>
      <c r="AE388" s="193"/>
      <c r="AF388" s="193"/>
      <c r="AG388" s="193"/>
      <c r="AH388" s="193"/>
      <c r="AI388" s="193"/>
      <c r="AJ388" s="193"/>
      <c r="AK388" s="193"/>
      <c r="AL388" s="193"/>
      <c r="AM388" s="193"/>
      <c r="AN388" s="193"/>
      <c r="AO388" s="193"/>
      <c r="AP388" s="193"/>
      <c r="AQ388" s="193"/>
      <c r="AR388" s="193"/>
      <c r="AS388" s="193"/>
      <c r="AT388" s="193"/>
      <c r="AU388" s="193"/>
      <c r="AV388" s="193"/>
    </row>
    <row r="389" spans="1:48" ht="15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  <c r="AE389" s="193"/>
      <c r="AF389" s="193"/>
      <c r="AG389" s="193"/>
      <c r="AH389" s="193"/>
      <c r="AI389" s="193"/>
      <c r="AJ389" s="193"/>
      <c r="AK389" s="193"/>
      <c r="AL389" s="193"/>
      <c r="AM389" s="193"/>
      <c r="AN389" s="193"/>
      <c r="AO389" s="193"/>
      <c r="AP389" s="193"/>
      <c r="AQ389" s="193"/>
      <c r="AR389" s="193"/>
      <c r="AS389" s="193"/>
      <c r="AT389" s="193"/>
      <c r="AU389" s="193"/>
      <c r="AV389" s="193"/>
    </row>
    <row r="390" spans="1:48" ht="15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3"/>
      <c r="AF390" s="193"/>
      <c r="AG390" s="193"/>
      <c r="AH390" s="193"/>
      <c r="AI390" s="193"/>
      <c r="AJ390" s="193"/>
      <c r="AK390" s="193"/>
      <c r="AL390" s="193"/>
      <c r="AM390" s="193"/>
      <c r="AN390" s="193"/>
      <c r="AO390" s="193"/>
      <c r="AP390" s="193"/>
      <c r="AQ390" s="193"/>
      <c r="AR390" s="193"/>
      <c r="AS390" s="193"/>
      <c r="AT390" s="193"/>
      <c r="AU390" s="193"/>
      <c r="AV390" s="193"/>
    </row>
    <row r="391" spans="1:48" ht="15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  <c r="AE391" s="193"/>
      <c r="AF391" s="193"/>
      <c r="AG391" s="193"/>
      <c r="AH391" s="193"/>
      <c r="AI391" s="193"/>
      <c r="AJ391" s="193"/>
      <c r="AK391" s="193"/>
      <c r="AL391" s="193"/>
      <c r="AM391" s="193"/>
      <c r="AN391" s="193"/>
      <c r="AO391" s="193"/>
      <c r="AP391" s="193"/>
      <c r="AQ391" s="193"/>
      <c r="AR391" s="193"/>
      <c r="AS391" s="193"/>
      <c r="AT391" s="193"/>
      <c r="AU391" s="193"/>
      <c r="AV391" s="193"/>
    </row>
    <row r="392" spans="1:48" ht="15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  <c r="AE392" s="193"/>
      <c r="AF392" s="193"/>
      <c r="AG392" s="193"/>
      <c r="AH392" s="193"/>
      <c r="AI392" s="193"/>
      <c r="AJ392" s="193"/>
      <c r="AK392" s="193"/>
      <c r="AL392" s="193"/>
      <c r="AM392" s="193"/>
      <c r="AN392" s="193"/>
      <c r="AO392" s="193"/>
      <c r="AP392" s="193"/>
      <c r="AQ392" s="193"/>
      <c r="AR392" s="193"/>
      <c r="AS392" s="193"/>
      <c r="AT392" s="193"/>
      <c r="AU392" s="193"/>
      <c r="AV392" s="193"/>
    </row>
    <row r="393" spans="1:48" ht="15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  <c r="AA393" s="193"/>
      <c r="AB393" s="193"/>
      <c r="AC393" s="193"/>
      <c r="AD393" s="193"/>
      <c r="AE393" s="193"/>
      <c r="AF393" s="193"/>
      <c r="AG393" s="193"/>
      <c r="AH393" s="193"/>
      <c r="AI393" s="193"/>
      <c r="AJ393" s="193"/>
      <c r="AK393" s="193"/>
      <c r="AL393" s="193"/>
      <c r="AM393" s="193"/>
      <c r="AN393" s="193"/>
      <c r="AO393" s="193"/>
      <c r="AP393" s="193"/>
      <c r="AQ393" s="193"/>
      <c r="AR393" s="193"/>
      <c r="AS393" s="193"/>
      <c r="AT393" s="193"/>
      <c r="AU393" s="193"/>
      <c r="AV393" s="193"/>
    </row>
    <row r="394" spans="1:48" ht="15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  <c r="AE394" s="193"/>
      <c r="AF394" s="193"/>
      <c r="AG394" s="193"/>
      <c r="AH394" s="193"/>
      <c r="AI394" s="193"/>
      <c r="AJ394" s="193"/>
      <c r="AK394" s="193"/>
      <c r="AL394" s="193"/>
      <c r="AM394" s="193"/>
      <c r="AN394" s="193"/>
      <c r="AO394" s="193"/>
      <c r="AP394" s="193"/>
      <c r="AQ394" s="193"/>
      <c r="AR394" s="193"/>
      <c r="AS394" s="193"/>
      <c r="AT394" s="193"/>
      <c r="AU394" s="193"/>
      <c r="AV394" s="193"/>
    </row>
    <row r="395" spans="1:48" ht="15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  <c r="AE395" s="193"/>
      <c r="AF395" s="193"/>
      <c r="AG395" s="193"/>
      <c r="AH395" s="193"/>
      <c r="AI395" s="193"/>
      <c r="AJ395" s="193"/>
      <c r="AK395" s="193"/>
      <c r="AL395" s="193"/>
      <c r="AM395" s="193"/>
      <c r="AN395" s="193"/>
      <c r="AO395" s="193"/>
      <c r="AP395" s="193"/>
      <c r="AQ395" s="193"/>
      <c r="AR395" s="193"/>
      <c r="AS395" s="193"/>
      <c r="AT395" s="193"/>
      <c r="AU395" s="193"/>
      <c r="AV395" s="193"/>
    </row>
    <row r="396" spans="1:48" ht="15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3"/>
      <c r="AF396" s="193"/>
      <c r="AG396" s="193"/>
      <c r="AH396" s="193"/>
      <c r="AI396" s="193"/>
      <c r="AJ396" s="193"/>
      <c r="AK396" s="193"/>
      <c r="AL396" s="193"/>
      <c r="AM396" s="193"/>
      <c r="AN396" s="193"/>
      <c r="AO396" s="193"/>
      <c r="AP396" s="193"/>
      <c r="AQ396" s="193"/>
      <c r="AR396" s="193"/>
      <c r="AS396" s="193"/>
      <c r="AT396" s="193"/>
      <c r="AU396" s="193"/>
      <c r="AV396" s="193"/>
    </row>
    <row r="397" spans="1:48" ht="15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  <c r="AE397" s="193"/>
      <c r="AF397" s="193"/>
      <c r="AG397" s="193"/>
      <c r="AH397" s="193"/>
      <c r="AI397" s="193"/>
      <c r="AJ397" s="193"/>
      <c r="AK397" s="193"/>
      <c r="AL397" s="193"/>
      <c r="AM397" s="193"/>
      <c r="AN397" s="193"/>
      <c r="AO397" s="193"/>
      <c r="AP397" s="193"/>
      <c r="AQ397" s="193"/>
      <c r="AR397" s="193"/>
      <c r="AS397" s="193"/>
      <c r="AT397" s="193"/>
      <c r="AU397" s="193"/>
      <c r="AV397" s="193"/>
    </row>
    <row r="398" spans="1:48" ht="15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  <c r="AE398" s="193"/>
      <c r="AF398" s="193"/>
      <c r="AG398" s="193"/>
      <c r="AH398" s="193"/>
      <c r="AI398" s="193"/>
      <c r="AJ398" s="193"/>
      <c r="AK398" s="193"/>
      <c r="AL398" s="193"/>
      <c r="AM398" s="193"/>
      <c r="AN398" s="193"/>
      <c r="AO398" s="193"/>
      <c r="AP398" s="193"/>
      <c r="AQ398" s="193"/>
      <c r="AR398" s="193"/>
      <c r="AS398" s="193"/>
      <c r="AT398" s="193"/>
      <c r="AU398" s="193"/>
      <c r="AV398" s="193"/>
    </row>
    <row r="399" spans="1:48" ht="15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  <c r="AE399" s="193"/>
      <c r="AF399" s="193"/>
      <c r="AG399" s="193"/>
      <c r="AH399" s="193"/>
      <c r="AI399" s="193"/>
      <c r="AJ399" s="193"/>
      <c r="AK399" s="193"/>
      <c r="AL399" s="193"/>
      <c r="AM399" s="193"/>
      <c r="AN399" s="193"/>
      <c r="AO399" s="193"/>
      <c r="AP399" s="193"/>
      <c r="AQ399" s="193"/>
      <c r="AR399" s="193"/>
      <c r="AS399" s="193"/>
      <c r="AT399" s="193"/>
      <c r="AU399" s="193"/>
      <c r="AV399" s="193"/>
    </row>
    <row r="400" spans="1:48" ht="15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  <c r="AE400" s="193"/>
      <c r="AF400" s="193"/>
      <c r="AG400" s="193"/>
      <c r="AH400" s="193"/>
      <c r="AI400" s="193"/>
      <c r="AJ400" s="193"/>
      <c r="AK400" s="193"/>
      <c r="AL400" s="193"/>
      <c r="AM400" s="193"/>
      <c r="AN400" s="193"/>
      <c r="AO400" s="193"/>
      <c r="AP400" s="193"/>
      <c r="AQ400" s="193"/>
      <c r="AR400" s="193"/>
      <c r="AS400" s="193"/>
      <c r="AT400" s="193"/>
      <c r="AU400" s="193"/>
      <c r="AV400" s="193"/>
    </row>
    <row r="401" spans="1:48" ht="15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  <c r="AE401" s="193"/>
      <c r="AF401" s="193"/>
      <c r="AG401" s="193"/>
      <c r="AH401" s="193"/>
      <c r="AI401" s="193"/>
      <c r="AJ401" s="193"/>
      <c r="AK401" s="193"/>
      <c r="AL401" s="193"/>
      <c r="AM401" s="193"/>
      <c r="AN401" s="193"/>
      <c r="AO401" s="193"/>
      <c r="AP401" s="193"/>
      <c r="AQ401" s="193"/>
      <c r="AR401" s="193"/>
      <c r="AS401" s="193"/>
      <c r="AT401" s="193"/>
      <c r="AU401" s="193"/>
      <c r="AV401" s="193"/>
    </row>
    <row r="402" spans="1:48" ht="15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  <c r="AH402" s="193"/>
      <c r="AI402" s="193"/>
      <c r="AJ402" s="193"/>
      <c r="AK402" s="193"/>
      <c r="AL402" s="193"/>
      <c r="AM402" s="193"/>
      <c r="AN402" s="193"/>
      <c r="AO402" s="193"/>
      <c r="AP402" s="193"/>
      <c r="AQ402" s="193"/>
      <c r="AR402" s="193"/>
      <c r="AS402" s="193"/>
      <c r="AT402" s="193"/>
      <c r="AU402" s="193"/>
      <c r="AV402" s="193"/>
    </row>
    <row r="403" spans="1:48" ht="15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  <c r="AE403" s="193"/>
      <c r="AF403" s="193"/>
      <c r="AG403" s="193"/>
      <c r="AH403" s="193"/>
      <c r="AI403" s="193"/>
      <c r="AJ403" s="193"/>
      <c r="AK403" s="193"/>
      <c r="AL403" s="193"/>
      <c r="AM403" s="193"/>
      <c r="AN403" s="193"/>
      <c r="AO403" s="193"/>
      <c r="AP403" s="193"/>
      <c r="AQ403" s="193"/>
      <c r="AR403" s="193"/>
      <c r="AS403" s="193"/>
      <c r="AT403" s="193"/>
      <c r="AU403" s="193"/>
      <c r="AV403" s="193"/>
    </row>
    <row r="404" spans="1:48" ht="15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  <c r="AE404" s="193"/>
      <c r="AF404" s="193"/>
      <c r="AG404" s="193"/>
      <c r="AH404" s="193"/>
      <c r="AI404" s="193"/>
      <c r="AJ404" s="193"/>
      <c r="AK404" s="193"/>
      <c r="AL404" s="193"/>
      <c r="AM404" s="193"/>
      <c r="AN404" s="193"/>
      <c r="AO404" s="193"/>
      <c r="AP404" s="193"/>
      <c r="AQ404" s="193"/>
      <c r="AR404" s="193"/>
      <c r="AS404" s="193"/>
      <c r="AT404" s="193"/>
      <c r="AU404" s="193"/>
      <c r="AV404" s="193"/>
    </row>
    <row r="405" spans="1:48" ht="15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  <c r="AE405" s="193"/>
      <c r="AF405" s="193"/>
      <c r="AG405" s="193"/>
      <c r="AH405" s="193"/>
      <c r="AI405" s="193"/>
      <c r="AJ405" s="193"/>
      <c r="AK405" s="193"/>
      <c r="AL405" s="193"/>
      <c r="AM405" s="193"/>
      <c r="AN405" s="193"/>
      <c r="AO405" s="193"/>
      <c r="AP405" s="193"/>
      <c r="AQ405" s="193"/>
      <c r="AR405" s="193"/>
      <c r="AS405" s="193"/>
      <c r="AT405" s="193"/>
      <c r="AU405" s="193"/>
      <c r="AV405" s="193"/>
    </row>
    <row r="406" spans="1:48" ht="15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3"/>
      <c r="AF406" s="193"/>
      <c r="AG406" s="193"/>
      <c r="AH406" s="193"/>
      <c r="AI406" s="193"/>
      <c r="AJ406" s="193"/>
      <c r="AK406" s="193"/>
      <c r="AL406" s="193"/>
      <c r="AM406" s="193"/>
      <c r="AN406" s="193"/>
      <c r="AO406" s="193"/>
      <c r="AP406" s="193"/>
      <c r="AQ406" s="193"/>
      <c r="AR406" s="193"/>
      <c r="AS406" s="193"/>
      <c r="AT406" s="193"/>
      <c r="AU406" s="193"/>
      <c r="AV406" s="193"/>
    </row>
    <row r="407" spans="1:48" ht="15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  <c r="AA407" s="193"/>
      <c r="AB407" s="193"/>
      <c r="AC407" s="193"/>
      <c r="AD407" s="193"/>
      <c r="AE407" s="193"/>
      <c r="AF407" s="193"/>
      <c r="AG407" s="193"/>
      <c r="AH407" s="193"/>
      <c r="AI407" s="193"/>
      <c r="AJ407" s="193"/>
      <c r="AK407" s="193"/>
      <c r="AL407" s="193"/>
      <c r="AM407" s="193"/>
      <c r="AN407" s="193"/>
      <c r="AO407" s="193"/>
      <c r="AP407" s="193"/>
      <c r="AQ407" s="193"/>
      <c r="AR407" s="193"/>
      <c r="AS407" s="193"/>
      <c r="AT407" s="193"/>
      <c r="AU407" s="193"/>
      <c r="AV407" s="193"/>
    </row>
    <row r="408" spans="1:48" ht="15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  <c r="AE408" s="193"/>
      <c r="AF408" s="193"/>
      <c r="AG408" s="193"/>
      <c r="AH408" s="193"/>
      <c r="AI408" s="193"/>
      <c r="AJ408" s="193"/>
      <c r="AK408" s="193"/>
      <c r="AL408" s="193"/>
      <c r="AM408" s="193"/>
      <c r="AN408" s="193"/>
      <c r="AO408" s="193"/>
      <c r="AP408" s="193"/>
      <c r="AQ408" s="193"/>
      <c r="AR408" s="193"/>
      <c r="AS408" s="193"/>
      <c r="AT408" s="193"/>
      <c r="AU408" s="193"/>
      <c r="AV408" s="193"/>
    </row>
    <row r="409" spans="1:48" ht="15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  <c r="AE409" s="193"/>
      <c r="AF409" s="193"/>
      <c r="AG409" s="193"/>
      <c r="AH409" s="193"/>
      <c r="AI409" s="193"/>
      <c r="AJ409" s="193"/>
      <c r="AK409" s="193"/>
      <c r="AL409" s="193"/>
      <c r="AM409" s="193"/>
      <c r="AN409" s="193"/>
      <c r="AO409" s="193"/>
      <c r="AP409" s="193"/>
      <c r="AQ409" s="193"/>
      <c r="AR409" s="193"/>
      <c r="AS409" s="193"/>
      <c r="AT409" s="193"/>
      <c r="AU409" s="193"/>
      <c r="AV409" s="193"/>
    </row>
    <row r="410" spans="1:48" ht="15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  <c r="AE410" s="193"/>
      <c r="AF410" s="193"/>
      <c r="AG410" s="193"/>
      <c r="AH410" s="193"/>
      <c r="AI410" s="193"/>
      <c r="AJ410" s="193"/>
      <c r="AK410" s="193"/>
      <c r="AL410" s="193"/>
      <c r="AM410" s="193"/>
      <c r="AN410" s="193"/>
      <c r="AO410" s="193"/>
      <c r="AP410" s="193"/>
      <c r="AQ410" s="193"/>
      <c r="AR410" s="193"/>
      <c r="AS410" s="193"/>
      <c r="AT410" s="193"/>
      <c r="AU410" s="193"/>
      <c r="AV410" s="193"/>
    </row>
    <row r="411" spans="1:48" ht="15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  <c r="AE411" s="193"/>
      <c r="AF411" s="193"/>
      <c r="AG411" s="193"/>
      <c r="AH411" s="193"/>
      <c r="AI411" s="193"/>
      <c r="AJ411" s="193"/>
      <c r="AK411" s="193"/>
      <c r="AL411" s="193"/>
      <c r="AM411" s="193"/>
      <c r="AN411" s="193"/>
      <c r="AO411" s="193"/>
      <c r="AP411" s="193"/>
      <c r="AQ411" s="193"/>
      <c r="AR411" s="193"/>
      <c r="AS411" s="193"/>
      <c r="AT411" s="193"/>
      <c r="AU411" s="193"/>
      <c r="AV411" s="193"/>
    </row>
    <row r="412" spans="1:48" ht="15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3"/>
      <c r="AG412" s="193"/>
      <c r="AH412" s="193"/>
      <c r="AI412" s="193"/>
      <c r="AJ412" s="193"/>
      <c r="AK412" s="193"/>
      <c r="AL412" s="193"/>
      <c r="AM412" s="193"/>
      <c r="AN412" s="193"/>
      <c r="AO412" s="193"/>
      <c r="AP412" s="193"/>
      <c r="AQ412" s="193"/>
      <c r="AR412" s="193"/>
      <c r="AS412" s="193"/>
      <c r="AT412" s="193"/>
      <c r="AU412" s="193"/>
      <c r="AV412" s="193"/>
    </row>
    <row r="413" spans="1:48" ht="15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  <c r="AE413" s="193"/>
      <c r="AF413" s="193"/>
      <c r="AG413" s="193"/>
      <c r="AH413" s="193"/>
      <c r="AI413" s="193"/>
      <c r="AJ413" s="193"/>
      <c r="AK413" s="193"/>
      <c r="AL413" s="193"/>
      <c r="AM413" s="193"/>
      <c r="AN413" s="193"/>
      <c r="AO413" s="193"/>
      <c r="AP413" s="193"/>
      <c r="AQ413" s="193"/>
      <c r="AR413" s="193"/>
      <c r="AS413" s="193"/>
      <c r="AT413" s="193"/>
      <c r="AU413" s="193"/>
      <c r="AV413" s="193"/>
    </row>
    <row r="414" spans="1:48" ht="15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193"/>
      <c r="AI414" s="193"/>
      <c r="AJ414" s="193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193"/>
      <c r="AV414" s="193"/>
    </row>
    <row r="415" spans="1:48" ht="15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  <c r="AH415" s="193"/>
      <c r="AI415" s="193"/>
      <c r="AJ415" s="193"/>
      <c r="AK415" s="193"/>
      <c r="AL415" s="193"/>
      <c r="AM415" s="193"/>
      <c r="AN415" s="193"/>
      <c r="AO415" s="193"/>
      <c r="AP415" s="193"/>
      <c r="AQ415" s="193"/>
      <c r="AR415" s="193"/>
      <c r="AS415" s="193"/>
      <c r="AT415" s="193"/>
      <c r="AU415" s="193"/>
      <c r="AV415" s="193"/>
    </row>
    <row r="416" spans="1:48" ht="15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  <c r="AH416" s="193"/>
      <c r="AI416" s="193"/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193"/>
    </row>
    <row r="417" spans="1:48" ht="15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  <c r="AH417" s="193"/>
      <c r="AI417" s="193"/>
      <c r="AJ417" s="193"/>
      <c r="AK417" s="193"/>
      <c r="AL417" s="193"/>
      <c r="AM417" s="193"/>
      <c r="AN417" s="193"/>
      <c r="AO417" s="193"/>
      <c r="AP417" s="193"/>
      <c r="AQ417" s="193"/>
      <c r="AR417" s="193"/>
      <c r="AS417" s="193"/>
      <c r="AT417" s="193"/>
      <c r="AU417" s="193"/>
      <c r="AV417" s="193"/>
    </row>
    <row r="418" spans="1:48" ht="15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  <c r="AH418" s="193"/>
      <c r="AI418" s="193"/>
      <c r="AJ418" s="193"/>
      <c r="AK418" s="193"/>
      <c r="AL418" s="193"/>
      <c r="AM418" s="193"/>
      <c r="AN418" s="193"/>
      <c r="AO418" s="193"/>
      <c r="AP418" s="193"/>
      <c r="AQ418" s="193"/>
      <c r="AR418" s="193"/>
      <c r="AS418" s="193"/>
      <c r="AT418" s="193"/>
      <c r="AU418" s="193"/>
      <c r="AV418" s="193"/>
    </row>
    <row r="419" spans="1:48" ht="15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  <c r="AH419" s="193"/>
      <c r="AI419" s="193"/>
      <c r="AJ419" s="193"/>
      <c r="AK419" s="193"/>
      <c r="AL419" s="193"/>
      <c r="AM419" s="193"/>
      <c r="AN419" s="193"/>
      <c r="AO419" s="193"/>
      <c r="AP419" s="193"/>
      <c r="AQ419" s="193"/>
      <c r="AR419" s="193"/>
      <c r="AS419" s="193"/>
      <c r="AT419" s="193"/>
      <c r="AU419" s="193"/>
      <c r="AV419" s="193"/>
    </row>
    <row r="420" spans="1:48" ht="15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  <c r="AH420" s="193"/>
      <c r="AI420" s="193"/>
      <c r="AJ420" s="193"/>
      <c r="AK420" s="193"/>
      <c r="AL420" s="193"/>
      <c r="AM420" s="193"/>
      <c r="AN420" s="193"/>
      <c r="AO420" s="193"/>
      <c r="AP420" s="193"/>
      <c r="AQ420" s="193"/>
      <c r="AR420" s="193"/>
      <c r="AS420" s="193"/>
      <c r="AT420" s="193"/>
      <c r="AU420" s="193"/>
      <c r="AV420" s="193"/>
    </row>
    <row r="421" spans="1:48" ht="15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  <c r="AH421" s="193"/>
      <c r="AI421" s="193"/>
      <c r="AJ421" s="193"/>
      <c r="AK421" s="193"/>
      <c r="AL421" s="193"/>
      <c r="AM421" s="193"/>
      <c r="AN421" s="193"/>
      <c r="AO421" s="193"/>
      <c r="AP421" s="193"/>
      <c r="AQ421" s="193"/>
      <c r="AR421" s="193"/>
      <c r="AS421" s="193"/>
      <c r="AT421" s="193"/>
      <c r="AU421" s="193"/>
      <c r="AV421" s="193"/>
    </row>
    <row r="422" spans="1:48" ht="15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  <c r="AH422" s="193"/>
      <c r="AI422" s="193"/>
      <c r="AJ422" s="193"/>
      <c r="AK422" s="193"/>
      <c r="AL422" s="193"/>
      <c r="AM422" s="193"/>
      <c r="AN422" s="193"/>
      <c r="AO422" s="193"/>
      <c r="AP422" s="193"/>
      <c r="AQ422" s="193"/>
      <c r="AR422" s="193"/>
      <c r="AS422" s="193"/>
      <c r="AT422" s="193"/>
      <c r="AU422" s="193"/>
      <c r="AV422" s="193"/>
    </row>
    <row r="423" spans="1:48" ht="15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  <c r="AE423" s="193"/>
      <c r="AF423" s="193"/>
      <c r="AG423" s="193"/>
      <c r="AH423" s="193"/>
      <c r="AI423" s="193"/>
      <c r="AJ423" s="193"/>
      <c r="AK423" s="193"/>
      <c r="AL423" s="193"/>
      <c r="AM423" s="193"/>
      <c r="AN423" s="193"/>
      <c r="AO423" s="193"/>
      <c r="AP423" s="193"/>
      <c r="AQ423" s="193"/>
      <c r="AR423" s="193"/>
      <c r="AS423" s="193"/>
      <c r="AT423" s="193"/>
      <c r="AU423" s="193"/>
      <c r="AV423" s="193"/>
    </row>
    <row r="424" spans="1:48" ht="15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  <c r="AE424" s="193"/>
      <c r="AF424" s="193"/>
      <c r="AG424" s="193"/>
      <c r="AH424" s="193"/>
      <c r="AI424" s="193"/>
      <c r="AJ424" s="193"/>
      <c r="AK424" s="193"/>
      <c r="AL424" s="193"/>
      <c r="AM424" s="193"/>
      <c r="AN424" s="193"/>
      <c r="AO424" s="193"/>
      <c r="AP424" s="193"/>
      <c r="AQ424" s="193"/>
      <c r="AR424" s="193"/>
      <c r="AS424" s="193"/>
      <c r="AT424" s="193"/>
      <c r="AU424" s="193"/>
      <c r="AV424" s="193"/>
    </row>
    <row r="425" spans="1:48" ht="15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3"/>
      <c r="AF425" s="193"/>
      <c r="AG425" s="193"/>
      <c r="AH425" s="193"/>
      <c r="AI425" s="193"/>
      <c r="AJ425" s="193"/>
      <c r="AK425" s="193"/>
      <c r="AL425" s="193"/>
      <c r="AM425" s="193"/>
      <c r="AN425" s="193"/>
      <c r="AO425" s="193"/>
      <c r="AP425" s="193"/>
      <c r="AQ425" s="193"/>
      <c r="AR425" s="193"/>
      <c r="AS425" s="193"/>
      <c r="AT425" s="193"/>
      <c r="AU425" s="193"/>
      <c r="AV425" s="193"/>
    </row>
    <row r="426" spans="1:48" ht="15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  <c r="AE426" s="193"/>
      <c r="AF426" s="193"/>
      <c r="AG426" s="193"/>
      <c r="AH426" s="193"/>
      <c r="AI426" s="193"/>
      <c r="AJ426" s="193"/>
      <c r="AK426" s="193"/>
      <c r="AL426" s="193"/>
      <c r="AM426" s="193"/>
      <c r="AN426" s="193"/>
      <c r="AO426" s="193"/>
      <c r="AP426" s="193"/>
      <c r="AQ426" s="193"/>
      <c r="AR426" s="193"/>
      <c r="AS426" s="193"/>
      <c r="AT426" s="193"/>
      <c r="AU426" s="193"/>
      <c r="AV426" s="193"/>
    </row>
    <row r="427" spans="1:48" ht="15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  <c r="AH427" s="193"/>
      <c r="AI427" s="193"/>
      <c r="AJ427" s="193"/>
      <c r="AK427" s="193"/>
      <c r="AL427" s="193"/>
      <c r="AM427" s="193"/>
      <c r="AN427" s="193"/>
      <c r="AO427" s="193"/>
      <c r="AP427" s="193"/>
      <c r="AQ427" s="193"/>
      <c r="AR427" s="193"/>
      <c r="AS427" s="193"/>
      <c r="AT427" s="193"/>
      <c r="AU427" s="193"/>
      <c r="AV427" s="193"/>
    </row>
    <row r="428" spans="1:48" ht="15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  <c r="AH428" s="193"/>
      <c r="AI428" s="193"/>
      <c r="AJ428" s="193"/>
      <c r="AK428" s="193"/>
      <c r="AL428" s="193"/>
      <c r="AM428" s="193"/>
      <c r="AN428" s="193"/>
      <c r="AO428" s="193"/>
      <c r="AP428" s="193"/>
      <c r="AQ428" s="193"/>
      <c r="AR428" s="193"/>
      <c r="AS428" s="193"/>
      <c r="AT428" s="193"/>
      <c r="AU428" s="193"/>
      <c r="AV428" s="193"/>
    </row>
    <row r="429" spans="1:48" ht="15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  <c r="AE429" s="193"/>
      <c r="AF429" s="193"/>
      <c r="AG429" s="193"/>
      <c r="AH429" s="193"/>
      <c r="AI429" s="193"/>
      <c r="AJ429" s="193"/>
      <c r="AK429" s="193"/>
      <c r="AL429" s="193"/>
      <c r="AM429" s="193"/>
      <c r="AN429" s="193"/>
      <c r="AO429" s="193"/>
      <c r="AP429" s="193"/>
      <c r="AQ429" s="193"/>
      <c r="AR429" s="193"/>
      <c r="AS429" s="193"/>
      <c r="AT429" s="193"/>
      <c r="AU429" s="193"/>
      <c r="AV429" s="193"/>
    </row>
    <row r="430" spans="1:48" ht="15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  <c r="AE430" s="193"/>
      <c r="AF430" s="193"/>
      <c r="AG430" s="193"/>
      <c r="AH430" s="193"/>
      <c r="AI430" s="193"/>
      <c r="AJ430" s="193"/>
      <c r="AK430" s="193"/>
      <c r="AL430" s="193"/>
      <c r="AM430" s="193"/>
      <c r="AN430" s="193"/>
      <c r="AO430" s="193"/>
      <c r="AP430" s="193"/>
      <c r="AQ430" s="193"/>
      <c r="AR430" s="193"/>
      <c r="AS430" s="193"/>
      <c r="AT430" s="193"/>
      <c r="AU430" s="193"/>
      <c r="AV430" s="193"/>
    </row>
    <row r="431" spans="1:48" ht="15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  <c r="AH431" s="193"/>
      <c r="AI431" s="193"/>
      <c r="AJ431" s="193"/>
      <c r="AK431" s="193"/>
      <c r="AL431" s="193"/>
      <c r="AM431" s="193"/>
      <c r="AN431" s="193"/>
      <c r="AO431" s="193"/>
      <c r="AP431" s="193"/>
      <c r="AQ431" s="193"/>
      <c r="AR431" s="193"/>
      <c r="AS431" s="193"/>
      <c r="AT431" s="193"/>
      <c r="AU431" s="193"/>
      <c r="AV431" s="193"/>
    </row>
    <row r="432" spans="1:48" ht="15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  <c r="AH432" s="193"/>
      <c r="AI432" s="193"/>
      <c r="AJ432" s="193"/>
      <c r="AK432" s="193"/>
      <c r="AL432" s="193"/>
      <c r="AM432" s="193"/>
      <c r="AN432" s="193"/>
      <c r="AO432" s="193"/>
      <c r="AP432" s="193"/>
      <c r="AQ432" s="193"/>
      <c r="AR432" s="193"/>
      <c r="AS432" s="193"/>
      <c r="AT432" s="193"/>
      <c r="AU432" s="193"/>
      <c r="AV432" s="193"/>
    </row>
    <row r="433" spans="1:48" ht="15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  <c r="AE433" s="193"/>
      <c r="AF433" s="193"/>
      <c r="AG433" s="193"/>
      <c r="AH433" s="193"/>
      <c r="AI433" s="193"/>
      <c r="AJ433" s="193"/>
      <c r="AK433" s="193"/>
      <c r="AL433" s="193"/>
      <c r="AM433" s="193"/>
      <c r="AN433" s="193"/>
      <c r="AO433" s="193"/>
      <c r="AP433" s="193"/>
      <c r="AQ433" s="193"/>
      <c r="AR433" s="193"/>
      <c r="AS433" s="193"/>
      <c r="AT433" s="193"/>
      <c r="AU433" s="193"/>
      <c r="AV433" s="193"/>
    </row>
    <row r="434" spans="1:48" ht="15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  <c r="AE434" s="193"/>
      <c r="AF434" s="193"/>
      <c r="AG434" s="193"/>
      <c r="AH434" s="193"/>
      <c r="AI434" s="193"/>
      <c r="AJ434" s="193"/>
      <c r="AK434" s="193"/>
      <c r="AL434" s="193"/>
      <c r="AM434" s="193"/>
      <c r="AN434" s="193"/>
      <c r="AO434" s="193"/>
      <c r="AP434" s="193"/>
      <c r="AQ434" s="193"/>
      <c r="AR434" s="193"/>
      <c r="AS434" s="193"/>
      <c r="AT434" s="193"/>
      <c r="AU434" s="193"/>
      <c r="AV434" s="193"/>
    </row>
    <row r="435" spans="1:48" ht="15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  <c r="AE435" s="193"/>
      <c r="AF435" s="193"/>
      <c r="AG435" s="193"/>
      <c r="AH435" s="193"/>
      <c r="AI435" s="193"/>
      <c r="AJ435" s="193"/>
      <c r="AK435" s="193"/>
      <c r="AL435" s="193"/>
      <c r="AM435" s="193"/>
      <c r="AN435" s="193"/>
      <c r="AO435" s="193"/>
      <c r="AP435" s="193"/>
      <c r="AQ435" s="193"/>
      <c r="AR435" s="193"/>
      <c r="AS435" s="193"/>
      <c r="AT435" s="193"/>
      <c r="AU435" s="193"/>
      <c r="AV435" s="193"/>
    </row>
    <row r="436" spans="1:48" ht="15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  <c r="AH436" s="193"/>
      <c r="AI436" s="193"/>
      <c r="AJ436" s="193"/>
      <c r="AK436" s="193"/>
      <c r="AL436" s="193"/>
      <c r="AM436" s="193"/>
      <c r="AN436" s="193"/>
      <c r="AO436" s="193"/>
      <c r="AP436" s="193"/>
      <c r="AQ436" s="193"/>
      <c r="AR436" s="193"/>
      <c r="AS436" s="193"/>
      <c r="AT436" s="193"/>
      <c r="AU436" s="193"/>
      <c r="AV436" s="193"/>
    </row>
    <row r="437" spans="1:48" ht="15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193"/>
      <c r="AI437" s="193"/>
      <c r="AJ437" s="193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193"/>
      <c r="AV437" s="193"/>
    </row>
    <row r="438" spans="1:48" ht="15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  <c r="AH438" s="193"/>
      <c r="AI438" s="193"/>
      <c r="AJ438" s="193"/>
      <c r="AK438" s="193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</row>
    <row r="439" spans="1:48" ht="15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  <c r="AE439" s="193"/>
      <c r="AF439" s="193"/>
      <c r="AG439" s="193"/>
      <c r="AH439" s="193"/>
      <c r="AI439" s="193"/>
      <c r="AJ439" s="193"/>
      <c r="AK439" s="193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</row>
    <row r="440" spans="1:48" ht="15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  <c r="AE440" s="193"/>
      <c r="AF440" s="193"/>
      <c r="AG440" s="193"/>
      <c r="AH440" s="193"/>
      <c r="AI440" s="193"/>
      <c r="AJ440" s="193"/>
      <c r="AK440" s="193"/>
      <c r="AL440" s="193"/>
      <c r="AM440" s="193"/>
      <c r="AN440" s="193"/>
      <c r="AO440" s="193"/>
      <c r="AP440" s="193"/>
      <c r="AQ440" s="193"/>
      <c r="AR440" s="193"/>
      <c r="AS440" s="193"/>
      <c r="AT440" s="193"/>
      <c r="AU440" s="193"/>
      <c r="AV440" s="193"/>
    </row>
    <row r="441" spans="1:48" ht="15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  <c r="AH441" s="193"/>
      <c r="AI441" s="193"/>
      <c r="AJ441" s="193"/>
      <c r="AK441" s="193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</row>
    <row r="442" spans="1:48" ht="15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  <c r="AH442" s="193"/>
      <c r="AI442" s="193"/>
      <c r="AJ442" s="193"/>
      <c r="AK442" s="193"/>
      <c r="AL442" s="193"/>
      <c r="AM442" s="193"/>
      <c r="AN442" s="193"/>
      <c r="AO442" s="193"/>
      <c r="AP442" s="193"/>
      <c r="AQ442" s="193"/>
      <c r="AR442" s="193"/>
      <c r="AS442" s="193"/>
      <c r="AT442" s="193"/>
      <c r="AU442" s="193"/>
      <c r="AV442" s="193"/>
    </row>
    <row r="443" spans="1:48" ht="15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  <c r="AE443" s="193"/>
      <c r="AF443" s="193"/>
      <c r="AG443" s="193"/>
      <c r="AH443" s="193"/>
      <c r="AI443" s="193"/>
      <c r="AJ443" s="193"/>
      <c r="AK443" s="193"/>
      <c r="AL443" s="193"/>
      <c r="AM443" s="193"/>
      <c r="AN443" s="193"/>
      <c r="AO443" s="193"/>
      <c r="AP443" s="193"/>
      <c r="AQ443" s="193"/>
      <c r="AR443" s="193"/>
      <c r="AS443" s="193"/>
      <c r="AT443" s="193"/>
      <c r="AU443" s="193"/>
      <c r="AV443" s="193"/>
    </row>
    <row r="444" spans="1:48" ht="15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  <c r="AH444" s="193"/>
      <c r="AI444" s="193"/>
      <c r="AJ444" s="193"/>
      <c r="AK444" s="193"/>
      <c r="AL444" s="193"/>
      <c r="AM444" s="193"/>
      <c r="AN444" s="193"/>
      <c r="AO444" s="193"/>
      <c r="AP444" s="193"/>
      <c r="AQ444" s="193"/>
      <c r="AR444" s="193"/>
      <c r="AS444" s="193"/>
      <c r="AT444" s="193"/>
      <c r="AU444" s="193"/>
      <c r="AV444" s="193"/>
    </row>
    <row r="445" spans="1:48" ht="15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  <c r="AH445" s="193"/>
      <c r="AI445" s="193"/>
      <c r="AJ445" s="193"/>
      <c r="AK445" s="193"/>
      <c r="AL445" s="193"/>
      <c r="AM445" s="193"/>
      <c r="AN445" s="193"/>
      <c r="AO445" s="193"/>
      <c r="AP445" s="193"/>
      <c r="AQ445" s="193"/>
      <c r="AR445" s="193"/>
      <c r="AS445" s="193"/>
      <c r="AT445" s="193"/>
      <c r="AU445" s="193"/>
      <c r="AV445" s="193"/>
    </row>
    <row r="446" spans="1:48" ht="15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  <c r="AH446" s="193"/>
      <c r="AI446" s="193"/>
      <c r="AJ446" s="193"/>
      <c r="AK446" s="193"/>
      <c r="AL446" s="193"/>
      <c r="AM446" s="193"/>
      <c r="AN446" s="193"/>
      <c r="AO446" s="193"/>
      <c r="AP446" s="193"/>
      <c r="AQ446" s="193"/>
      <c r="AR446" s="193"/>
      <c r="AS446" s="193"/>
      <c r="AT446" s="193"/>
      <c r="AU446" s="193"/>
      <c r="AV446" s="193"/>
    </row>
    <row r="447" spans="1:48" ht="15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  <c r="AH447" s="193"/>
      <c r="AI447" s="193"/>
      <c r="AJ447" s="193"/>
      <c r="AK447" s="193"/>
      <c r="AL447" s="193"/>
      <c r="AM447" s="193"/>
      <c r="AN447" s="193"/>
      <c r="AO447" s="193"/>
      <c r="AP447" s="193"/>
      <c r="AQ447" s="193"/>
      <c r="AR447" s="193"/>
      <c r="AS447" s="193"/>
      <c r="AT447" s="193"/>
      <c r="AU447" s="193"/>
      <c r="AV447" s="193"/>
    </row>
    <row r="448" spans="1:48" ht="15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  <c r="AH448" s="193"/>
      <c r="AI448" s="193"/>
      <c r="AJ448" s="193"/>
      <c r="AK448" s="193"/>
      <c r="AL448" s="193"/>
      <c r="AM448" s="193"/>
      <c r="AN448" s="193"/>
      <c r="AO448" s="193"/>
      <c r="AP448" s="193"/>
      <c r="AQ448" s="193"/>
      <c r="AR448" s="193"/>
      <c r="AS448" s="193"/>
      <c r="AT448" s="193"/>
      <c r="AU448" s="193"/>
      <c r="AV448" s="193"/>
    </row>
    <row r="449" spans="1:48" ht="15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  <c r="AE449" s="193"/>
      <c r="AF449" s="193"/>
      <c r="AG449" s="193"/>
      <c r="AH449" s="193"/>
      <c r="AI449" s="193"/>
      <c r="AJ449" s="193"/>
      <c r="AK449" s="193"/>
      <c r="AL449" s="193"/>
      <c r="AM449" s="193"/>
      <c r="AN449" s="193"/>
      <c r="AO449" s="193"/>
      <c r="AP449" s="193"/>
      <c r="AQ449" s="193"/>
      <c r="AR449" s="193"/>
      <c r="AS449" s="193"/>
      <c r="AT449" s="193"/>
      <c r="AU449" s="193"/>
      <c r="AV449" s="193"/>
    </row>
    <row r="450" spans="1:48" ht="15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  <c r="AH450" s="193"/>
      <c r="AI450" s="193"/>
      <c r="AJ450" s="193"/>
      <c r="AK450" s="193"/>
      <c r="AL450" s="193"/>
      <c r="AM450" s="193"/>
      <c r="AN450" s="193"/>
      <c r="AO450" s="193"/>
      <c r="AP450" s="193"/>
      <c r="AQ450" s="193"/>
      <c r="AR450" s="193"/>
      <c r="AS450" s="193"/>
      <c r="AT450" s="193"/>
      <c r="AU450" s="193"/>
      <c r="AV450" s="193"/>
    </row>
    <row r="451" spans="1:48" ht="15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3"/>
      <c r="AK451" s="193"/>
      <c r="AL451" s="193"/>
      <c r="AM451" s="193"/>
      <c r="AN451" s="193"/>
      <c r="AO451" s="193"/>
      <c r="AP451" s="193"/>
      <c r="AQ451" s="193"/>
      <c r="AR451" s="193"/>
      <c r="AS451" s="193"/>
      <c r="AT451" s="193"/>
      <c r="AU451" s="193"/>
      <c r="AV451" s="193"/>
    </row>
    <row r="452" spans="1:48" ht="15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  <c r="AH452" s="193"/>
      <c r="AI452" s="193"/>
      <c r="AJ452" s="193"/>
      <c r="AK452" s="193"/>
      <c r="AL452" s="193"/>
      <c r="AM452" s="193"/>
      <c r="AN452" s="193"/>
      <c r="AO452" s="193"/>
      <c r="AP452" s="193"/>
      <c r="AQ452" s="193"/>
      <c r="AR452" s="193"/>
      <c r="AS452" s="193"/>
      <c r="AT452" s="193"/>
      <c r="AU452" s="193"/>
      <c r="AV452" s="193"/>
    </row>
    <row r="453" spans="1:48" ht="15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  <c r="AE453" s="193"/>
      <c r="AF453" s="193"/>
      <c r="AG453" s="193"/>
      <c r="AH453" s="193"/>
      <c r="AI453" s="193"/>
      <c r="AJ453" s="193"/>
      <c r="AK453" s="193"/>
      <c r="AL453" s="193"/>
      <c r="AM453" s="193"/>
      <c r="AN453" s="193"/>
      <c r="AO453" s="193"/>
      <c r="AP453" s="193"/>
      <c r="AQ453" s="193"/>
      <c r="AR453" s="193"/>
      <c r="AS453" s="193"/>
      <c r="AT453" s="193"/>
      <c r="AU453" s="193"/>
      <c r="AV453" s="193"/>
    </row>
    <row r="454" spans="1:48" ht="15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  <c r="AE454" s="193"/>
      <c r="AF454" s="193"/>
      <c r="AG454" s="193"/>
      <c r="AH454" s="193"/>
      <c r="AI454" s="193"/>
      <c r="AJ454" s="193"/>
      <c r="AK454" s="193"/>
      <c r="AL454" s="193"/>
      <c r="AM454" s="193"/>
      <c r="AN454" s="193"/>
      <c r="AO454" s="193"/>
      <c r="AP454" s="193"/>
      <c r="AQ454" s="193"/>
      <c r="AR454" s="193"/>
      <c r="AS454" s="193"/>
      <c r="AT454" s="193"/>
      <c r="AU454" s="193"/>
      <c r="AV454" s="193"/>
    </row>
    <row r="455" spans="1:48" ht="15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3"/>
      <c r="AF455" s="193"/>
      <c r="AG455" s="193"/>
      <c r="AH455" s="193"/>
      <c r="AI455" s="193"/>
      <c r="AJ455" s="193"/>
      <c r="AK455" s="193"/>
      <c r="AL455" s="193"/>
      <c r="AM455" s="193"/>
      <c r="AN455" s="193"/>
      <c r="AO455" s="193"/>
      <c r="AP455" s="193"/>
      <c r="AQ455" s="193"/>
      <c r="AR455" s="193"/>
      <c r="AS455" s="193"/>
      <c r="AT455" s="193"/>
      <c r="AU455" s="193"/>
      <c r="AV455" s="193"/>
    </row>
    <row r="456" spans="1:48" ht="15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  <c r="AE456" s="193"/>
      <c r="AF456" s="193"/>
      <c r="AG456" s="193"/>
      <c r="AH456" s="193"/>
      <c r="AI456" s="193"/>
      <c r="AJ456" s="193"/>
      <c r="AK456" s="193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</row>
    <row r="457" spans="1:48" ht="15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  <c r="AE457" s="193"/>
      <c r="AF457" s="193"/>
      <c r="AG457" s="193"/>
      <c r="AH457" s="193"/>
      <c r="AI457" s="193"/>
      <c r="AJ457" s="193"/>
      <c r="AK457" s="193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</row>
    <row r="458" spans="1:48" ht="15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  <c r="AE458" s="193"/>
      <c r="AF458" s="193"/>
      <c r="AG458" s="193"/>
      <c r="AH458" s="193"/>
      <c r="AI458" s="193"/>
      <c r="AJ458" s="193"/>
      <c r="AK458" s="193"/>
      <c r="AL458" s="193"/>
      <c r="AM458" s="193"/>
      <c r="AN458" s="193"/>
      <c r="AO458" s="193"/>
      <c r="AP458" s="193"/>
      <c r="AQ458" s="193"/>
      <c r="AR458" s="193"/>
      <c r="AS458" s="193"/>
      <c r="AT458" s="193"/>
      <c r="AU458" s="193"/>
      <c r="AV458" s="193"/>
    </row>
    <row r="459" spans="1:48" ht="15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  <c r="AE459" s="193"/>
      <c r="AF459" s="193"/>
      <c r="AG459" s="193"/>
      <c r="AH459" s="193"/>
      <c r="AI459" s="193"/>
      <c r="AJ459" s="193"/>
      <c r="AK459" s="193"/>
      <c r="AL459" s="193"/>
      <c r="AM459" s="193"/>
      <c r="AN459" s="193"/>
      <c r="AO459" s="193"/>
      <c r="AP459" s="193"/>
      <c r="AQ459" s="193"/>
      <c r="AR459" s="193"/>
      <c r="AS459" s="193"/>
      <c r="AT459" s="193"/>
      <c r="AU459" s="193"/>
      <c r="AV459" s="193"/>
    </row>
    <row r="460" spans="1:48" ht="15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3"/>
      <c r="AF460" s="193"/>
      <c r="AG460" s="193"/>
      <c r="AH460" s="193"/>
      <c r="AI460" s="193"/>
      <c r="AJ460" s="193"/>
      <c r="AK460" s="193"/>
      <c r="AL460" s="193"/>
      <c r="AM460" s="193"/>
      <c r="AN460" s="193"/>
      <c r="AO460" s="193"/>
      <c r="AP460" s="193"/>
      <c r="AQ460" s="193"/>
      <c r="AR460" s="193"/>
      <c r="AS460" s="193"/>
      <c r="AT460" s="193"/>
      <c r="AU460" s="193"/>
      <c r="AV460" s="193"/>
    </row>
    <row r="461" spans="1:48" ht="15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  <c r="AH461" s="193"/>
      <c r="AI461" s="193"/>
      <c r="AJ461" s="193"/>
      <c r="AK461" s="193"/>
      <c r="AL461" s="193"/>
      <c r="AM461" s="193"/>
      <c r="AN461" s="193"/>
      <c r="AO461" s="193"/>
      <c r="AP461" s="193"/>
      <c r="AQ461" s="193"/>
      <c r="AR461" s="193"/>
      <c r="AS461" s="193"/>
      <c r="AT461" s="193"/>
      <c r="AU461" s="193"/>
      <c r="AV461" s="193"/>
    </row>
    <row r="462" spans="1:48" ht="15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  <c r="AH462" s="193"/>
      <c r="AI462" s="193"/>
      <c r="AJ462" s="193"/>
      <c r="AK462" s="193"/>
      <c r="AL462" s="193"/>
      <c r="AM462" s="193"/>
      <c r="AN462" s="193"/>
      <c r="AO462" s="193"/>
      <c r="AP462" s="193"/>
      <c r="AQ462" s="193"/>
      <c r="AR462" s="193"/>
      <c r="AS462" s="193"/>
      <c r="AT462" s="193"/>
      <c r="AU462" s="193"/>
      <c r="AV462" s="193"/>
    </row>
    <row r="463" spans="1:48" ht="15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  <c r="AH463" s="193"/>
      <c r="AI463" s="193"/>
      <c r="AJ463" s="193"/>
      <c r="AK463" s="193"/>
      <c r="AL463" s="193"/>
      <c r="AM463" s="193"/>
      <c r="AN463" s="193"/>
      <c r="AO463" s="193"/>
      <c r="AP463" s="193"/>
      <c r="AQ463" s="193"/>
      <c r="AR463" s="193"/>
      <c r="AS463" s="193"/>
      <c r="AT463" s="193"/>
      <c r="AU463" s="193"/>
      <c r="AV463" s="193"/>
    </row>
    <row r="464" spans="1:48" ht="15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  <c r="AE464" s="193"/>
      <c r="AF464" s="193"/>
      <c r="AG464" s="193"/>
      <c r="AH464" s="193"/>
      <c r="AI464" s="193"/>
      <c r="AJ464" s="193"/>
      <c r="AK464" s="193"/>
      <c r="AL464" s="193"/>
      <c r="AM464" s="193"/>
      <c r="AN464" s="193"/>
      <c r="AO464" s="193"/>
      <c r="AP464" s="193"/>
      <c r="AQ464" s="193"/>
      <c r="AR464" s="193"/>
      <c r="AS464" s="193"/>
      <c r="AT464" s="193"/>
      <c r="AU464" s="193"/>
      <c r="AV464" s="193"/>
    </row>
    <row r="465" spans="1:48" ht="15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193"/>
      <c r="AJ465" s="193"/>
      <c r="AK465" s="193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</row>
    <row r="466" spans="1:48" ht="15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3"/>
      <c r="AF466" s="193"/>
      <c r="AG466" s="193"/>
      <c r="AH466" s="193"/>
      <c r="AI466" s="193"/>
      <c r="AJ466" s="193"/>
      <c r="AK466" s="193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</row>
    <row r="467" spans="1:48" ht="15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  <c r="AE467" s="193"/>
      <c r="AF467" s="193"/>
      <c r="AG467" s="193"/>
      <c r="AH467" s="193"/>
      <c r="AI467" s="193"/>
      <c r="AJ467" s="193"/>
      <c r="AK467" s="193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</row>
    <row r="468" spans="1:48" ht="15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  <c r="AE468" s="193"/>
      <c r="AF468" s="193"/>
      <c r="AG468" s="193"/>
      <c r="AH468" s="193"/>
      <c r="AI468" s="193"/>
      <c r="AJ468" s="193"/>
      <c r="AK468" s="193"/>
      <c r="AL468" s="193"/>
      <c r="AM468" s="193"/>
      <c r="AN468" s="193"/>
      <c r="AO468" s="193"/>
      <c r="AP468" s="193"/>
      <c r="AQ468" s="193"/>
      <c r="AR468" s="193"/>
      <c r="AS468" s="193"/>
      <c r="AT468" s="193"/>
      <c r="AU468" s="193"/>
      <c r="AV468" s="193"/>
    </row>
    <row r="469" spans="1:48" ht="15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  <c r="AH469" s="193"/>
      <c r="AI469" s="193"/>
      <c r="AJ469" s="193"/>
      <c r="AK469" s="193"/>
      <c r="AL469" s="193"/>
      <c r="AM469" s="193"/>
      <c r="AN469" s="193"/>
      <c r="AO469" s="193"/>
      <c r="AP469" s="193"/>
      <c r="AQ469" s="193"/>
      <c r="AR469" s="193"/>
      <c r="AS469" s="193"/>
      <c r="AT469" s="193"/>
      <c r="AU469" s="193"/>
      <c r="AV469" s="193"/>
    </row>
    <row r="470" spans="1:48" ht="15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  <c r="AH470" s="193"/>
      <c r="AI470" s="193"/>
      <c r="AJ470" s="193"/>
      <c r="AK470" s="193"/>
      <c r="AL470" s="193"/>
      <c r="AM470" s="193"/>
      <c r="AN470" s="193"/>
      <c r="AO470" s="193"/>
      <c r="AP470" s="193"/>
      <c r="AQ470" s="193"/>
      <c r="AR470" s="193"/>
      <c r="AS470" s="193"/>
      <c r="AT470" s="193"/>
      <c r="AU470" s="193"/>
      <c r="AV470" s="193"/>
    </row>
    <row r="471" spans="1:48" ht="15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  <c r="AH471" s="193"/>
      <c r="AI471" s="193"/>
      <c r="AJ471" s="193"/>
      <c r="AK471" s="193"/>
      <c r="AL471" s="193"/>
      <c r="AM471" s="193"/>
      <c r="AN471" s="193"/>
      <c r="AO471" s="193"/>
      <c r="AP471" s="193"/>
      <c r="AQ471" s="193"/>
      <c r="AR471" s="193"/>
      <c r="AS471" s="193"/>
      <c r="AT471" s="193"/>
      <c r="AU471" s="193"/>
      <c r="AV471" s="193"/>
    </row>
    <row r="472" spans="1:48" ht="15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  <c r="AE472" s="193"/>
      <c r="AF472" s="193"/>
      <c r="AG472" s="193"/>
      <c r="AH472" s="193"/>
      <c r="AI472" s="193"/>
      <c r="AJ472" s="193"/>
      <c r="AK472" s="193"/>
      <c r="AL472" s="193"/>
      <c r="AM472" s="193"/>
      <c r="AN472" s="193"/>
      <c r="AO472" s="193"/>
      <c r="AP472" s="193"/>
      <c r="AQ472" s="193"/>
      <c r="AR472" s="193"/>
      <c r="AS472" s="193"/>
      <c r="AT472" s="193"/>
      <c r="AU472" s="193"/>
      <c r="AV472" s="193"/>
    </row>
    <row r="473" spans="1:48" ht="15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  <c r="AH473" s="193"/>
      <c r="AI473" s="193"/>
      <c r="AJ473" s="193"/>
      <c r="AK473" s="193"/>
      <c r="AL473" s="193"/>
      <c r="AM473" s="193"/>
      <c r="AN473" s="193"/>
      <c r="AO473" s="193"/>
      <c r="AP473" s="193"/>
      <c r="AQ473" s="193"/>
      <c r="AR473" s="193"/>
      <c r="AS473" s="193"/>
      <c r="AT473" s="193"/>
      <c r="AU473" s="193"/>
      <c r="AV473" s="193"/>
    </row>
    <row r="474" spans="1:48" ht="15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  <c r="AH474" s="193"/>
      <c r="AI474" s="193"/>
      <c r="AJ474" s="193"/>
      <c r="AK474" s="193"/>
      <c r="AL474" s="193"/>
      <c r="AM474" s="193"/>
      <c r="AN474" s="193"/>
      <c r="AO474" s="193"/>
      <c r="AP474" s="193"/>
      <c r="AQ474" s="193"/>
      <c r="AR474" s="193"/>
      <c r="AS474" s="193"/>
      <c r="AT474" s="193"/>
      <c r="AU474" s="193"/>
      <c r="AV474" s="193"/>
    </row>
    <row r="475" spans="1:48" ht="15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3"/>
      <c r="AG475" s="193"/>
      <c r="AH475" s="193"/>
      <c r="AI475" s="193"/>
      <c r="AJ475" s="193"/>
      <c r="AK475" s="193"/>
      <c r="AL475" s="193"/>
      <c r="AM475" s="193"/>
      <c r="AN475" s="193"/>
      <c r="AO475" s="193"/>
      <c r="AP475" s="193"/>
      <c r="AQ475" s="193"/>
      <c r="AR475" s="193"/>
      <c r="AS475" s="193"/>
      <c r="AT475" s="193"/>
      <c r="AU475" s="193"/>
      <c r="AV475" s="193"/>
    </row>
    <row r="476" spans="1:48" ht="15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3"/>
      <c r="AF476" s="193"/>
      <c r="AG476" s="193"/>
      <c r="AH476" s="193"/>
      <c r="AI476" s="193"/>
      <c r="AJ476" s="193"/>
      <c r="AK476" s="193"/>
      <c r="AL476" s="193"/>
      <c r="AM476" s="193"/>
      <c r="AN476" s="193"/>
      <c r="AO476" s="193"/>
      <c r="AP476" s="193"/>
      <c r="AQ476" s="193"/>
      <c r="AR476" s="193"/>
      <c r="AS476" s="193"/>
      <c r="AT476" s="193"/>
      <c r="AU476" s="193"/>
      <c r="AV476" s="193"/>
    </row>
    <row r="477" spans="1:48" ht="15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  <c r="AA477" s="193"/>
      <c r="AB477" s="193"/>
      <c r="AC477" s="193"/>
      <c r="AD477" s="193"/>
      <c r="AE477" s="193"/>
      <c r="AF477" s="193"/>
      <c r="AG477" s="193"/>
      <c r="AH477" s="193"/>
      <c r="AI477" s="193"/>
      <c r="AJ477" s="193"/>
      <c r="AK477" s="193"/>
      <c r="AL477" s="193"/>
      <c r="AM477" s="193"/>
      <c r="AN477" s="193"/>
      <c r="AO477" s="193"/>
      <c r="AP477" s="193"/>
      <c r="AQ477" s="193"/>
      <c r="AR477" s="193"/>
      <c r="AS477" s="193"/>
      <c r="AT477" s="193"/>
      <c r="AU477" s="193"/>
      <c r="AV477" s="193"/>
    </row>
    <row r="478" spans="1:48" ht="15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  <c r="AE478" s="193"/>
      <c r="AF478" s="193"/>
      <c r="AG478" s="193"/>
      <c r="AH478" s="193"/>
      <c r="AI478" s="193"/>
      <c r="AJ478" s="193"/>
      <c r="AK478" s="193"/>
      <c r="AL478" s="193"/>
      <c r="AM478" s="193"/>
      <c r="AN478" s="193"/>
      <c r="AO478" s="193"/>
      <c r="AP478" s="193"/>
      <c r="AQ478" s="193"/>
      <c r="AR478" s="193"/>
      <c r="AS478" s="193"/>
      <c r="AT478" s="193"/>
      <c r="AU478" s="193"/>
      <c r="AV478" s="193"/>
    </row>
    <row r="479" spans="1:48" ht="15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3"/>
      <c r="AG479" s="193"/>
      <c r="AH479" s="193"/>
      <c r="AI479" s="193"/>
      <c r="AJ479" s="193"/>
      <c r="AK479" s="193"/>
      <c r="AL479" s="193"/>
      <c r="AM479" s="193"/>
      <c r="AN479" s="193"/>
      <c r="AO479" s="193"/>
      <c r="AP479" s="193"/>
      <c r="AQ479" s="193"/>
      <c r="AR479" s="193"/>
      <c r="AS479" s="193"/>
      <c r="AT479" s="193"/>
      <c r="AU479" s="193"/>
      <c r="AV479" s="193"/>
    </row>
    <row r="480" spans="1:48" ht="15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  <c r="AE480" s="193"/>
      <c r="AF480" s="193"/>
      <c r="AG480" s="193"/>
      <c r="AH480" s="193"/>
      <c r="AI480" s="193"/>
      <c r="AJ480" s="193"/>
      <c r="AK480" s="193"/>
      <c r="AL480" s="193"/>
      <c r="AM480" s="193"/>
      <c r="AN480" s="193"/>
      <c r="AO480" s="193"/>
      <c r="AP480" s="193"/>
      <c r="AQ480" s="193"/>
      <c r="AR480" s="193"/>
      <c r="AS480" s="193"/>
      <c r="AT480" s="193"/>
      <c r="AU480" s="193"/>
      <c r="AV480" s="193"/>
    </row>
    <row r="481" spans="1:48" ht="15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  <c r="AE481" s="193"/>
      <c r="AF481" s="193"/>
      <c r="AG481" s="193"/>
      <c r="AH481" s="193"/>
      <c r="AI481" s="193"/>
      <c r="AJ481" s="193"/>
      <c r="AK481" s="193"/>
      <c r="AL481" s="193"/>
      <c r="AM481" s="193"/>
      <c r="AN481" s="193"/>
      <c r="AO481" s="193"/>
      <c r="AP481" s="193"/>
      <c r="AQ481" s="193"/>
      <c r="AR481" s="193"/>
      <c r="AS481" s="193"/>
      <c r="AT481" s="193"/>
      <c r="AU481" s="193"/>
      <c r="AV481" s="193"/>
    </row>
    <row r="482" spans="1:48" ht="15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  <c r="AE482" s="193"/>
      <c r="AF482" s="193"/>
      <c r="AG482" s="193"/>
      <c r="AH482" s="193"/>
      <c r="AI482" s="193"/>
      <c r="AJ482" s="193"/>
      <c r="AK482" s="193"/>
      <c r="AL482" s="193"/>
      <c r="AM482" s="193"/>
      <c r="AN482" s="193"/>
      <c r="AO482" s="193"/>
      <c r="AP482" s="193"/>
      <c r="AQ482" s="193"/>
      <c r="AR482" s="193"/>
      <c r="AS482" s="193"/>
      <c r="AT482" s="193"/>
      <c r="AU482" s="193"/>
      <c r="AV482" s="193"/>
    </row>
    <row r="483" spans="1:48" ht="15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3"/>
      <c r="AK483" s="193"/>
      <c r="AL483" s="193"/>
      <c r="AM483" s="193"/>
      <c r="AN483" s="193"/>
      <c r="AO483" s="193"/>
      <c r="AP483" s="193"/>
      <c r="AQ483" s="193"/>
      <c r="AR483" s="193"/>
      <c r="AS483" s="193"/>
      <c r="AT483" s="193"/>
      <c r="AU483" s="193"/>
      <c r="AV483" s="193"/>
    </row>
    <row r="484" spans="1:48" ht="15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3"/>
      <c r="AK484" s="193"/>
      <c r="AL484" s="193"/>
      <c r="AM484" s="193"/>
      <c r="AN484" s="193"/>
      <c r="AO484" s="193"/>
      <c r="AP484" s="193"/>
      <c r="AQ484" s="193"/>
      <c r="AR484" s="193"/>
      <c r="AS484" s="193"/>
      <c r="AT484" s="193"/>
      <c r="AU484" s="193"/>
      <c r="AV484" s="193"/>
    </row>
    <row r="485" spans="1:48" ht="15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3"/>
      <c r="AK485" s="193"/>
      <c r="AL485" s="193"/>
      <c r="AM485" s="193"/>
      <c r="AN485" s="193"/>
      <c r="AO485" s="193"/>
      <c r="AP485" s="193"/>
      <c r="AQ485" s="193"/>
      <c r="AR485" s="193"/>
      <c r="AS485" s="193"/>
      <c r="AT485" s="193"/>
      <c r="AU485" s="193"/>
      <c r="AV485" s="193"/>
    </row>
    <row r="486" spans="1:48" ht="15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3"/>
      <c r="AS486" s="193"/>
      <c r="AT486" s="193"/>
      <c r="AU486" s="193"/>
      <c r="AV486" s="193"/>
    </row>
    <row r="487" spans="1:48" ht="15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3"/>
      <c r="AK487" s="193"/>
      <c r="AL487" s="193"/>
      <c r="AM487" s="193"/>
      <c r="AN487" s="193"/>
      <c r="AO487" s="193"/>
      <c r="AP487" s="193"/>
      <c r="AQ487" s="193"/>
      <c r="AR487" s="193"/>
      <c r="AS487" s="193"/>
      <c r="AT487" s="193"/>
      <c r="AU487" s="193"/>
      <c r="AV487" s="193"/>
    </row>
    <row r="488" spans="1:48" ht="15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3"/>
      <c r="AK488" s="193"/>
      <c r="AL488" s="193"/>
      <c r="AM488" s="193"/>
      <c r="AN488" s="193"/>
      <c r="AO488" s="193"/>
      <c r="AP488" s="193"/>
      <c r="AQ488" s="193"/>
      <c r="AR488" s="193"/>
      <c r="AS488" s="193"/>
      <c r="AT488" s="193"/>
      <c r="AU488" s="193"/>
      <c r="AV488" s="193"/>
    </row>
    <row r="489" spans="1:48" ht="15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3"/>
      <c r="AQ489" s="193"/>
      <c r="AR489" s="193"/>
      <c r="AS489" s="193"/>
      <c r="AT489" s="193"/>
      <c r="AU489" s="193"/>
      <c r="AV489" s="193"/>
    </row>
    <row r="490" spans="1:48" ht="15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3"/>
      <c r="AK490" s="193"/>
      <c r="AL490" s="193"/>
      <c r="AM490" s="193"/>
      <c r="AN490" s="193"/>
      <c r="AO490" s="193"/>
      <c r="AP490" s="193"/>
      <c r="AQ490" s="193"/>
      <c r="AR490" s="193"/>
      <c r="AS490" s="193"/>
      <c r="AT490" s="193"/>
      <c r="AU490" s="193"/>
      <c r="AV490" s="193"/>
    </row>
    <row r="491" spans="1:48" ht="15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/>
      <c r="AG491" s="193"/>
      <c r="AH491" s="193"/>
      <c r="AI491" s="193"/>
      <c r="AJ491" s="193"/>
      <c r="AK491" s="193"/>
      <c r="AL491" s="193"/>
      <c r="AM491" s="193"/>
      <c r="AN491" s="193"/>
      <c r="AO491" s="193"/>
      <c r="AP491" s="193"/>
      <c r="AQ491" s="193"/>
      <c r="AR491" s="193"/>
      <c r="AS491" s="193"/>
      <c r="AT491" s="193"/>
      <c r="AU491" s="193"/>
      <c r="AV491" s="193"/>
    </row>
    <row r="492" spans="1:48" ht="15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/>
      <c r="AG492" s="193"/>
      <c r="AH492" s="193"/>
      <c r="AI492" s="193"/>
      <c r="AJ492" s="193"/>
      <c r="AK492" s="193"/>
      <c r="AL492" s="193"/>
      <c r="AM492" s="193"/>
      <c r="AN492" s="193"/>
      <c r="AO492" s="193"/>
      <c r="AP492" s="193"/>
      <c r="AQ492" s="193"/>
      <c r="AR492" s="193"/>
      <c r="AS492" s="193"/>
      <c r="AT492" s="193"/>
      <c r="AU492" s="193"/>
      <c r="AV492" s="193"/>
    </row>
    <row r="493" spans="1:48" ht="15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  <c r="AE493" s="193"/>
      <c r="AF493" s="193"/>
      <c r="AG493" s="193"/>
      <c r="AH493" s="193"/>
      <c r="AI493" s="193"/>
      <c r="AJ493" s="193"/>
      <c r="AK493" s="193"/>
      <c r="AL493" s="193"/>
      <c r="AM493" s="193"/>
      <c r="AN493" s="193"/>
      <c r="AO493" s="193"/>
      <c r="AP493" s="193"/>
      <c r="AQ493" s="193"/>
      <c r="AR493" s="193"/>
      <c r="AS493" s="193"/>
      <c r="AT493" s="193"/>
      <c r="AU493" s="193"/>
      <c r="AV493" s="193"/>
    </row>
    <row r="494" spans="1:48" ht="15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  <c r="AE494" s="193"/>
      <c r="AF494" s="193"/>
      <c r="AG494" s="193"/>
      <c r="AH494" s="193"/>
      <c r="AI494" s="193"/>
      <c r="AJ494" s="193"/>
      <c r="AK494" s="193"/>
      <c r="AL494" s="193"/>
      <c r="AM494" s="193"/>
      <c r="AN494" s="193"/>
      <c r="AO494" s="193"/>
      <c r="AP494" s="193"/>
      <c r="AQ494" s="193"/>
      <c r="AR494" s="193"/>
      <c r="AS494" s="193"/>
      <c r="AT494" s="193"/>
      <c r="AU494" s="193"/>
      <c r="AV494" s="193"/>
    </row>
    <row r="495" spans="1:48" ht="15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  <c r="AH495" s="193"/>
      <c r="AI495" s="193"/>
      <c r="AJ495" s="193"/>
      <c r="AK495" s="193"/>
      <c r="AL495" s="193"/>
      <c r="AM495" s="193"/>
      <c r="AN495" s="193"/>
      <c r="AO495" s="193"/>
      <c r="AP495" s="193"/>
      <c r="AQ495" s="193"/>
      <c r="AR495" s="193"/>
      <c r="AS495" s="193"/>
      <c r="AT495" s="193"/>
      <c r="AU495" s="193"/>
      <c r="AV495" s="193"/>
    </row>
    <row r="496" spans="1:48" ht="15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  <c r="AH496" s="193"/>
      <c r="AI496" s="193"/>
      <c r="AJ496" s="193"/>
      <c r="AK496" s="193"/>
      <c r="AL496" s="193"/>
      <c r="AM496" s="193"/>
      <c r="AN496" s="193"/>
      <c r="AO496" s="193"/>
      <c r="AP496" s="193"/>
      <c r="AQ496" s="193"/>
      <c r="AR496" s="193"/>
      <c r="AS496" s="193"/>
      <c r="AT496" s="193"/>
      <c r="AU496" s="193"/>
      <c r="AV496" s="193"/>
    </row>
    <row r="497" spans="1:48" ht="15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  <c r="AH497" s="193"/>
      <c r="AI497" s="193"/>
      <c r="AJ497" s="193"/>
      <c r="AK497" s="193"/>
      <c r="AL497" s="193"/>
      <c r="AM497" s="193"/>
      <c r="AN497" s="193"/>
      <c r="AO497" s="193"/>
      <c r="AP497" s="193"/>
      <c r="AQ497" s="193"/>
      <c r="AR497" s="193"/>
      <c r="AS497" s="193"/>
      <c r="AT497" s="193"/>
      <c r="AU497" s="193"/>
      <c r="AV497" s="193"/>
    </row>
    <row r="498" spans="1:48" ht="15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  <c r="AH498" s="193"/>
      <c r="AI498" s="193"/>
      <c r="AJ498" s="193"/>
      <c r="AK498" s="193"/>
      <c r="AL498" s="193"/>
      <c r="AM498" s="193"/>
      <c r="AN498" s="193"/>
      <c r="AO498" s="193"/>
      <c r="AP498" s="193"/>
      <c r="AQ498" s="193"/>
      <c r="AR498" s="193"/>
      <c r="AS498" s="193"/>
      <c r="AT498" s="193"/>
      <c r="AU498" s="193"/>
      <c r="AV498" s="193"/>
    </row>
    <row r="499" spans="1:48" ht="15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  <c r="AH499" s="193"/>
      <c r="AI499" s="193"/>
      <c r="AJ499" s="193"/>
      <c r="AK499" s="193"/>
      <c r="AL499" s="193"/>
      <c r="AM499" s="193"/>
      <c r="AN499" s="193"/>
      <c r="AO499" s="193"/>
      <c r="AP499" s="193"/>
      <c r="AQ499" s="193"/>
      <c r="AR499" s="193"/>
      <c r="AS499" s="193"/>
      <c r="AT499" s="193"/>
      <c r="AU499" s="193"/>
      <c r="AV499" s="193"/>
    </row>
    <row r="500" spans="1:48" ht="15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  <c r="AH500" s="193"/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193"/>
      <c r="AS500" s="193"/>
      <c r="AT500" s="193"/>
      <c r="AU500" s="193"/>
      <c r="AV500" s="193"/>
    </row>
    <row r="501" spans="1:48" ht="15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3"/>
      <c r="AF501" s="193"/>
      <c r="AG501" s="193"/>
      <c r="AH501" s="193"/>
      <c r="AI501" s="193"/>
      <c r="AJ501" s="193"/>
      <c r="AK501" s="193"/>
      <c r="AL501" s="193"/>
      <c r="AM501" s="193"/>
      <c r="AN501" s="193"/>
      <c r="AO501" s="193"/>
      <c r="AP501" s="193"/>
      <c r="AQ501" s="193"/>
      <c r="AR501" s="193"/>
      <c r="AS501" s="193"/>
      <c r="AT501" s="193"/>
      <c r="AU501" s="193"/>
      <c r="AV501" s="193"/>
    </row>
    <row r="502" spans="1:48" ht="15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  <c r="AE502" s="193"/>
      <c r="AF502" s="193"/>
      <c r="AG502" s="193"/>
      <c r="AH502" s="193"/>
      <c r="AI502" s="193"/>
      <c r="AJ502" s="193"/>
      <c r="AK502" s="193"/>
      <c r="AL502" s="193"/>
      <c r="AM502" s="193"/>
      <c r="AN502" s="193"/>
      <c r="AO502" s="193"/>
      <c r="AP502" s="193"/>
      <c r="AQ502" s="193"/>
      <c r="AR502" s="193"/>
      <c r="AS502" s="193"/>
      <c r="AT502" s="193"/>
      <c r="AU502" s="193"/>
      <c r="AV502" s="193"/>
    </row>
    <row r="503" spans="1:48" ht="15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  <c r="AE503" s="193"/>
      <c r="AF503" s="193"/>
      <c r="AG503" s="193"/>
      <c r="AH503" s="193"/>
      <c r="AI503" s="193"/>
      <c r="AJ503" s="193"/>
      <c r="AK503" s="193"/>
      <c r="AL503" s="193"/>
      <c r="AM503" s="193"/>
      <c r="AN503" s="193"/>
      <c r="AO503" s="193"/>
      <c r="AP503" s="193"/>
      <c r="AQ503" s="193"/>
      <c r="AR503" s="193"/>
      <c r="AS503" s="193"/>
      <c r="AT503" s="193"/>
      <c r="AU503" s="193"/>
      <c r="AV503" s="193"/>
    </row>
    <row r="504" spans="1:48" ht="15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</row>
    <row r="505" spans="1:48" ht="15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</row>
    <row r="506" spans="1:48" ht="15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</row>
    <row r="507" spans="1:48" ht="15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</row>
    <row r="508" spans="1:48" ht="15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  <c r="AE508" s="193"/>
      <c r="AF508" s="193"/>
      <c r="AG508" s="193"/>
      <c r="AH508" s="193"/>
      <c r="AI508" s="193"/>
      <c r="AJ508" s="193"/>
      <c r="AK508" s="193"/>
      <c r="AL508" s="193"/>
      <c r="AM508" s="193"/>
      <c r="AN508" s="193"/>
      <c r="AO508" s="193"/>
      <c r="AP508" s="193"/>
      <c r="AQ508" s="193"/>
      <c r="AR508" s="193"/>
      <c r="AS508" s="193"/>
      <c r="AT508" s="193"/>
      <c r="AU508" s="193"/>
      <c r="AV508" s="193"/>
    </row>
    <row r="509" spans="1:48" ht="15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</row>
    <row r="510" spans="1:48" ht="15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  <c r="AE510" s="193"/>
      <c r="AF510" s="193"/>
      <c r="AG510" s="193"/>
      <c r="AH510" s="193"/>
      <c r="AI510" s="193"/>
      <c r="AJ510" s="193"/>
      <c r="AK510" s="193"/>
      <c r="AL510" s="193"/>
      <c r="AM510" s="193"/>
      <c r="AN510" s="193"/>
      <c r="AO510" s="193"/>
      <c r="AP510" s="193"/>
      <c r="AQ510" s="193"/>
      <c r="AR510" s="193"/>
      <c r="AS510" s="193"/>
      <c r="AT510" s="193"/>
      <c r="AU510" s="193"/>
      <c r="AV510" s="193"/>
    </row>
    <row r="511" spans="1:48" ht="15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  <c r="AE511" s="193"/>
      <c r="AF511" s="193"/>
      <c r="AG511" s="193"/>
      <c r="AH511" s="193"/>
      <c r="AI511" s="193"/>
      <c r="AJ511" s="193"/>
      <c r="AK511" s="193"/>
      <c r="AL511" s="193"/>
      <c r="AM511" s="193"/>
      <c r="AN511" s="193"/>
      <c r="AO511" s="193"/>
      <c r="AP511" s="193"/>
      <c r="AQ511" s="193"/>
      <c r="AR511" s="193"/>
      <c r="AS511" s="193"/>
      <c r="AT511" s="193"/>
      <c r="AU511" s="193"/>
      <c r="AV511" s="193"/>
    </row>
    <row r="512" spans="1:48" ht="15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  <c r="AE512" s="193"/>
      <c r="AF512" s="193"/>
      <c r="AG512" s="193"/>
      <c r="AH512" s="193"/>
      <c r="AI512" s="193"/>
      <c r="AJ512" s="193"/>
      <c r="AK512" s="193"/>
      <c r="AL512" s="193"/>
      <c r="AM512" s="193"/>
      <c r="AN512" s="193"/>
      <c r="AO512" s="193"/>
      <c r="AP512" s="193"/>
      <c r="AQ512" s="193"/>
      <c r="AR512" s="193"/>
      <c r="AS512" s="193"/>
      <c r="AT512" s="193"/>
      <c r="AU512" s="193"/>
      <c r="AV512" s="193"/>
    </row>
    <row r="513" spans="1:48" ht="15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  <c r="AE513" s="193"/>
      <c r="AF513" s="193"/>
      <c r="AG513" s="193"/>
      <c r="AH513" s="193"/>
      <c r="AI513" s="193"/>
      <c r="AJ513" s="193"/>
      <c r="AK513" s="193"/>
      <c r="AL513" s="193"/>
      <c r="AM513" s="193"/>
      <c r="AN513" s="193"/>
      <c r="AO513" s="193"/>
      <c r="AP513" s="193"/>
      <c r="AQ513" s="193"/>
      <c r="AR513" s="193"/>
      <c r="AS513" s="193"/>
      <c r="AT513" s="193"/>
      <c r="AU513" s="193"/>
      <c r="AV513" s="193"/>
    </row>
    <row r="514" spans="1:48" ht="15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3"/>
      <c r="AG514" s="193"/>
      <c r="AH514" s="193"/>
      <c r="AI514" s="193"/>
      <c r="AJ514" s="193"/>
      <c r="AK514" s="193"/>
      <c r="AL514" s="193"/>
      <c r="AM514" s="193"/>
      <c r="AN514" s="193"/>
      <c r="AO514" s="193"/>
      <c r="AP514" s="193"/>
      <c r="AQ514" s="193"/>
      <c r="AR514" s="193"/>
      <c r="AS514" s="193"/>
      <c r="AT514" s="193"/>
      <c r="AU514" s="193"/>
      <c r="AV514" s="193"/>
    </row>
    <row r="515" spans="1:48" ht="15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  <c r="AE515" s="193"/>
      <c r="AF515" s="193"/>
      <c r="AG515" s="193"/>
      <c r="AH515" s="193"/>
      <c r="AI515" s="193"/>
      <c r="AJ515" s="193"/>
      <c r="AK515" s="193"/>
      <c r="AL515" s="193"/>
      <c r="AM515" s="193"/>
      <c r="AN515" s="193"/>
      <c r="AO515" s="193"/>
      <c r="AP515" s="193"/>
      <c r="AQ515" s="193"/>
      <c r="AR515" s="193"/>
      <c r="AS515" s="193"/>
      <c r="AT515" s="193"/>
      <c r="AU515" s="193"/>
      <c r="AV515" s="193"/>
    </row>
    <row r="516" spans="1:48" ht="15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  <c r="AA516" s="193"/>
      <c r="AB516" s="193"/>
      <c r="AC516" s="193"/>
      <c r="AD516" s="193"/>
      <c r="AE516" s="193"/>
      <c r="AF516" s="193"/>
      <c r="AG516" s="193"/>
      <c r="AH516" s="193"/>
      <c r="AI516" s="193"/>
      <c r="AJ516" s="193"/>
      <c r="AK516" s="193"/>
      <c r="AL516" s="193"/>
      <c r="AM516" s="193"/>
      <c r="AN516" s="193"/>
      <c r="AO516" s="193"/>
      <c r="AP516" s="193"/>
      <c r="AQ516" s="193"/>
      <c r="AR516" s="193"/>
      <c r="AS516" s="193"/>
      <c r="AT516" s="193"/>
      <c r="AU516" s="193"/>
      <c r="AV516" s="193"/>
    </row>
    <row r="517" spans="1:48" ht="15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  <c r="AE517" s="193"/>
      <c r="AF517" s="193"/>
      <c r="AG517" s="193"/>
      <c r="AH517" s="193"/>
      <c r="AI517" s="193"/>
      <c r="AJ517" s="193"/>
      <c r="AK517" s="193"/>
      <c r="AL517" s="193"/>
      <c r="AM517" s="193"/>
      <c r="AN517" s="193"/>
      <c r="AO517" s="193"/>
      <c r="AP517" s="193"/>
      <c r="AQ517" s="193"/>
      <c r="AR517" s="193"/>
      <c r="AS517" s="193"/>
      <c r="AT517" s="193"/>
      <c r="AU517" s="193"/>
      <c r="AV517" s="193"/>
    </row>
    <row r="518" spans="1:48" ht="15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  <c r="AE518" s="193"/>
      <c r="AF518" s="193"/>
      <c r="AG518" s="193"/>
      <c r="AH518" s="193"/>
      <c r="AI518" s="193"/>
      <c r="AJ518" s="193"/>
      <c r="AK518" s="193"/>
      <c r="AL518" s="193"/>
      <c r="AM518" s="193"/>
      <c r="AN518" s="193"/>
      <c r="AO518" s="193"/>
      <c r="AP518" s="193"/>
      <c r="AQ518" s="193"/>
      <c r="AR518" s="193"/>
      <c r="AS518" s="193"/>
      <c r="AT518" s="193"/>
      <c r="AU518" s="193"/>
      <c r="AV518" s="193"/>
    </row>
    <row r="519" spans="1:48" ht="15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  <c r="AE519" s="193"/>
      <c r="AF519" s="193"/>
      <c r="AG519" s="193"/>
      <c r="AH519" s="193"/>
      <c r="AI519" s="193"/>
      <c r="AJ519" s="193"/>
      <c r="AK519" s="193"/>
      <c r="AL519" s="193"/>
      <c r="AM519" s="193"/>
      <c r="AN519" s="193"/>
      <c r="AO519" s="193"/>
      <c r="AP519" s="193"/>
      <c r="AQ519" s="193"/>
      <c r="AR519" s="193"/>
      <c r="AS519" s="193"/>
      <c r="AT519" s="193"/>
      <c r="AU519" s="193"/>
      <c r="AV519" s="193"/>
    </row>
    <row r="520" spans="1:48" ht="15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  <c r="AE520" s="193"/>
      <c r="AF520" s="193"/>
      <c r="AG520" s="193"/>
      <c r="AH520" s="193"/>
      <c r="AI520" s="193"/>
      <c r="AJ520" s="193"/>
      <c r="AK520" s="193"/>
      <c r="AL520" s="193"/>
      <c r="AM520" s="193"/>
      <c r="AN520" s="193"/>
      <c r="AO520" s="193"/>
      <c r="AP520" s="193"/>
      <c r="AQ520" s="193"/>
      <c r="AR520" s="193"/>
      <c r="AS520" s="193"/>
      <c r="AT520" s="193"/>
      <c r="AU520" s="193"/>
      <c r="AV520" s="193"/>
    </row>
    <row r="521" spans="1:48" ht="15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  <c r="AE521" s="193"/>
      <c r="AF521" s="193"/>
      <c r="AG521" s="193"/>
      <c r="AH521" s="193"/>
      <c r="AI521" s="193"/>
      <c r="AJ521" s="193"/>
      <c r="AK521" s="193"/>
      <c r="AL521" s="193"/>
      <c r="AM521" s="193"/>
      <c r="AN521" s="193"/>
      <c r="AO521" s="193"/>
      <c r="AP521" s="193"/>
      <c r="AQ521" s="193"/>
      <c r="AR521" s="193"/>
      <c r="AS521" s="193"/>
      <c r="AT521" s="193"/>
      <c r="AU521" s="193"/>
      <c r="AV521" s="193"/>
    </row>
    <row r="522" spans="1:48" ht="15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  <c r="AE522" s="193"/>
      <c r="AF522" s="193"/>
      <c r="AG522" s="193"/>
      <c r="AH522" s="193"/>
      <c r="AI522" s="193"/>
      <c r="AJ522" s="193"/>
      <c r="AK522" s="193"/>
      <c r="AL522" s="193"/>
      <c r="AM522" s="193"/>
      <c r="AN522" s="193"/>
      <c r="AO522" s="193"/>
      <c r="AP522" s="193"/>
      <c r="AQ522" s="193"/>
      <c r="AR522" s="193"/>
      <c r="AS522" s="193"/>
      <c r="AT522" s="193"/>
      <c r="AU522" s="193"/>
      <c r="AV522" s="193"/>
    </row>
    <row r="523" spans="1:48" ht="15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  <c r="AE523" s="193"/>
      <c r="AF523" s="193"/>
      <c r="AG523" s="193"/>
      <c r="AH523" s="193"/>
      <c r="AI523" s="193"/>
      <c r="AJ523" s="193"/>
      <c r="AK523" s="193"/>
      <c r="AL523" s="193"/>
      <c r="AM523" s="193"/>
      <c r="AN523" s="193"/>
      <c r="AO523" s="193"/>
      <c r="AP523" s="193"/>
      <c r="AQ523" s="193"/>
      <c r="AR523" s="193"/>
      <c r="AS523" s="193"/>
      <c r="AT523" s="193"/>
      <c r="AU523" s="193"/>
      <c r="AV523" s="193"/>
    </row>
    <row r="524" spans="1:48" ht="15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  <c r="AE524" s="193"/>
      <c r="AF524" s="193"/>
      <c r="AG524" s="193"/>
      <c r="AH524" s="193"/>
      <c r="AI524" s="193"/>
      <c r="AJ524" s="193"/>
      <c r="AK524" s="193"/>
      <c r="AL524" s="193"/>
      <c r="AM524" s="193"/>
      <c r="AN524" s="193"/>
      <c r="AO524" s="193"/>
      <c r="AP524" s="193"/>
      <c r="AQ524" s="193"/>
      <c r="AR524" s="193"/>
      <c r="AS524" s="193"/>
      <c r="AT524" s="193"/>
      <c r="AU524" s="193"/>
      <c r="AV524" s="193"/>
    </row>
    <row r="525" spans="1:48" ht="15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  <c r="AE525" s="193"/>
      <c r="AF525" s="193"/>
      <c r="AG525" s="193"/>
      <c r="AH525" s="193"/>
      <c r="AI525" s="193"/>
      <c r="AJ525" s="193"/>
      <c r="AK525" s="193"/>
      <c r="AL525" s="193"/>
      <c r="AM525" s="193"/>
      <c r="AN525" s="193"/>
      <c r="AO525" s="193"/>
      <c r="AP525" s="193"/>
      <c r="AQ525" s="193"/>
      <c r="AR525" s="193"/>
      <c r="AS525" s="193"/>
      <c r="AT525" s="193"/>
      <c r="AU525" s="193"/>
      <c r="AV525" s="193"/>
    </row>
    <row r="526" spans="1:48" ht="15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  <c r="AE526" s="193"/>
      <c r="AF526" s="193"/>
      <c r="AG526" s="193"/>
      <c r="AH526" s="193"/>
      <c r="AI526" s="193"/>
      <c r="AJ526" s="193"/>
      <c r="AK526" s="193"/>
      <c r="AL526" s="193"/>
      <c r="AM526" s="193"/>
      <c r="AN526" s="193"/>
      <c r="AO526" s="193"/>
      <c r="AP526" s="193"/>
      <c r="AQ526" s="193"/>
      <c r="AR526" s="193"/>
      <c r="AS526" s="193"/>
      <c r="AT526" s="193"/>
      <c r="AU526" s="193"/>
      <c r="AV526" s="193"/>
    </row>
    <row r="527" spans="1:48" ht="15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  <c r="AE527" s="193"/>
      <c r="AF527" s="193"/>
      <c r="AG527" s="193"/>
      <c r="AH527" s="193"/>
      <c r="AI527" s="193"/>
      <c r="AJ527" s="193"/>
      <c r="AK527" s="193"/>
      <c r="AL527" s="193"/>
      <c r="AM527" s="193"/>
      <c r="AN527" s="193"/>
      <c r="AO527" s="193"/>
      <c r="AP527" s="193"/>
      <c r="AQ527" s="193"/>
      <c r="AR527" s="193"/>
      <c r="AS527" s="193"/>
      <c r="AT527" s="193"/>
      <c r="AU527" s="193"/>
      <c r="AV527" s="193"/>
    </row>
    <row r="528" spans="1:48" ht="15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  <c r="AE528" s="193"/>
      <c r="AF528" s="193"/>
      <c r="AG528" s="193"/>
      <c r="AH528" s="193"/>
      <c r="AI528" s="193"/>
      <c r="AJ528" s="193"/>
      <c r="AK528" s="193"/>
      <c r="AL528" s="193"/>
      <c r="AM528" s="193"/>
      <c r="AN528" s="193"/>
      <c r="AO528" s="193"/>
      <c r="AP528" s="193"/>
      <c r="AQ528" s="193"/>
      <c r="AR528" s="193"/>
      <c r="AS528" s="193"/>
      <c r="AT528" s="193"/>
      <c r="AU528" s="193"/>
      <c r="AV528" s="193"/>
    </row>
    <row r="529" spans="1:48" ht="15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  <c r="AE529" s="193"/>
      <c r="AF529" s="193"/>
      <c r="AG529" s="193"/>
      <c r="AH529" s="193"/>
      <c r="AI529" s="193"/>
      <c r="AJ529" s="193"/>
      <c r="AK529" s="193"/>
      <c r="AL529" s="193"/>
      <c r="AM529" s="193"/>
      <c r="AN529" s="193"/>
      <c r="AO529" s="193"/>
      <c r="AP529" s="193"/>
      <c r="AQ529" s="193"/>
      <c r="AR529" s="193"/>
      <c r="AS529" s="193"/>
      <c r="AT529" s="193"/>
      <c r="AU529" s="193"/>
      <c r="AV529" s="193"/>
    </row>
    <row r="530" spans="1:48" ht="15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3"/>
      <c r="AF530" s="193"/>
      <c r="AG530" s="193"/>
      <c r="AH530" s="193"/>
      <c r="AI530" s="193"/>
      <c r="AJ530" s="193"/>
      <c r="AK530" s="193"/>
      <c r="AL530" s="193"/>
      <c r="AM530" s="193"/>
      <c r="AN530" s="193"/>
      <c r="AO530" s="193"/>
      <c r="AP530" s="193"/>
      <c r="AQ530" s="193"/>
      <c r="AR530" s="193"/>
      <c r="AS530" s="193"/>
      <c r="AT530" s="193"/>
      <c r="AU530" s="193"/>
      <c r="AV530" s="193"/>
    </row>
    <row r="531" spans="1:48" ht="15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  <c r="AE531" s="193"/>
      <c r="AF531" s="193"/>
      <c r="AG531" s="193"/>
      <c r="AH531" s="193"/>
      <c r="AI531" s="193"/>
      <c r="AJ531" s="193"/>
      <c r="AK531" s="193"/>
      <c r="AL531" s="193"/>
      <c r="AM531" s="193"/>
      <c r="AN531" s="193"/>
      <c r="AO531" s="193"/>
      <c r="AP531" s="193"/>
      <c r="AQ531" s="193"/>
      <c r="AR531" s="193"/>
      <c r="AS531" s="193"/>
      <c r="AT531" s="193"/>
      <c r="AU531" s="193"/>
      <c r="AV531" s="193"/>
    </row>
    <row r="532" spans="1:48" ht="15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  <c r="AE532" s="193"/>
      <c r="AF532" s="193"/>
      <c r="AG532" s="193"/>
      <c r="AH532" s="193"/>
      <c r="AI532" s="193"/>
      <c r="AJ532" s="193"/>
      <c r="AK532" s="193"/>
      <c r="AL532" s="193"/>
      <c r="AM532" s="193"/>
      <c r="AN532" s="193"/>
      <c r="AO532" s="193"/>
      <c r="AP532" s="193"/>
      <c r="AQ532" s="193"/>
      <c r="AR532" s="193"/>
      <c r="AS532" s="193"/>
      <c r="AT532" s="193"/>
      <c r="AU532" s="193"/>
      <c r="AV532" s="193"/>
    </row>
    <row r="533" spans="1:48" ht="15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  <c r="AE533" s="193"/>
      <c r="AF533" s="193"/>
      <c r="AG533" s="193"/>
      <c r="AH533" s="193"/>
      <c r="AI533" s="193"/>
      <c r="AJ533" s="193"/>
      <c r="AK533" s="193"/>
      <c r="AL533" s="193"/>
      <c r="AM533" s="193"/>
      <c r="AN533" s="193"/>
      <c r="AO533" s="193"/>
      <c r="AP533" s="193"/>
      <c r="AQ533" s="193"/>
      <c r="AR533" s="193"/>
      <c r="AS533" s="193"/>
      <c r="AT533" s="193"/>
      <c r="AU533" s="193"/>
      <c r="AV533" s="193"/>
    </row>
    <row r="534" spans="1:48" ht="15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  <c r="AE534" s="193"/>
      <c r="AF534" s="193"/>
      <c r="AG534" s="193"/>
      <c r="AH534" s="193"/>
      <c r="AI534" s="193"/>
      <c r="AJ534" s="193"/>
      <c r="AK534" s="193"/>
      <c r="AL534" s="193"/>
      <c r="AM534" s="193"/>
      <c r="AN534" s="193"/>
      <c r="AO534" s="193"/>
      <c r="AP534" s="193"/>
      <c r="AQ534" s="193"/>
      <c r="AR534" s="193"/>
      <c r="AS534" s="193"/>
      <c r="AT534" s="193"/>
      <c r="AU534" s="193"/>
      <c r="AV534" s="193"/>
    </row>
    <row r="535" spans="1:48" ht="15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  <c r="AE535" s="193"/>
      <c r="AF535" s="193"/>
      <c r="AG535" s="193"/>
      <c r="AH535" s="193"/>
      <c r="AI535" s="193"/>
      <c r="AJ535" s="193"/>
      <c r="AK535" s="193"/>
      <c r="AL535" s="193"/>
      <c r="AM535" s="193"/>
      <c r="AN535" s="193"/>
      <c r="AO535" s="193"/>
      <c r="AP535" s="193"/>
      <c r="AQ535" s="193"/>
      <c r="AR535" s="193"/>
      <c r="AS535" s="193"/>
      <c r="AT535" s="193"/>
      <c r="AU535" s="193"/>
      <c r="AV535" s="193"/>
    </row>
    <row r="536" spans="1:48" ht="15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3"/>
      <c r="AF536" s="193"/>
      <c r="AG536" s="193"/>
      <c r="AH536" s="193"/>
      <c r="AI536" s="193"/>
      <c r="AJ536" s="193"/>
      <c r="AK536" s="193"/>
      <c r="AL536" s="193"/>
      <c r="AM536" s="193"/>
      <c r="AN536" s="193"/>
      <c r="AO536" s="193"/>
      <c r="AP536" s="193"/>
      <c r="AQ536" s="193"/>
      <c r="AR536" s="193"/>
      <c r="AS536" s="193"/>
      <c r="AT536" s="193"/>
      <c r="AU536" s="193"/>
      <c r="AV536" s="193"/>
    </row>
    <row r="537" spans="1:48" ht="15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  <c r="AE537" s="193"/>
      <c r="AF537" s="193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3"/>
      <c r="AQ537" s="193"/>
      <c r="AR537" s="193"/>
      <c r="AS537" s="193"/>
      <c r="AT537" s="193"/>
      <c r="AU537" s="193"/>
      <c r="AV537" s="193"/>
    </row>
    <row r="538" spans="1:48" ht="15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  <c r="AE538" s="193"/>
      <c r="AF538" s="193"/>
      <c r="AG538" s="193"/>
      <c r="AH538" s="193"/>
      <c r="AI538" s="193"/>
      <c r="AJ538" s="193"/>
      <c r="AK538" s="193"/>
      <c r="AL538" s="193"/>
      <c r="AM538" s="193"/>
      <c r="AN538" s="193"/>
      <c r="AO538" s="193"/>
      <c r="AP538" s="193"/>
      <c r="AQ538" s="193"/>
      <c r="AR538" s="193"/>
      <c r="AS538" s="193"/>
      <c r="AT538" s="193"/>
      <c r="AU538" s="193"/>
      <c r="AV538" s="193"/>
    </row>
    <row r="539" spans="1:48" ht="15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  <c r="AE539" s="193"/>
      <c r="AF539" s="193"/>
      <c r="AG539" s="193"/>
      <c r="AH539" s="193"/>
      <c r="AI539" s="193"/>
      <c r="AJ539" s="193"/>
      <c r="AK539" s="193"/>
      <c r="AL539" s="193"/>
      <c r="AM539" s="193"/>
      <c r="AN539" s="193"/>
      <c r="AO539" s="193"/>
      <c r="AP539" s="193"/>
      <c r="AQ539" s="193"/>
      <c r="AR539" s="193"/>
      <c r="AS539" s="193"/>
      <c r="AT539" s="193"/>
      <c r="AU539" s="193"/>
      <c r="AV539" s="193"/>
    </row>
    <row r="540" spans="1:48" ht="15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  <c r="AE540" s="193"/>
      <c r="AF540" s="193"/>
      <c r="AG540" s="193"/>
      <c r="AH540" s="193"/>
      <c r="AI540" s="193"/>
      <c r="AJ540" s="193"/>
      <c r="AK540" s="193"/>
      <c r="AL540" s="193"/>
      <c r="AM540" s="193"/>
      <c r="AN540" s="193"/>
      <c r="AO540" s="193"/>
      <c r="AP540" s="193"/>
      <c r="AQ540" s="193"/>
      <c r="AR540" s="193"/>
      <c r="AS540" s="193"/>
      <c r="AT540" s="193"/>
      <c r="AU540" s="193"/>
      <c r="AV540" s="193"/>
    </row>
    <row r="541" spans="1:48" ht="15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  <c r="AE541" s="193"/>
      <c r="AF541" s="193"/>
      <c r="AG541" s="193"/>
      <c r="AH541" s="193"/>
      <c r="AI541" s="193"/>
      <c r="AJ541" s="193"/>
      <c r="AK541" s="193"/>
      <c r="AL541" s="193"/>
      <c r="AM541" s="193"/>
      <c r="AN541" s="193"/>
      <c r="AO541" s="193"/>
      <c r="AP541" s="193"/>
      <c r="AQ541" s="193"/>
      <c r="AR541" s="193"/>
      <c r="AS541" s="193"/>
      <c r="AT541" s="193"/>
      <c r="AU541" s="193"/>
      <c r="AV541" s="193"/>
    </row>
    <row r="542" spans="1:48" ht="15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  <c r="AU542" s="193"/>
      <c r="AV542" s="193"/>
    </row>
    <row r="543" spans="1:48" ht="15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  <c r="AE543" s="193"/>
      <c r="AF543" s="193"/>
      <c r="AG543" s="193"/>
      <c r="AH543" s="193"/>
      <c r="AI543" s="193"/>
      <c r="AJ543" s="193"/>
      <c r="AK543" s="193"/>
      <c r="AL543" s="193"/>
      <c r="AM543" s="193"/>
      <c r="AN543" s="193"/>
      <c r="AO543" s="193"/>
      <c r="AP543" s="193"/>
      <c r="AQ543" s="193"/>
      <c r="AR543" s="193"/>
      <c r="AS543" s="193"/>
      <c r="AT543" s="193"/>
      <c r="AU543" s="193"/>
      <c r="AV543" s="193"/>
    </row>
    <row r="544" spans="1:48" ht="15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  <c r="AE544" s="193"/>
      <c r="AF544" s="193"/>
      <c r="AG544" s="193"/>
      <c r="AH544" s="193"/>
      <c r="AI544" s="193"/>
      <c r="AJ544" s="193"/>
      <c r="AK544" s="193"/>
      <c r="AL544" s="193"/>
      <c r="AM544" s="193"/>
      <c r="AN544" s="193"/>
      <c r="AO544" s="193"/>
      <c r="AP544" s="193"/>
      <c r="AQ544" s="193"/>
      <c r="AR544" s="193"/>
      <c r="AS544" s="193"/>
      <c r="AT544" s="193"/>
      <c r="AU544" s="193"/>
      <c r="AV544" s="193"/>
    </row>
    <row r="545" spans="1:48" ht="15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  <c r="AE545" s="193"/>
      <c r="AF545" s="193"/>
      <c r="AG545" s="193"/>
      <c r="AH545" s="193"/>
      <c r="AI545" s="193"/>
      <c r="AJ545" s="193"/>
      <c r="AK545" s="193"/>
      <c r="AL545" s="193"/>
      <c r="AM545" s="193"/>
      <c r="AN545" s="193"/>
      <c r="AO545" s="193"/>
      <c r="AP545" s="193"/>
      <c r="AQ545" s="193"/>
      <c r="AR545" s="193"/>
      <c r="AS545" s="193"/>
      <c r="AT545" s="193"/>
      <c r="AU545" s="193"/>
      <c r="AV545" s="193"/>
    </row>
    <row r="546" spans="1:48" ht="15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3"/>
      <c r="AF546" s="193"/>
      <c r="AG546" s="193"/>
      <c r="AH546" s="193"/>
      <c r="AI546" s="193"/>
      <c r="AJ546" s="193"/>
      <c r="AK546" s="193"/>
      <c r="AL546" s="193"/>
      <c r="AM546" s="193"/>
      <c r="AN546" s="193"/>
      <c r="AO546" s="193"/>
      <c r="AP546" s="193"/>
      <c r="AQ546" s="193"/>
      <c r="AR546" s="193"/>
      <c r="AS546" s="193"/>
      <c r="AT546" s="193"/>
      <c r="AU546" s="193"/>
      <c r="AV546" s="193"/>
    </row>
    <row r="547" spans="1:48" ht="15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  <c r="AE547" s="193"/>
      <c r="AF547" s="193"/>
      <c r="AG547" s="193"/>
      <c r="AH547" s="193"/>
      <c r="AI547" s="193"/>
      <c r="AJ547" s="193"/>
      <c r="AK547" s="193"/>
      <c r="AL547" s="193"/>
      <c r="AM547" s="193"/>
      <c r="AN547" s="193"/>
      <c r="AO547" s="193"/>
      <c r="AP547" s="193"/>
      <c r="AQ547" s="193"/>
      <c r="AR547" s="193"/>
      <c r="AS547" s="193"/>
      <c r="AT547" s="193"/>
      <c r="AU547" s="193"/>
      <c r="AV547" s="193"/>
    </row>
    <row r="548" spans="1:48" ht="15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3"/>
      <c r="AG548" s="193"/>
      <c r="AH548" s="193"/>
      <c r="AI548" s="193"/>
      <c r="AJ548" s="193"/>
      <c r="AK548" s="193"/>
      <c r="AL548" s="193"/>
      <c r="AM548" s="193"/>
      <c r="AN548" s="193"/>
      <c r="AO548" s="193"/>
      <c r="AP548" s="193"/>
      <c r="AQ548" s="193"/>
      <c r="AR548" s="193"/>
      <c r="AS548" s="193"/>
      <c r="AT548" s="193"/>
      <c r="AU548" s="193"/>
      <c r="AV548" s="193"/>
    </row>
    <row r="549" spans="1:48" ht="15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  <c r="AE549" s="193"/>
      <c r="AF549" s="193"/>
      <c r="AG549" s="193"/>
      <c r="AH549" s="193"/>
      <c r="AI549" s="193"/>
      <c r="AJ549" s="193"/>
      <c r="AK549" s="193"/>
      <c r="AL549" s="193"/>
      <c r="AM549" s="193"/>
      <c r="AN549" s="193"/>
      <c r="AO549" s="193"/>
      <c r="AP549" s="193"/>
      <c r="AQ549" s="193"/>
      <c r="AR549" s="193"/>
      <c r="AS549" s="193"/>
      <c r="AT549" s="193"/>
      <c r="AU549" s="193"/>
      <c r="AV549" s="193"/>
    </row>
    <row r="550" spans="1:48" ht="15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  <c r="AE550" s="193"/>
      <c r="AF550" s="193"/>
      <c r="AG550" s="193"/>
      <c r="AH550" s="193"/>
      <c r="AI550" s="193"/>
      <c r="AJ550" s="193"/>
      <c r="AK550" s="193"/>
      <c r="AL550" s="193"/>
      <c r="AM550" s="193"/>
      <c r="AN550" s="193"/>
      <c r="AO550" s="193"/>
      <c r="AP550" s="193"/>
      <c r="AQ550" s="193"/>
      <c r="AR550" s="193"/>
      <c r="AS550" s="193"/>
      <c r="AT550" s="193"/>
      <c r="AU550" s="193"/>
      <c r="AV550" s="193"/>
    </row>
    <row r="551" spans="1:48" ht="15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  <c r="AE551" s="193"/>
      <c r="AF551" s="193"/>
      <c r="AG551" s="193"/>
      <c r="AH551" s="193"/>
      <c r="AI551" s="193"/>
      <c r="AJ551" s="193"/>
      <c r="AK551" s="193"/>
      <c r="AL551" s="193"/>
      <c r="AM551" s="193"/>
      <c r="AN551" s="193"/>
      <c r="AO551" s="193"/>
      <c r="AP551" s="193"/>
      <c r="AQ551" s="193"/>
      <c r="AR551" s="193"/>
      <c r="AS551" s="193"/>
      <c r="AT551" s="193"/>
      <c r="AU551" s="193"/>
      <c r="AV551" s="193"/>
    </row>
    <row r="552" spans="1:48" ht="15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  <c r="AE552" s="193"/>
      <c r="AF552" s="193"/>
      <c r="AG552" s="193"/>
      <c r="AH552" s="193"/>
      <c r="AI552" s="193"/>
      <c r="AJ552" s="193"/>
      <c r="AK552" s="193"/>
      <c r="AL552" s="193"/>
      <c r="AM552" s="193"/>
      <c r="AN552" s="193"/>
      <c r="AO552" s="193"/>
      <c r="AP552" s="193"/>
      <c r="AQ552" s="193"/>
      <c r="AR552" s="193"/>
      <c r="AS552" s="193"/>
      <c r="AT552" s="193"/>
      <c r="AU552" s="193"/>
      <c r="AV552" s="193"/>
    </row>
    <row r="553" spans="1:48" ht="15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  <c r="AE553" s="193"/>
      <c r="AF553" s="193"/>
      <c r="AG553" s="193"/>
      <c r="AH553" s="193"/>
      <c r="AI553" s="193"/>
      <c r="AJ553" s="193"/>
      <c r="AK553" s="193"/>
      <c r="AL553" s="193"/>
      <c r="AM553" s="193"/>
      <c r="AN553" s="193"/>
      <c r="AO553" s="193"/>
      <c r="AP553" s="193"/>
      <c r="AQ553" s="193"/>
      <c r="AR553" s="193"/>
      <c r="AS553" s="193"/>
      <c r="AT553" s="193"/>
      <c r="AU553" s="193"/>
      <c r="AV553" s="193"/>
    </row>
    <row r="554" spans="1:48" ht="15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  <c r="AE554" s="193"/>
      <c r="AF554" s="193"/>
      <c r="AG554" s="193"/>
      <c r="AH554" s="193"/>
      <c r="AI554" s="193"/>
      <c r="AJ554" s="193"/>
      <c r="AK554" s="193"/>
      <c r="AL554" s="193"/>
      <c r="AM554" s="193"/>
      <c r="AN554" s="193"/>
      <c r="AO554" s="193"/>
      <c r="AP554" s="193"/>
      <c r="AQ554" s="193"/>
      <c r="AR554" s="193"/>
      <c r="AS554" s="193"/>
      <c r="AT554" s="193"/>
      <c r="AU554" s="193"/>
      <c r="AV554" s="193"/>
    </row>
    <row r="555" spans="1:48" ht="15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  <c r="AE555" s="193"/>
      <c r="AF555" s="193"/>
      <c r="AG555" s="193"/>
      <c r="AH555" s="193"/>
      <c r="AI555" s="193"/>
      <c r="AJ555" s="193"/>
      <c r="AK555" s="193"/>
      <c r="AL555" s="193"/>
      <c r="AM555" s="193"/>
      <c r="AN555" s="193"/>
      <c r="AO555" s="193"/>
      <c r="AP555" s="193"/>
      <c r="AQ555" s="193"/>
      <c r="AR555" s="193"/>
      <c r="AS555" s="193"/>
      <c r="AT555" s="193"/>
      <c r="AU555" s="193"/>
      <c r="AV555" s="193"/>
    </row>
    <row r="556" spans="1:48" ht="15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  <c r="AE556" s="193"/>
      <c r="AF556" s="193"/>
      <c r="AG556" s="193"/>
      <c r="AH556" s="193"/>
      <c r="AI556" s="193"/>
      <c r="AJ556" s="193"/>
      <c r="AK556" s="193"/>
      <c r="AL556" s="193"/>
      <c r="AM556" s="193"/>
      <c r="AN556" s="193"/>
      <c r="AO556" s="193"/>
      <c r="AP556" s="193"/>
      <c r="AQ556" s="193"/>
      <c r="AR556" s="193"/>
      <c r="AS556" s="193"/>
      <c r="AT556" s="193"/>
      <c r="AU556" s="193"/>
      <c r="AV556" s="193"/>
    </row>
    <row r="557" spans="1:48" ht="15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  <c r="AE557" s="193"/>
      <c r="AF557" s="193"/>
      <c r="AG557" s="193"/>
      <c r="AH557" s="193"/>
      <c r="AI557" s="193"/>
      <c r="AJ557" s="193"/>
      <c r="AK557" s="193"/>
      <c r="AL557" s="193"/>
      <c r="AM557" s="193"/>
      <c r="AN557" s="193"/>
      <c r="AO557" s="193"/>
      <c r="AP557" s="193"/>
      <c r="AQ557" s="193"/>
      <c r="AR557" s="193"/>
      <c r="AS557" s="193"/>
      <c r="AT557" s="193"/>
      <c r="AU557" s="193"/>
      <c r="AV557" s="193"/>
    </row>
    <row r="558" spans="1:48" ht="15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  <c r="AA558" s="193"/>
      <c r="AB558" s="193"/>
      <c r="AC558" s="193"/>
      <c r="AD558" s="193"/>
      <c r="AE558" s="193"/>
      <c r="AF558" s="193"/>
      <c r="AG558" s="193"/>
      <c r="AH558" s="193"/>
      <c r="AI558" s="193"/>
      <c r="AJ558" s="193"/>
      <c r="AK558" s="193"/>
      <c r="AL558" s="193"/>
      <c r="AM558" s="193"/>
      <c r="AN558" s="193"/>
      <c r="AO558" s="193"/>
      <c r="AP558" s="193"/>
      <c r="AQ558" s="193"/>
      <c r="AR558" s="193"/>
      <c r="AS558" s="193"/>
      <c r="AT558" s="193"/>
      <c r="AU558" s="193"/>
      <c r="AV558" s="193"/>
    </row>
    <row r="559" spans="1:48" ht="15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  <c r="AE559" s="193"/>
      <c r="AF559" s="193"/>
      <c r="AG559" s="193"/>
      <c r="AH559" s="193"/>
      <c r="AI559" s="193"/>
      <c r="AJ559" s="193"/>
      <c r="AK559" s="193"/>
      <c r="AL559" s="193"/>
      <c r="AM559" s="193"/>
      <c r="AN559" s="193"/>
      <c r="AO559" s="193"/>
      <c r="AP559" s="193"/>
      <c r="AQ559" s="193"/>
      <c r="AR559" s="193"/>
      <c r="AS559" s="193"/>
      <c r="AT559" s="193"/>
      <c r="AU559" s="193"/>
      <c r="AV559" s="193"/>
    </row>
    <row r="560" spans="1:48" ht="15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  <c r="AE560" s="193"/>
      <c r="AF560" s="193"/>
      <c r="AG560" s="193"/>
      <c r="AH560" s="193"/>
      <c r="AI560" s="193"/>
      <c r="AJ560" s="193"/>
      <c r="AK560" s="193"/>
      <c r="AL560" s="193"/>
      <c r="AM560" s="193"/>
      <c r="AN560" s="193"/>
      <c r="AO560" s="193"/>
      <c r="AP560" s="193"/>
      <c r="AQ560" s="193"/>
      <c r="AR560" s="193"/>
      <c r="AS560" s="193"/>
      <c r="AT560" s="193"/>
      <c r="AU560" s="193"/>
      <c r="AV560" s="193"/>
    </row>
    <row r="561" spans="1:48" ht="15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  <c r="AE561" s="193"/>
      <c r="AF561" s="193"/>
      <c r="AG561" s="193"/>
      <c r="AH561" s="193"/>
      <c r="AI561" s="193"/>
      <c r="AJ561" s="193"/>
      <c r="AK561" s="193"/>
      <c r="AL561" s="193"/>
      <c r="AM561" s="193"/>
      <c r="AN561" s="193"/>
      <c r="AO561" s="193"/>
      <c r="AP561" s="193"/>
      <c r="AQ561" s="193"/>
      <c r="AR561" s="193"/>
      <c r="AS561" s="193"/>
      <c r="AT561" s="193"/>
      <c r="AU561" s="193"/>
      <c r="AV561" s="193"/>
    </row>
    <row r="562" spans="1:48" ht="15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  <c r="AE562" s="193"/>
      <c r="AF562" s="193"/>
      <c r="AG562" s="193"/>
      <c r="AH562" s="193"/>
      <c r="AI562" s="193"/>
      <c r="AJ562" s="193"/>
      <c r="AK562" s="193"/>
      <c r="AL562" s="193"/>
      <c r="AM562" s="193"/>
      <c r="AN562" s="193"/>
      <c r="AO562" s="193"/>
      <c r="AP562" s="193"/>
      <c r="AQ562" s="193"/>
      <c r="AR562" s="193"/>
      <c r="AS562" s="193"/>
      <c r="AT562" s="193"/>
      <c r="AU562" s="193"/>
      <c r="AV562" s="193"/>
    </row>
    <row r="563" spans="1:48" ht="15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  <c r="AE563" s="193"/>
      <c r="AF563" s="193"/>
      <c r="AG563" s="193"/>
      <c r="AH563" s="193"/>
      <c r="AI563" s="193"/>
      <c r="AJ563" s="193"/>
      <c r="AK563" s="193"/>
      <c r="AL563" s="193"/>
      <c r="AM563" s="193"/>
      <c r="AN563" s="193"/>
      <c r="AO563" s="193"/>
      <c r="AP563" s="193"/>
      <c r="AQ563" s="193"/>
      <c r="AR563" s="193"/>
      <c r="AS563" s="193"/>
      <c r="AT563" s="193"/>
      <c r="AU563" s="193"/>
      <c r="AV563" s="193"/>
    </row>
    <row r="564" spans="1:48" ht="15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  <c r="AA564" s="193"/>
      <c r="AB564" s="193"/>
      <c r="AC564" s="193"/>
      <c r="AD564" s="193"/>
      <c r="AE564" s="193"/>
      <c r="AF564" s="193"/>
      <c r="AG564" s="193"/>
      <c r="AH564" s="193"/>
      <c r="AI564" s="193"/>
      <c r="AJ564" s="193"/>
      <c r="AK564" s="193"/>
      <c r="AL564" s="193"/>
      <c r="AM564" s="193"/>
      <c r="AN564" s="193"/>
      <c r="AO564" s="193"/>
      <c r="AP564" s="193"/>
      <c r="AQ564" s="193"/>
      <c r="AR564" s="193"/>
      <c r="AS564" s="193"/>
      <c r="AT564" s="193"/>
      <c r="AU564" s="193"/>
      <c r="AV564" s="193"/>
    </row>
    <row r="565" spans="1:48" ht="15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3"/>
      <c r="AF565" s="193"/>
      <c r="AG565" s="193"/>
      <c r="AH565" s="193"/>
      <c r="AI565" s="193"/>
      <c r="AJ565" s="193"/>
      <c r="AK565" s="193"/>
      <c r="AL565" s="193"/>
      <c r="AM565" s="193"/>
      <c r="AN565" s="193"/>
      <c r="AO565" s="193"/>
      <c r="AP565" s="193"/>
      <c r="AQ565" s="193"/>
      <c r="AR565" s="193"/>
      <c r="AS565" s="193"/>
      <c r="AT565" s="193"/>
      <c r="AU565" s="193"/>
      <c r="AV565" s="193"/>
    </row>
    <row r="566" spans="1:48" ht="15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  <c r="AE566" s="193"/>
      <c r="AF566" s="193"/>
      <c r="AG566" s="193"/>
      <c r="AH566" s="193"/>
      <c r="AI566" s="193"/>
      <c r="AJ566" s="193"/>
      <c r="AK566" s="193"/>
      <c r="AL566" s="193"/>
      <c r="AM566" s="193"/>
      <c r="AN566" s="193"/>
      <c r="AO566" s="193"/>
      <c r="AP566" s="193"/>
      <c r="AQ566" s="193"/>
      <c r="AR566" s="193"/>
      <c r="AS566" s="193"/>
      <c r="AT566" s="193"/>
      <c r="AU566" s="193"/>
      <c r="AV566" s="193"/>
    </row>
    <row r="567" spans="1:48" ht="15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  <c r="AE567" s="193"/>
      <c r="AF567" s="193"/>
      <c r="AG567" s="193"/>
      <c r="AH567" s="193"/>
      <c r="AI567" s="193"/>
      <c r="AJ567" s="193"/>
      <c r="AK567" s="193"/>
      <c r="AL567" s="193"/>
      <c r="AM567" s="193"/>
      <c r="AN567" s="193"/>
      <c r="AO567" s="193"/>
      <c r="AP567" s="193"/>
      <c r="AQ567" s="193"/>
      <c r="AR567" s="193"/>
      <c r="AS567" s="193"/>
      <c r="AT567" s="193"/>
      <c r="AU567" s="193"/>
      <c r="AV567" s="193"/>
    </row>
    <row r="568" spans="1:48" ht="15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  <c r="AE568" s="193"/>
      <c r="AF568" s="193"/>
      <c r="AG568" s="193"/>
      <c r="AH568" s="193"/>
      <c r="AI568" s="193"/>
      <c r="AJ568" s="193"/>
      <c r="AK568" s="193"/>
      <c r="AL568" s="193"/>
      <c r="AM568" s="193"/>
      <c r="AN568" s="193"/>
      <c r="AO568" s="193"/>
      <c r="AP568" s="193"/>
      <c r="AQ568" s="193"/>
      <c r="AR568" s="193"/>
      <c r="AS568" s="193"/>
      <c r="AT568" s="193"/>
      <c r="AU568" s="193"/>
      <c r="AV568" s="193"/>
    </row>
    <row r="569" spans="1:48" ht="15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  <c r="AE569" s="193"/>
      <c r="AF569" s="193"/>
      <c r="AG569" s="193"/>
      <c r="AH569" s="193"/>
      <c r="AI569" s="193"/>
      <c r="AJ569" s="193"/>
      <c r="AK569" s="193"/>
      <c r="AL569" s="193"/>
      <c r="AM569" s="193"/>
      <c r="AN569" s="193"/>
      <c r="AO569" s="193"/>
      <c r="AP569" s="193"/>
      <c r="AQ569" s="193"/>
      <c r="AR569" s="193"/>
      <c r="AS569" s="193"/>
      <c r="AT569" s="193"/>
      <c r="AU569" s="193"/>
      <c r="AV569" s="193"/>
    </row>
    <row r="570" spans="1:48" ht="15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  <c r="AE570" s="193"/>
      <c r="AF570" s="193"/>
      <c r="AG570" s="193"/>
      <c r="AH570" s="193"/>
      <c r="AI570" s="193"/>
      <c r="AJ570" s="193"/>
      <c r="AK570" s="193"/>
      <c r="AL570" s="193"/>
      <c r="AM570" s="193"/>
      <c r="AN570" s="193"/>
      <c r="AO570" s="193"/>
      <c r="AP570" s="193"/>
      <c r="AQ570" s="193"/>
      <c r="AR570" s="193"/>
      <c r="AS570" s="193"/>
      <c r="AT570" s="193"/>
      <c r="AU570" s="193"/>
      <c r="AV570" s="193"/>
    </row>
    <row r="571" spans="1:48" ht="15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3"/>
      <c r="AF571" s="193"/>
      <c r="AG571" s="193"/>
      <c r="AH571" s="193"/>
      <c r="AI571" s="193"/>
      <c r="AJ571" s="193"/>
      <c r="AK571" s="193"/>
      <c r="AL571" s="193"/>
      <c r="AM571" s="193"/>
      <c r="AN571" s="193"/>
      <c r="AO571" s="193"/>
      <c r="AP571" s="193"/>
      <c r="AQ571" s="193"/>
      <c r="AR571" s="193"/>
      <c r="AS571" s="193"/>
      <c r="AT571" s="193"/>
      <c r="AU571" s="193"/>
      <c r="AV571" s="193"/>
    </row>
    <row r="572" spans="1:48" ht="15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  <c r="AE572" s="193"/>
      <c r="AF572" s="193"/>
      <c r="AG572" s="193"/>
      <c r="AH572" s="193"/>
      <c r="AI572" s="193"/>
      <c r="AJ572" s="193"/>
      <c r="AK572" s="193"/>
      <c r="AL572" s="193"/>
      <c r="AM572" s="193"/>
      <c r="AN572" s="193"/>
      <c r="AO572" s="193"/>
      <c r="AP572" s="193"/>
      <c r="AQ572" s="193"/>
      <c r="AR572" s="193"/>
      <c r="AS572" s="193"/>
      <c r="AT572" s="193"/>
      <c r="AU572" s="193"/>
      <c r="AV572" s="193"/>
    </row>
    <row r="573" spans="1:48" ht="15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  <c r="AE573" s="193"/>
      <c r="AF573" s="193"/>
      <c r="AG573" s="193"/>
      <c r="AH573" s="193"/>
      <c r="AI573" s="193"/>
      <c r="AJ573" s="193"/>
      <c r="AK573" s="193"/>
      <c r="AL573" s="193"/>
      <c r="AM573" s="193"/>
      <c r="AN573" s="193"/>
      <c r="AO573" s="193"/>
      <c r="AP573" s="193"/>
      <c r="AQ573" s="193"/>
      <c r="AR573" s="193"/>
      <c r="AS573" s="193"/>
      <c r="AT573" s="193"/>
      <c r="AU573" s="193"/>
      <c r="AV573" s="193"/>
    </row>
    <row r="574" spans="1:48" ht="15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  <c r="AE574" s="193"/>
      <c r="AF574" s="193"/>
      <c r="AG574" s="193"/>
      <c r="AH574" s="193"/>
      <c r="AI574" s="193"/>
      <c r="AJ574" s="193"/>
      <c r="AK574" s="193"/>
      <c r="AL574" s="193"/>
      <c r="AM574" s="193"/>
      <c r="AN574" s="193"/>
      <c r="AO574" s="193"/>
      <c r="AP574" s="193"/>
      <c r="AQ574" s="193"/>
      <c r="AR574" s="193"/>
      <c r="AS574" s="193"/>
      <c r="AT574" s="193"/>
      <c r="AU574" s="193"/>
      <c r="AV574" s="193"/>
    </row>
    <row r="575" spans="1:48" ht="15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  <c r="AE575" s="193"/>
      <c r="AF575" s="193"/>
      <c r="AG575" s="193"/>
      <c r="AH575" s="193"/>
      <c r="AI575" s="193"/>
      <c r="AJ575" s="193"/>
      <c r="AK575" s="193"/>
      <c r="AL575" s="193"/>
      <c r="AM575" s="193"/>
      <c r="AN575" s="193"/>
      <c r="AO575" s="193"/>
      <c r="AP575" s="193"/>
      <c r="AQ575" s="193"/>
      <c r="AR575" s="193"/>
      <c r="AS575" s="193"/>
      <c r="AT575" s="193"/>
      <c r="AU575" s="193"/>
      <c r="AV575" s="193"/>
    </row>
    <row r="576" spans="1:48" ht="15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  <c r="AE576" s="193"/>
      <c r="AF576" s="193"/>
      <c r="AG576" s="193"/>
      <c r="AH576" s="193"/>
      <c r="AI576" s="193"/>
      <c r="AJ576" s="193"/>
      <c r="AK576" s="193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</row>
    <row r="577" spans="1:48" ht="15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  <c r="AE577" s="193"/>
      <c r="AF577" s="193"/>
      <c r="AG577" s="193"/>
      <c r="AH577" s="193"/>
      <c r="AI577" s="193"/>
      <c r="AJ577" s="193"/>
      <c r="AK577" s="193"/>
      <c r="AL577" s="193"/>
      <c r="AM577" s="193"/>
      <c r="AN577" s="193"/>
      <c r="AO577" s="193"/>
      <c r="AP577" s="193"/>
      <c r="AQ577" s="193"/>
      <c r="AR577" s="193"/>
      <c r="AS577" s="193"/>
      <c r="AT577" s="193"/>
      <c r="AU577" s="193"/>
      <c r="AV577" s="193"/>
    </row>
    <row r="578" spans="1:48" ht="15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  <c r="AE578" s="193"/>
      <c r="AF578" s="193"/>
      <c r="AG578" s="193"/>
      <c r="AH578" s="193"/>
      <c r="AI578" s="193"/>
      <c r="AJ578" s="193"/>
      <c r="AK578" s="193"/>
      <c r="AL578" s="193"/>
      <c r="AM578" s="193"/>
      <c r="AN578" s="193"/>
      <c r="AO578" s="193"/>
      <c r="AP578" s="193"/>
      <c r="AQ578" s="193"/>
      <c r="AR578" s="193"/>
      <c r="AS578" s="193"/>
      <c r="AT578" s="193"/>
      <c r="AU578" s="193"/>
      <c r="AV578" s="193"/>
    </row>
    <row r="579" spans="1:48" ht="15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  <c r="AE579" s="193"/>
      <c r="AF579" s="193"/>
      <c r="AG579" s="193"/>
      <c r="AH579" s="193"/>
      <c r="AI579" s="193"/>
      <c r="AJ579" s="193"/>
      <c r="AK579" s="193"/>
      <c r="AL579" s="193"/>
      <c r="AM579" s="193"/>
      <c r="AN579" s="193"/>
      <c r="AO579" s="193"/>
      <c r="AP579" s="193"/>
      <c r="AQ579" s="193"/>
      <c r="AR579" s="193"/>
      <c r="AS579" s="193"/>
      <c r="AT579" s="193"/>
      <c r="AU579" s="193"/>
      <c r="AV579" s="193"/>
    </row>
    <row r="580" spans="1:48" ht="15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  <c r="AE580" s="193"/>
      <c r="AF580" s="193"/>
      <c r="AG580" s="193"/>
      <c r="AH580" s="193"/>
      <c r="AI580" s="193"/>
      <c r="AJ580" s="193"/>
      <c r="AK580" s="193"/>
      <c r="AL580" s="193"/>
      <c r="AM580" s="193"/>
      <c r="AN580" s="193"/>
      <c r="AO580" s="193"/>
      <c r="AP580" s="193"/>
      <c r="AQ580" s="193"/>
      <c r="AR580" s="193"/>
      <c r="AS580" s="193"/>
      <c r="AT580" s="193"/>
      <c r="AU580" s="193"/>
      <c r="AV580" s="193"/>
    </row>
    <row r="581" spans="1:48" ht="15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  <c r="AE581" s="193"/>
      <c r="AF581" s="193"/>
      <c r="AG581" s="193"/>
      <c r="AH581" s="193"/>
      <c r="AI581" s="193"/>
      <c r="AJ581" s="193"/>
      <c r="AK581" s="193"/>
      <c r="AL581" s="193"/>
      <c r="AM581" s="193"/>
      <c r="AN581" s="193"/>
      <c r="AO581" s="193"/>
      <c r="AP581" s="193"/>
      <c r="AQ581" s="193"/>
      <c r="AR581" s="193"/>
      <c r="AS581" s="193"/>
      <c r="AT581" s="193"/>
      <c r="AU581" s="193"/>
      <c r="AV581" s="193"/>
    </row>
    <row r="582" spans="1:48" ht="15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3"/>
      <c r="AG582" s="193"/>
      <c r="AH582" s="193"/>
      <c r="AI582" s="193"/>
      <c r="AJ582" s="193"/>
      <c r="AK582" s="193"/>
      <c r="AL582" s="193"/>
      <c r="AM582" s="193"/>
      <c r="AN582" s="193"/>
      <c r="AO582" s="193"/>
      <c r="AP582" s="193"/>
      <c r="AQ582" s="193"/>
      <c r="AR582" s="193"/>
      <c r="AS582" s="193"/>
      <c r="AT582" s="193"/>
      <c r="AU582" s="193"/>
      <c r="AV582" s="193"/>
    </row>
    <row r="583" spans="1:48" ht="15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  <c r="AE583" s="193"/>
      <c r="AF583" s="193"/>
      <c r="AG583" s="193"/>
      <c r="AH583" s="193"/>
      <c r="AI583" s="193"/>
      <c r="AJ583" s="193"/>
      <c r="AK583" s="193"/>
      <c r="AL583" s="193"/>
      <c r="AM583" s="193"/>
      <c r="AN583" s="193"/>
      <c r="AO583" s="193"/>
      <c r="AP583" s="193"/>
      <c r="AQ583" s="193"/>
      <c r="AR583" s="193"/>
      <c r="AS583" s="193"/>
      <c r="AT583" s="193"/>
      <c r="AU583" s="193"/>
      <c r="AV583" s="193"/>
    </row>
    <row r="584" spans="1:48" ht="15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  <c r="AE584" s="193"/>
      <c r="AF584" s="193"/>
      <c r="AG584" s="193"/>
      <c r="AH584" s="193"/>
      <c r="AI584" s="193"/>
      <c r="AJ584" s="193"/>
      <c r="AK584" s="193"/>
      <c r="AL584" s="193"/>
      <c r="AM584" s="193"/>
      <c r="AN584" s="193"/>
      <c r="AO584" s="193"/>
      <c r="AP584" s="193"/>
      <c r="AQ584" s="193"/>
      <c r="AR584" s="193"/>
      <c r="AS584" s="193"/>
      <c r="AT584" s="193"/>
      <c r="AU584" s="193"/>
      <c r="AV584" s="193"/>
    </row>
    <row r="585" spans="1:48" ht="15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  <c r="AE585" s="193"/>
      <c r="AF585" s="193"/>
      <c r="AG585" s="193"/>
      <c r="AH585" s="193"/>
      <c r="AI585" s="193"/>
      <c r="AJ585" s="193"/>
      <c r="AK585" s="193"/>
      <c r="AL585" s="193"/>
      <c r="AM585" s="193"/>
      <c r="AN585" s="193"/>
      <c r="AO585" s="193"/>
      <c r="AP585" s="193"/>
      <c r="AQ585" s="193"/>
      <c r="AR585" s="193"/>
      <c r="AS585" s="193"/>
      <c r="AT585" s="193"/>
      <c r="AU585" s="193"/>
      <c r="AV585" s="193"/>
    </row>
    <row r="586" spans="1:48" ht="15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  <c r="AE586" s="193"/>
      <c r="AF586" s="193"/>
      <c r="AG586" s="193"/>
      <c r="AH586" s="193"/>
      <c r="AI586" s="193"/>
      <c r="AJ586" s="193"/>
      <c r="AK586" s="193"/>
      <c r="AL586" s="193"/>
      <c r="AM586" s="193"/>
      <c r="AN586" s="193"/>
      <c r="AO586" s="193"/>
      <c r="AP586" s="193"/>
      <c r="AQ586" s="193"/>
      <c r="AR586" s="193"/>
      <c r="AS586" s="193"/>
      <c r="AT586" s="193"/>
      <c r="AU586" s="193"/>
      <c r="AV586" s="193"/>
    </row>
    <row r="587" spans="1:48" ht="15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  <c r="AA587" s="193"/>
      <c r="AB587" s="193"/>
      <c r="AC587" s="193"/>
      <c r="AD587" s="193"/>
      <c r="AE587" s="193"/>
      <c r="AF587" s="193"/>
      <c r="AG587" s="193"/>
      <c r="AH587" s="193"/>
      <c r="AI587" s="193"/>
      <c r="AJ587" s="193"/>
      <c r="AK587" s="193"/>
      <c r="AL587" s="193"/>
      <c r="AM587" s="193"/>
      <c r="AN587" s="193"/>
      <c r="AO587" s="193"/>
      <c r="AP587" s="193"/>
      <c r="AQ587" s="193"/>
      <c r="AR587" s="193"/>
      <c r="AS587" s="193"/>
      <c r="AT587" s="193"/>
      <c r="AU587" s="193"/>
      <c r="AV587" s="193"/>
    </row>
    <row r="588" spans="1:48" ht="15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  <c r="AE588" s="193"/>
      <c r="AF588" s="193"/>
      <c r="AG588" s="193"/>
      <c r="AH588" s="193"/>
      <c r="AI588" s="193"/>
      <c r="AJ588" s="193"/>
      <c r="AK588" s="193"/>
      <c r="AL588" s="193"/>
      <c r="AM588" s="193"/>
      <c r="AN588" s="193"/>
      <c r="AO588" s="193"/>
      <c r="AP588" s="193"/>
      <c r="AQ588" s="193"/>
      <c r="AR588" s="193"/>
      <c r="AS588" s="193"/>
      <c r="AT588" s="193"/>
      <c r="AU588" s="193"/>
      <c r="AV588" s="193"/>
    </row>
    <row r="589" spans="1:48" ht="15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  <c r="AE589" s="193"/>
      <c r="AF589" s="193"/>
      <c r="AG589" s="193"/>
      <c r="AH589" s="193"/>
      <c r="AI589" s="193"/>
      <c r="AJ589" s="193"/>
      <c r="AK589" s="193"/>
      <c r="AL589" s="193"/>
      <c r="AM589" s="193"/>
      <c r="AN589" s="193"/>
      <c r="AO589" s="193"/>
      <c r="AP589" s="193"/>
      <c r="AQ589" s="193"/>
      <c r="AR589" s="193"/>
      <c r="AS589" s="193"/>
      <c r="AT589" s="193"/>
      <c r="AU589" s="193"/>
      <c r="AV589" s="193"/>
    </row>
    <row r="590" spans="1:48" ht="15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  <c r="AE590" s="193"/>
      <c r="AF590" s="193"/>
      <c r="AG590" s="193"/>
      <c r="AH590" s="193"/>
      <c r="AI590" s="193"/>
      <c r="AJ590" s="193"/>
      <c r="AK590" s="193"/>
      <c r="AL590" s="193"/>
      <c r="AM590" s="193"/>
      <c r="AN590" s="193"/>
      <c r="AO590" s="193"/>
      <c r="AP590" s="193"/>
      <c r="AQ590" s="193"/>
      <c r="AR590" s="193"/>
      <c r="AS590" s="193"/>
      <c r="AT590" s="193"/>
      <c r="AU590" s="193"/>
      <c r="AV590" s="193"/>
    </row>
    <row r="591" spans="1:48" ht="15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  <c r="AE591" s="193"/>
      <c r="AF591" s="193"/>
      <c r="AG591" s="193"/>
      <c r="AH591" s="193"/>
      <c r="AI591" s="193"/>
      <c r="AJ591" s="193"/>
      <c r="AK591" s="193"/>
      <c r="AL591" s="193"/>
      <c r="AM591" s="193"/>
      <c r="AN591" s="193"/>
      <c r="AO591" s="193"/>
      <c r="AP591" s="193"/>
      <c r="AQ591" s="193"/>
      <c r="AR591" s="193"/>
      <c r="AS591" s="193"/>
      <c r="AT591" s="193"/>
      <c r="AU591" s="193"/>
      <c r="AV591" s="193"/>
    </row>
    <row r="592" spans="1:48" ht="15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  <c r="AA592" s="193"/>
      <c r="AB592" s="193"/>
      <c r="AC592" s="193"/>
      <c r="AD592" s="193"/>
      <c r="AE592" s="193"/>
      <c r="AF592" s="193"/>
      <c r="AG592" s="193"/>
      <c r="AH592" s="193"/>
      <c r="AI592" s="193"/>
      <c r="AJ592" s="193"/>
      <c r="AK592" s="193"/>
      <c r="AL592" s="193"/>
      <c r="AM592" s="193"/>
      <c r="AN592" s="193"/>
      <c r="AO592" s="193"/>
      <c r="AP592" s="193"/>
      <c r="AQ592" s="193"/>
      <c r="AR592" s="193"/>
      <c r="AS592" s="193"/>
      <c r="AT592" s="193"/>
      <c r="AU592" s="193"/>
      <c r="AV592" s="193"/>
    </row>
    <row r="593" spans="1:48" ht="15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  <c r="AE593" s="193"/>
      <c r="AF593" s="193"/>
      <c r="AG593" s="193"/>
      <c r="AH593" s="193"/>
      <c r="AI593" s="193"/>
      <c r="AJ593" s="193"/>
      <c r="AK593" s="193"/>
      <c r="AL593" s="193"/>
      <c r="AM593" s="193"/>
      <c r="AN593" s="193"/>
      <c r="AO593" s="193"/>
      <c r="AP593" s="193"/>
      <c r="AQ593" s="193"/>
      <c r="AR593" s="193"/>
      <c r="AS593" s="193"/>
      <c r="AT593" s="193"/>
      <c r="AU593" s="193"/>
      <c r="AV593" s="193"/>
    </row>
    <row r="594" spans="1:48" ht="15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  <c r="AE594" s="193"/>
      <c r="AF594" s="193"/>
      <c r="AG594" s="193"/>
      <c r="AH594" s="193"/>
      <c r="AI594" s="193"/>
      <c r="AJ594" s="193"/>
      <c r="AK594" s="193"/>
      <c r="AL594" s="193"/>
      <c r="AM594" s="193"/>
      <c r="AN594" s="193"/>
      <c r="AO594" s="193"/>
      <c r="AP594" s="193"/>
      <c r="AQ594" s="193"/>
      <c r="AR594" s="193"/>
      <c r="AS594" s="193"/>
      <c r="AT594" s="193"/>
      <c r="AU594" s="193"/>
      <c r="AV594" s="193"/>
    </row>
    <row r="595" spans="1:48" ht="15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  <c r="AE595" s="193"/>
      <c r="AF595" s="193"/>
      <c r="AG595" s="193"/>
      <c r="AH595" s="193"/>
      <c r="AI595" s="193"/>
      <c r="AJ595" s="193"/>
      <c r="AK595" s="193"/>
      <c r="AL595" s="193"/>
      <c r="AM595" s="193"/>
      <c r="AN595" s="193"/>
      <c r="AO595" s="193"/>
      <c r="AP595" s="193"/>
      <c r="AQ595" s="193"/>
      <c r="AR595" s="193"/>
      <c r="AS595" s="193"/>
      <c r="AT595" s="193"/>
      <c r="AU595" s="193"/>
      <c r="AV595" s="193"/>
    </row>
    <row r="596" spans="1:48" ht="15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  <c r="AE596" s="193"/>
      <c r="AF596" s="193"/>
      <c r="AG596" s="193"/>
      <c r="AH596" s="193"/>
      <c r="AI596" s="193"/>
      <c r="AJ596" s="193"/>
      <c r="AK596" s="193"/>
      <c r="AL596" s="193"/>
      <c r="AM596" s="193"/>
      <c r="AN596" s="193"/>
      <c r="AO596" s="193"/>
      <c r="AP596" s="193"/>
      <c r="AQ596" s="193"/>
      <c r="AR596" s="193"/>
      <c r="AS596" s="193"/>
      <c r="AT596" s="193"/>
      <c r="AU596" s="193"/>
      <c r="AV596" s="193"/>
    </row>
    <row r="597" spans="1:48" ht="15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3"/>
      <c r="AF597" s="193"/>
      <c r="AG597" s="193"/>
      <c r="AH597" s="193"/>
      <c r="AI597" s="193"/>
      <c r="AJ597" s="193"/>
      <c r="AK597" s="193"/>
      <c r="AL597" s="193"/>
      <c r="AM597" s="193"/>
      <c r="AN597" s="193"/>
      <c r="AO597" s="193"/>
      <c r="AP597" s="193"/>
      <c r="AQ597" s="193"/>
      <c r="AR597" s="193"/>
      <c r="AS597" s="193"/>
      <c r="AT597" s="193"/>
      <c r="AU597" s="193"/>
      <c r="AV597" s="193"/>
    </row>
    <row r="598" spans="1:48" ht="15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  <c r="AE598" s="193"/>
      <c r="AF598" s="193"/>
      <c r="AG598" s="193"/>
      <c r="AH598" s="193"/>
      <c r="AI598" s="193"/>
      <c r="AJ598" s="193"/>
      <c r="AK598" s="193"/>
      <c r="AL598" s="193"/>
      <c r="AM598" s="193"/>
      <c r="AN598" s="193"/>
      <c r="AO598" s="193"/>
      <c r="AP598" s="193"/>
      <c r="AQ598" s="193"/>
      <c r="AR598" s="193"/>
      <c r="AS598" s="193"/>
      <c r="AT598" s="193"/>
      <c r="AU598" s="193"/>
      <c r="AV598" s="193"/>
    </row>
    <row r="599" spans="1:48" ht="15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  <c r="AE599" s="193"/>
      <c r="AF599" s="193"/>
      <c r="AG599" s="193"/>
      <c r="AH599" s="193"/>
      <c r="AI599" s="193"/>
      <c r="AJ599" s="193"/>
      <c r="AK599" s="193"/>
      <c r="AL599" s="193"/>
      <c r="AM599" s="193"/>
      <c r="AN599" s="193"/>
      <c r="AO599" s="193"/>
      <c r="AP599" s="193"/>
      <c r="AQ599" s="193"/>
      <c r="AR599" s="193"/>
      <c r="AS599" s="193"/>
      <c r="AT599" s="193"/>
      <c r="AU599" s="193"/>
      <c r="AV599" s="193"/>
    </row>
    <row r="600" spans="1:48" ht="15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  <c r="AA600" s="193"/>
      <c r="AB600" s="193"/>
      <c r="AC600" s="193"/>
      <c r="AD600" s="193"/>
      <c r="AE600" s="193"/>
      <c r="AF600" s="193"/>
      <c r="AG600" s="193"/>
      <c r="AH600" s="193"/>
      <c r="AI600" s="193"/>
      <c r="AJ600" s="193"/>
      <c r="AK600" s="193"/>
      <c r="AL600" s="193"/>
      <c r="AM600" s="193"/>
      <c r="AN600" s="193"/>
      <c r="AO600" s="193"/>
      <c r="AP600" s="193"/>
      <c r="AQ600" s="193"/>
      <c r="AR600" s="193"/>
      <c r="AS600" s="193"/>
      <c r="AT600" s="193"/>
      <c r="AU600" s="193"/>
      <c r="AV600" s="193"/>
    </row>
    <row r="601" spans="1:48" ht="15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  <c r="AE601" s="193"/>
      <c r="AF601" s="193"/>
      <c r="AG601" s="193"/>
      <c r="AH601" s="193"/>
      <c r="AI601" s="193"/>
      <c r="AJ601" s="193"/>
      <c r="AK601" s="193"/>
      <c r="AL601" s="193"/>
      <c r="AM601" s="193"/>
      <c r="AN601" s="193"/>
      <c r="AO601" s="193"/>
      <c r="AP601" s="193"/>
      <c r="AQ601" s="193"/>
      <c r="AR601" s="193"/>
      <c r="AS601" s="193"/>
      <c r="AT601" s="193"/>
      <c r="AU601" s="193"/>
      <c r="AV601" s="193"/>
    </row>
    <row r="602" spans="1:48" ht="15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  <c r="AE602" s="193"/>
      <c r="AF602" s="193"/>
      <c r="AG602" s="193"/>
      <c r="AH602" s="193"/>
      <c r="AI602" s="193"/>
      <c r="AJ602" s="193"/>
      <c r="AK602" s="193"/>
      <c r="AL602" s="193"/>
      <c r="AM602" s="193"/>
      <c r="AN602" s="193"/>
      <c r="AO602" s="193"/>
      <c r="AP602" s="193"/>
      <c r="AQ602" s="193"/>
      <c r="AR602" s="193"/>
      <c r="AS602" s="193"/>
      <c r="AT602" s="193"/>
      <c r="AU602" s="193"/>
      <c r="AV602" s="193"/>
    </row>
    <row r="603" spans="1:48" ht="15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  <c r="AE603" s="193"/>
      <c r="AF603" s="193"/>
      <c r="AG603" s="193"/>
      <c r="AH603" s="193"/>
      <c r="AI603" s="193"/>
      <c r="AJ603" s="193"/>
      <c r="AK603" s="193"/>
      <c r="AL603" s="193"/>
      <c r="AM603" s="193"/>
      <c r="AN603" s="193"/>
      <c r="AO603" s="193"/>
      <c r="AP603" s="193"/>
      <c r="AQ603" s="193"/>
      <c r="AR603" s="193"/>
      <c r="AS603" s="193"/>
      <c r="AT603" s="193"/>
      <c r="AU603" s="193"/>
      <c r="AV603" s="193"/>
    </row>
    <row r="604" spans="1:48" ht="15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  <c r="AE604" s="193"/>
      <c r="AF604" s="193"/>
      <c r="AG604" s="193"/>
      <c r="AH604" s="193"/>
      <c r="AI604" s="193"/>
      <c r="AJ604" s="193"/>
      <c r="AK604" s="193"/>
      <c r="AL604" s="193"/>
      <c r="AM604" s="193"/>
      <c r="AN604" s="193"/>
      <c r="AO604" s="193"/>
      <c r="AP604" s="193"/>
      <c r="AQ604" s="193"/>
      <c r="AR604" s="193"/>
      <c r="AS604" s="193"/>
      <c r="AT604" s="193"/>
      <c r="AU604" s="193"/>
      <c r="AV604" s="193"/>
    </row>
    <row r="605" spans="1:48" ht="15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  <c r="AE605" s="193"/>
      <c r="AF605" s="193"/>
      <c r="AG605" s="193"/>
      <c r="AH605" s="193"/>
      <c r="AI605" s="193"/>
      <c r="AJ605" s="193"/>
      <c r="AK605" s="193"/>
      <c r="AL605" s="193"/>
      <c r="AM605" s="193"/>
      <c r="AN605" s="193"/>
      <c r="AO605" s="193"/>
      <c r="AP605" s="193"/>
      <c r="AQ605" s="193"/>
      <c r="AR605" s="193"/>
      <c r="AS605" s="193"/>
      <c r="AT605" s="193"/>
      <c r="AU605" s="193"/>
      <c r="AV605" s="193"/>
    </row>
    <row r="606" spans="1:48" ht="15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  <c r="AA606" s="193"/>
      <c r="AB606" s="193"/>
      <c r="AC606" s="193"/>
      <c r="AD606" s="193"/>
      <c r="AE606" s="193"/>
      <c r="AF606" s="193"/>
      <c r="AG606" s="193"/>
      <c r="AH606" s="193"/>
      <c r="AI606" s="193"/>
      <c r="AJ606" s="193"/>
      <c r="AK606" s="193"/>
      <c r="AL606" s="193"/>
      <c r="AM606" s="193"/>
      <c r="AN606" s="193"/>
      <c r="AO606" s="193"/>
      <c r="AP606" s="193"/>
      <c r="AQ606" s="193"/>
      <c r="AR606" s="193"/>
      <c r="AS606" s="193"/>
      <c r="AT606" s="193"/>
      <c r="AU606" s="193"/>
      <c r="AV606" s="193"/>
    </row>
    <row r="607" spans="1:48" ht="15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  <c r="AE607" s="193"/>
      <c r="AF607" s="193"/>
      <c r="AG607" s="193"/>
      <c r="AH607" s="193"/>
      <c r="AI607" s="193"/>
      <c r="AJ607" s="193"/>
      <c r="AK607" s="193"/>
      <c r="AL607" s="193"/>
      <c r="AM607" s="193"/>
      <c r="AN607" s="193"/>
      <c r="AO607" s="193"/>
      <c r="AP607" s="193"/>
      <c r="AQ607" s="193"/>
      <c r="AR607" s="193"/>
      <c r="AS607" s="193"/>
      <c r="AT607" s="193"/>
      <c r="AU607" s="193"/>
      <c r="AV607" s="193"/>
    </row>
    <row r="608" spans="1:48" ht="15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  <c r="AE608" s="193"/>
      <c r="AF608" s="193"/>
      <c r="AG608" s="193"/>
      <c r="AH608" s="193"/>
      <c r="AI608" s="193"/>
      <c r="AJ608" s="193"/>
      <c r="AK608" s="193"/>
      <c r="AL608" s="193"/>
      <c r="AM608" s="193"/>
      <c r="AN608" s="193"/>
      <c r="AO608" s="193"/>
      <c r="AP608" s="193"/>
      <c r="AQ608" s="193"/>
      <c r="AR608" s="193"/>
      <c r="AS608" s="193"/>
      <c r="AT608" s="193"/>
      <c r="AU608" s="193"/>
      <c r="AV608" s="193"/>
    </row>
    <row r="609" spans="1:48" ht="15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  <c r="AE609" s="193"/>
      <c r="AF609" s="193"/>
      <c r="AG609" s="193"/>
      <c r="AH609" s="193"/>
      <c r="AI609" s="193"/>
      <c r="AJ609" s="193"/>
      <c r="AK609" s="193"/>
      <c r="AL609" s="193"/>
      <c r="AM609" s="193"/>
      <c r="AN609" s="193"/>
      <c r="AO609" s="193"/>
      <c r="AP609" s="193"/>
      <c r="AQ609" s="193"/>
      <c r="AR609" s="193"/>
      <c r="AS609" s="193"/>
      <c r="AT609" s="193"/>
      <c r="AU609" s="193"/>
      <c r="AV609" s="193"/>
    </row>
    <row r="610" spans="1:48" ht="15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  <c r="AE610" s="193"/>
      <c r="AF610" s="193"/>
      <c r="AG610" s="193"/>
      <c r="AH610" s="193"/>
      <c r="AI610" s="193"/>
      <c r="AJ610" s="193"/>
      <c r="AK610" s="193"/>
      <c r="AL610" s="193"/>
      <c r="AM610" s="193"/>
      <c r="AN610" s="193"/>
      <c r="AO610" s="193"/>
      <c r="AP610" s="193"/>
      <c r="AQ610" s="193"/>
      <c r="AR610" s="193"/>
      <c r="AS610" s="193"/>
      <c r="AT610" s="193"/>
      <c r="AU610" s="193"/>
      <c r="AV610" s="193"/>
    </row>
    <row r="611" spans="1:48" ht="15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  <c r="AE611" s="193"/>
      <c r="AF611" s="193"/>
      <c r="AG611" s="193"/>
      <c r="AH611" s="193"/>
      <c r="AI611" s="193"/>
      <c r="AJ611" s="193"/>
      <c r="AK611" s="193"/>
      <c r="AL611" s="193"/>
      <c r="AM611" s="193"/>
      <c r="AN611" s="193"/>
      <c r="AO611" s="193"/>
      <c r="AP611" s="193"/>
      <c r="AQ611" s="193"/>
      <c r="AR611" s="193"/>
      <c r="AS611" s="193"/>
      <c r="AT611" s="193"/>
      <c r="AU611" s="193"/>
      <c r="AV611" s="193"/>
    </row>
    <row r="612" spans="1:48" ht="15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  <c r="AE612" s="193"/>
      <c r="AF612" s="193"/>
      <c r="AG612" s="193"/>
      <c r="AH612" s="193"/>
      <c r="AI612" s="193"/>
      <c r="AJ612" s="193"/>
      <c r="AK612" s="193"/>
      <c r="AL612" s="193"/>
      <c r="AM612" s="193"/>
      <c r="AN612" s="193"/>
      <c r="AO612" s="193"/>
      <c r="AP612" s="193"/>
      <c r="AQ612" s="193"/>
      <c r="AR612" s="193"/>
      <c r="AS612" s="193"/>
      <c r="AT612" s="193"/>
      <c r="AU612" s="193"/>
      <c r="AV612" s="193"/>
    </row>
    <row r="613" spans="1:48" ht="15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  <c r="AE613" s="193"/>
      <c r="AF613" s="193"/>
      <c r="AG613" s="193"/>
      <c r="AH613" s="193"/>
      <c r="AI613" s="193"/>
      <c r="AJ613" s="193"/>
      <c r="AK613" s="193"/>
      <c r="AL613" s="193"/>
      <c r="AM613" s="193"/>
      <c r="AN613" s="193"/>
      <c r="AO613" s="193"/>
      <c r="AP613" s="193"/>
      <c r="AQ613" s="193"/>
      <c r="AR613" s="193"/>
      <c r="AS613" s="193"/>
      <c r="AT613" s="193"/>
      <c r="AU613" s="193"/>
      <c r="AV613" s="193"/>
    </row>
    <row r="614" spans="1:48" ht="15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  <c r="AE614" s="193"/>
      <c r="AF614" s="193"/>
      <c r="AG614" s="193"/>
      <c r="AH614" s="193"/>
      <c r="AI614" s="193"/>
      <c r="AJ614" s="193"/>
      <c r="AK614" s="193"/>
      <c r="AL614" s="193"/>
      <c r="AM614" s="193"/>
      <c r="AN614" s="193"/>
      <c r="AO614" s="193"/>
      <c r="AP614" s="193"/>
      <c r="AQ614" s="193"/>
      <c r="AR614" s="193"/>
      <c r="AS614" s="193"/>
      <c r="AT614" s="193"/>
      <c r="AU614" s="193"/>
      <c r="AV614" s="193"/>
    </row>
    <row r="615" spans="1:48" ht="15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  <c r="AE615" s="193"/>
      <c r="AF615" s="193"/>
      <c r="AG615" s="193"/>
      <c r="AH615" s="193"/>
      <c r="AI615" s="193"/>
      <c r="AJ615" s="193"/>
      <c r="AK615" s="193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</row>
    <row r="616" spans="1:48" ht="15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3"/>
      <c r="AG616" s="193"/>
      <c r="AH616" s="193"/>
      <c r="AI616" s="193"/>
      <c r="AJ616" s="193"/>
      <c r="AK616" s="193"/>
      <c r="AL616" s="193"/>
      <c r="AM616" s="193"/>
      <c r="AN616" s="193"/>
      <c r="AO616" s="193"/>
      <c r="AP616" s="193"/>
      <c r="AQ616" s="193"/>
      <c r="AR616" s="193"/>
      <c r="AS616" s="193"/>
      <c r="AT616" s="193"/>
      <c r="AU616" s="193"/>
      <c r="AV616" s="193"/>
    </row>
    <row r="617" spans="1:48" ht="15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  <c r="AE617" s="193"/>
      <c r="AF617" s="193"/>
      <c r="AG617" s="193"/>
      <c r="AH617" s="193"/>
      <c r="AI617" s="193"/>
      <c r="AJ617" s="193"/>
      <c r="AK617" s="193"/>
      <c r="AL617" s="193"/>
      <c r="AM617" s="193"/>
      <c r="AN617" s="193"/>
      <c r="AO617" s="193"/>
      <c r="AP617" s="193"/>
      <c r="AQ617" s="193"/>
      <c r="AR617" s="193"/>
      <c r="AS617" s="193"/>
      <c r="AT617" s="193"/>
      <c r="AU617" s="193"/>
      <c r="AV617" s="193"/>
    </row>
    <row r="618" spans="1:48" ht="15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  <c r="AE618" s="193"/>
      <c r="AF618" s="193"/>
      <c r="AG618" s="193"/>
      <c r="AH618" s="193"/>
      <c r="AI618" s="193"/>
      <c r="AJ618" s="193"/>
      <c r="AK618" s="193"/>
      <c r="AL618" s="193"/>
      <c r="AM618" s="193"/>
      <c r="AN618" s="193"/>
      <c r="AO618" s="193"/>
      <c r="AP618" s="193"/>
      <c r="AQ618" s="193"/>
      <c r="AR618" s="193"/>
      <c r="AS618" s="193"/>
      <c r="AT618" s="193"/>
      <c r="AU618" s="193"/>
      <c r="AV618" s="193"/>
    </row>
    <row r="619" spans="1:48" ht="15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3"/>
      <c r="AF619" s="193"/>
      <c r="AG619" s="193"/>
      <c r="AH619" s="193"/>
      <c r="AI619" s="193"/>
      <c r="AJ619" s="193"/>
      <c r="AK619" s="193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</row>
    <row r="620" spans="1:48" ht="15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3"/>
      <c r="AF620" s="193"/>
      <c r="AG620" s="193"/>
      <c r="AH620" s="193"/>
      <c r="AI620" s="193"/>
      <c r="AJ620" s="193"/>
      <c r="AK620" s="193"/>
      <c r="AL620" s="193"/>
      <c r="AM620" s="193"/>
      <c r="AN620" s="193"/>
      <c r="AO620" s="193"/>
      <c r="AP620" s="193"/>
      <c r="AQ620" s="193"/>
      <c r="AR620" s="193"/>
      <c r="AS620" s="193"/>
      <c r="AT620" s="193"/>
      <c r="AU620" s="193"/>
      <c r="AV620" s="193"/>
    </row>
    <row r="621" spans="1:48" ht="15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3"/>
      <c r="AF621" s="193"/>
      <c r="AG621" s="193"/>
      <c r="AH621" s="193"/>
      <c r="AI621" s="193"/>
      <c r="AJ621" s="193"/>
      <c r="AK621" s="193"/>
      <c r="AL621" s="193"/>
      <c r="AM621" s="193"/>
      <c r="AN621" s="193"/>
      <c r="AO621" s="193"/>
      <c r="AP621" s="193"/>
      <c r="AQ621" s="193"/>
      <c r="AR621" s="193"/>
      <c r="AS621" s="193"/>
      <c r="AT621" s="193"/>
      <c r="AU621" s="193"/>
      <c r="AV621" s="193"/>
    </row>
    <row r="622" spans="1:48" ht="15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  <c r="AE622" s="193"/>
      <c r="AF622" s="193"/>
      <c r="AG622" s="193"/>
      <c r="AH622" s="193"/>
      <c r="AI622" s="193"/>
      <c r="AJ622" s="193"/>
      <c r="AK622" s="193"/>
      <c r="AL622" s="193"/>
      <c r="AM622" s="193"/>
      <c r="AN622" s="193"/>
      <c r="AO622" s="193"/>
      <c r="AP622" s="193"/>
      <c r="AQ622" s="193"/>
      <c r="AR622" s="193"/>
      <c r="AS622" s="193"/>
      <c r="AT622" s="193"/>
      <c r="AU622" s="193"/>
      <c r="AV622" s="193"/>
    </row>
    <row r="623" spans="1:48" ht="15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  <c r="AE623" s="193"/>
      <c r="AF623" s="193"/>
      <c r="AG623" s="193"/>
      <c r="AH623" s="193"/>
      <c r="AI623" s="193"/>
      <c r="AJ623" s="193"/>
      <c r="AK623" s="193"/>
      <c r="AL623" s="193"/>
      <c r="AM623" s="193"/>
      <c r="AN623" s="193"/>
      <c r="AO623" s="193"/>
      <c r="AP623" s="193"/>
      <c r="AQ623" s="193"/>
      <c r="AR623" s="193"/>
      <c r="AS623" s="193"/>
      <c r="AT623" s="193"/>
      <c r="AU623" s="193"/>
      <c r="AV623" s="193"/>
    </row>
    <row r="624" spans="1:48" ht="15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  <c r="AE624" s="193"/>
      <c r="AF624" s="193"/>
      <c r="AG624" s="193"/>
      <c r="AH624" s="193"/>
      <c r="AI624" s="193"/>
      <c r="AJ624" s="193"/>
      <c r="AK624" s="193"/>
      <c r="AL624" s="193"/>
      <c r="AM624" s="193"/>
      <c r="AN624" s="193"/>
      <c r="AO624" s="193"/>
      <c r="AP624" s="193"/>
      <c r="AQ624" s="193"/>
      <c r="AR624" s="193"/>
      <c r="AS624" s="193"/>
      <c r="AT624" s="193"/>
      <c r="AU624" s="193"/>
      <c r="AV624" s="193"/>
    </row>
    <row r="625" spans="1:48" ht="15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3"/>
      <c r="AF625" s="193"/>
      <c r="AG625" s="193"/>
      <c r="AH625" s="193"/>
      <c r="AI625" s="193"/>
      <c r="AJ625" s="193"/>
      <c r="AK625" s="193"/>
      <c r="AL625" s="193"/>
      <c r="AM625" s="193"/>
      <c r="AN625" s="193"/>
      <c r="AO625" s="193"/>
      <c r="AP625" s="193"/>
      <c r="AQ625" s="193"/>
      <c r="AR625" s="193"/>
      <c r="AS625" s="193"/>
      <c r="AT625" s="193"/>
      <c r="AU625" s="193"/>
      <c r="AV625" s="193"/>
    </row>
    <row r="626" spans="1:48" ht="15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  <c r="AE626" s="193"/>
      <c r="AF626" s="193"/>
      <c r="AG626" s="193"/>
      <c r="AH626" s="193"/>
      <c r="AI626" s="193"/>
      <c r="AJ626" s="193"/>
      <c r="AK626" s="193"/>
      <c r="AL626" s="193"/>
      <c r="AM626" s="193"/>
      <c r="AN626" s="193"/>
      <c r="AO626" s="193"/>
      <c r="AP626" s="193"/>
      <c r="AQ626" s="193"/>
      <c r="AR626" s="193"/>
      <c r="AS626" s="193"/>
      <c r="AT626" s="193"/>
      <c r="AU626" s="193"/>
      <c r="AV626" s="193"/>
    </row>
    <row r="627" spans="1:48" ht="15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  <c r="AE627" s="193"/>
      <c r="AF627" s="193"/>
      <c r="AG627" s="193"/>
      <c r="AH627" s="193"/>
      <c r="AI627" s="193"/>
      <c r="AJ627" s="193"/>
      <c r="AK627" s="193"/>
      <c r="AL627" s="193"/>
      <c r="AM627" s="193"/>
      <c r="AN627" s="193"/>
      <c r="AO627" s="193"/>
      <c r="AP627" s="193"/>
      <c r="AQ627" s="193"/>
      <c r="AR627" s="193"/>
      <c r="AS627" s="193"/>
      <c r="AT627" s="193"/>
      <c r="AU627" s="193"/>
      <c r="AV627" s="193"/>
    </row>
    <row r="628" spans="1:48" ht="15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  <c r="AE628" s="193"/>
      <c r="AF628" s="193"/>
      <c r="AG628" s="193"/>
      <c r="AH628" s="193"/>
      <c r="AI628" s="193"/>
      <c r="AJ628" s="193"/>
      <c r="AK628" s="193"/>
      <c r="AL628" s="193"/>
      <c r="AM628" s="193"/>
      <c r="AN628" s="193"/>
      <c r="AO628" s="193"/>
      <c r="AP628" s="193"/>
      <c r="AQ628" s="193"/>
      <c r="AR628" s="193"/>
      <c r="AS628" s="193"/>
      <c r="AT628" s="193"/>
      <c r="AU628" s="193"/>
      <c r="AV628" s="193"/>
    </row>
    <row r="629" spans="1:48" ht="15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193"/>
      <c r="AB629" s="193"/>
      <c r="AC629" s="193"/>
      <c r="AD629" s="193"/>
      <c r="AE629" s="193"/>
      <c r="AF629" s="193"/>
      <c r="AG629" s="193"/>
      <c r="AH629" s="193"/>
      <c r="AI629" s="193"/>
      <c r="AJ629" s="193"/>
      <c r="AK629" s="193"/>
      <c r="AL629" s="193"/>
      <c r="AM629" s="193"/>
      <c r="AN629" s="193"/>
      <c r="AO629" s="193"/>
      <c r="AP629" s="193"/>
      <c r="AQ629" s="193"/>
      <c r="AR629" s="193"/>
      <c r="AS629" s="193"/>
      <c r="AT629" s="193"/>
      <c r="AU629" s="193"/>
      <c r="AV629" s="193"/>
    </row>
    <row r="630" spans="1:48" ht="15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  <c r="AE630" s="193"/>
      <c r="AF630" s="193"/>
      <c r="AG630" s="193"/>
      <c r="AH630" s="193"/>
      <c r="AI630" s="193"/>
      <c r="AJ630" s="193"/>
      <c r="AK630" s="193"/>
      <c r="AL630" s="193"/>
      <c r="AM630" s="193"/>
      <c r="AN630" s="193"/>
      <c r="AO630" s="193"/>
      <c r="AP630" s="193"/>
      <c r="AQ630" s="193"/>
      <c r="AR630" s="193"/>
      <c r="AS630" s="193"/>
      <c r="AT630" s="193"/>
      <c r="AU630" s="193"/>
      <c r="AV630" s="193"/>
    </row>
    <row r="631" spans="1:48" ht="15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  <c r="AE631" s="193"/>
      <c r="AF631" s="193"/>
      <c r="AG631" s="193"/>
      <c r="AH631" s="193"/>
      <c r="AI631" s="193"/>
      <c r="AJ631" s="193"/>
      <c r="AK631" s="193"/>
      <c r="AL631" s="193"/>
      <c r="AM631" s="193"/>
      <c r="AN631" s="193"/>
      <c r="AO631" s="193"/>
      <c r="AP631" s="193"/>
      <c r="AQ631" s="193"/>
      <c r="AR631" s="193"/>
      <c r="AS631" s="193"/>
      <c r="AT631" s="193"/>
      <c r="AU631" s="193"/>
      <c r="AV631" s="193"/>
    </row>
    <row r="632" spans="1:48" ht="15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  <c r="AE632" s="193"/>
      <c r="AF632" s="193"/>
      <c r="AG632" s="193"/>
      <c r="AH632" s="193"/>
      <c r="AI632" s="193"/>
      <c r="AJ632" s="193"/>
      <c r="AK632" s="193"/>
      <c r="AL632" s="193"/>
      <c r="AM632" s="193"/>
      <c r="AN632" s="193"/>
      <c r="AO632" s="193"/>
      <c r="AP632" s="193"/>
      <c r="AQ632" s="193"/>
      <c r="AR632" s="193"/>
      <c r="AS632" s="193"/>
      <c r="AT632" s="193"/>
      <c r="AU632" s="193"/>
      <c r="AV632" s="193"/>
    </row>
    <row r="633" spans="1:48" ht="15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  <c r="AE633" s="193"/>
      <c r="AF633" s="193"/>
      <c r="AG633" s="193"/>
      <c r="AH633" s="193"/>
      <c r="AI633" s="193"/>
      <c r="AJ633" s="193"/>
      <c r="AK633" s="193"/>
      <c r="AL633" s="193"/>
      <c r="AM633" s="193"/>
      <c r="AN633" s="193"/>
      <c r="AO633" s="193"/>
      <c r="AP633" s="193"/>
      <c r="AQ633" s="193"/>
      <c r="AR633" s="193"/>
      <c r="AS633" s="193"/>
      <c r="AT633" s="193"/>
      <c r="AU633" s="193"/>
      <c r="AV633" s="193"/>
    </row>
    <row r="634" spans="1:48" ht="15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193"/>
      <c r="AB634" s="193"/>
      <c r="AC634" s="193"/>
      <c r="AD634" s="193"/>
      <c r="AE634" s="193"/>
      <c r="AF634" s="193"/>
      <c r="AG634" s="193"/>
      <c r="AH634" s="193"/>
      <c r="AI634" s="193"/>
      <c r="AJ634" s="193"/>
      <c r="AK634" s="193"/>
      <c r="AL634" s="193"/>
      <c r="AM634" s="193"/>
      <c r="AN634" s="193"/>
      <c r="AO634" s="193"/>
      <c r="AP634" s="193"/>
      <c r="AQ634" s="193"/>
      <c r="AR634" s="193"/>
      <c r="AS634" s="193"/>
      <c r="AT634" s="193"/>
      <c r="AU634" s="193"/>
      <c r="AV634" s="193"/>
    </row>
    <row r="635" spans="1:48" ht="15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3"/>
      <c r="AF635" s="193"/>
      <c r="AG635" s="193"/>
      <c r="AH635" s="193"/>
      <c r="AI635" s="193"/>
      <c r="AJ635" s="193"/>
      <c r="AK635" s="193"/>
      <c r="AL635" s="193"/>
      <c r="AM635" s="193"/>
      <c r="AN635" s="193"/>
      <c r="AO635" s="193"/>
      <c r="AP635" s="193"/>
      <c r="AQ635" s="193"/>
      <c r="AR635" s="193"/>
      <c r="AS635" s="193"/>
      <c r="AT635" s="193"/>
      <c r="AU635" s="193"/>
      <c r="AV635" s="193"/>
    </row>
    <row r="636" spans="1:48" ht="15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  <c r="AE636" s="193"/>
      <c r="AF636" s="193"/>
      <c r="AG636" s="193"/>
      <c r="AH636" s="193"/>
      <c r="AI636" s="193"/>
      <c r="AJ636" s="193"/>
      <c r="AK636" s="193"/>
      <c r="AL636" s="193"/>
      <c r="AM636" s="193"/>
      <c r="AN636" s="193"/>
      <c r="AO636" s="193"/>
      <c r="AP636" s="193"/>
      <c r="AQ636" s="193"/>
      <c r="AR636" s="193"/>
      <c r="AS636" s="193"/>
      <c r="AT636" s="193"/>
      <c r="AU636" s="193"/>
      <c r="AV636" s="193"/>
    </row>
    <row r="637" spans="1:48" ht="15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193"/>
      <c r="AB637" s="193"/>
      <c r="AC637" s="193"/>
      <c r="AD637" s="193"/>
      <c r="AE637" s="193"/>
      <c r="AF637" s="193"/>
      <c r="AG637" s="193"/>
      <c r="AH637" s="193"/>
      <c r="AI637" s="193"/>
      <c r="AJ637" s="193"/>
      <c r="AK637" s="193"/>
      <c r="AL637" s="193"/>
      <c r="AM637" s="193"/>
      <c r="AN637" s="193"/>
      <c r="AO637" s="193"/>
      <c r="AP637" s="193"/>
      <c r="AQ637" s="193"/>
      <c r="AR637" s="193"/>
      <c r="AS637" s="193"/>
      <c r="AT637" s="193"/>
      <c r="AU637" s="193"/>
      <c r="AV637" s="193"/>
    </row>
    <row r="638" spans="1:48" ht="15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  <c r="AE638" s="193"/>
      <c r="AF638" s="193"/>
      <c r="AG638" s="193"/>
      <c r="AH638" s="193"/>
      <c r="AI638" s="193"/>
      <c r="AJ638" s="193"/>
      <c r="AK638" s="193"/>
      <c r="AL638" s="193"/>
      <c r="AM638" s="193"/>
      <c r="AN638" s="193"/>
      <c r="AO638" s="193"/>
      <c r="AP638" s="193"/>
      <c r="AQ638" s="193"/>
      <c r="AR638" s="193"/>
      <c r="AS638" s="193"/>
      <c r="AT638" s="193"/>
      <c r="AU638" s="193"/>
      <c r="AV638" s="193"/>
    </row>
    <row r="639" spans="1:48" ht="15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  <c r="AE639" s="193"/>
      <c r="AF639" s="193"/>
      <c r="AG639" s="193"/>
      <c r="AH639" s="193"/>
      <c r="AI639" s="193"/>
      <c r="AJ639" s="193"/>
      <c r="AK639" s="193"/>
      <c r="AL639" s="193"/>
      <c r="AM639" s="193"/>
      <c r="AN639" s="193"/>
      <c r="AO639" s="193"/>
      <c r="AP639" s="193"/>
      <c r="AQ639" s="193"/>
      <c r="AR639" s="193"/>
      <c r="AS639" s="193"/>
      <c r="AT639" s="193"/>
      <c r="AU639" s="193"/>
      <c r="AV639" s="193"/>
    </row>
    <row r="640" spans="1:48" ht="15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  <c r="AE640" s="193"/>
      <c r="AF640" s="193"/>
      <c r="AG640" s="193"/>
      <c r="AH640" s="193"/>
      <c r="AI640" s="193"/>
      <c r="AJ640" s="193"/>
      <c r="AK640" s="193"/>
      <c r="AL640" s="193"/>
      <c r="AM640" s="193"/>
      <c r="AN640" s="193"/>
      <c r="AO640" s="193"/>
      <c r="AP640" s="193"/>
      <c r="AQ640" s="193"/>
      <c r="AR640" s="193"/>
      <c r="AS640" s="193"/>
      <c r="AT640" s="193"/>
      <c r="AU640" s="193"/>
      <c r="AV640" s="193"/>
    </row>
    <row r="641" spans="1:48" ht="15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3"/>
      <c r="AF641" s="193"/>
      <c r="AG641" s="193"/>
      <c r="AH641" s="193"/>
      <c r="AI641" s="193"/>
      <c r="AJ641" s="193"/>
      <c r="AK641" s="193"/>
      <c r="AL641" s="193"/>
      <c r="AM641" s="193"/>
      <c r="AN641" s="193"/>
      <c r="AO641" s="193"/>
      <c r="AP641" s="193"/>
      <c r="AQ641" s="193"/>
      <c r="AR641" s="193"/>
      <c r="AS641" s="193"/>
      <c r="AT641" s="193"/>
      <c r="AU641" s="193"/>
      <c r="AV641" s="193"/>
    </row>
    <row r="642" spans="1:48" ht="15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  <c r="AE642" s="193"/>
      <c r="AF642" s="193"/>
      <c r="AG642" s="193"/>
      <c r="AH642" s="193"/>
      <c r="AI642" s="193"/>
      <c r="AJ642" s="193"/>
      <c r="AK642" s="193"/>
      <c r="AL642" s="193"/>
      <c r="AM642" s="193"/>
      <c r="AN642" s="193"/>
      <c r="AO642" s="193"/>
      <c r="AP642" s="193"/>
      <c r="AQ642" s="193"/>
      <c r="AR642" s="193"/>
      <c r="AS642" s="193"/>
      <c r="AT642" s="193"/>
      <c r="AU642" s="193"/>
      <c r="AV642" s="193"/>
    </row>
    <row r="643" spans="1:48" ht="15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  <c r="AE643" s="193"/>
      <c r="AF643" s="193"/>
      <c r="AG643" s="193"/>
      <c r="AH643" s="193"/>
      <c r="AI643" s="193"/>
      <c r="AJ643" s="193"/>
      <c r="AK643" s="193"/>
      <c r="AL643" s="193"/>
      <c r="AM643" s="193"/>
      <c r="AN643" s="193"/>
      <c r="AO643" s="193"/>
      <c r="AP643" s="193"/>
      <c r="AQ643" s="193"/>
      <c r="AR643" s="193"/>
      <c r="AS643" s="193"/>
      <c r="AT643" s="193"/>
      <c r="AU643" s="193"/>
      <c r="AV643" s="193"/>
    </row>
    <row r="644" spans="1:48" ht="15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  <c r="AE644" s="193"/>
      <c r="AF644" s="193"/>
      <c r="AG644" s="193"/>
      <c r="AH644" s="193"/>
      <c r="AI644" s="193"/>
      <c r="AJ644" s="193"/>
      <c r="AK644" s="193"/>
      <c r="AL644" s="193"/>
      <c r="AM644" s="193"/>
      <c r="AN644" s="193"/>
      <c r="AO644" s="193"/>
      <c r="AP644" s="193"/>
      <c r="AQ644" s="193"/>
      <c r="AR644" s="193"/>
      <c r="AS644" s="193"/>
      <c r="AT644" s="193"/>
      <c r="AU644" s="193"/>
      <c r="AV644" s="193"/>
    </row>
    <row r="645" spans="1:48" ht="15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  <c r="AE645" s="193"/>
      <c r="AF645" s="193"/>
      <c r="AG645" s="193"/>
      <c r="AH645" s="193"/>
      <c r="AI645" s="193"/>
      <c r="AJ645" s="193"/>
      <c r="AK645" s="193"/>
      <c r="AL645" s="193"/>
      <c r="AM645" s="193"/>
      <c r="AN645" s="193"/>
      <c r="AO645" s="193"/>
      <c r="AP645" s="193"/>
      <c r="AQ645" s="193"/>
      <c r="AR645" s="193"/>
      <c r="AS645" s="193"/>
      <c r="AT645" s="193"/>
      <c r="AU645" s="193"/>
      <c r="AV645" s="193"/>
    </row>
    <row r="646" spans="1:48" ht="15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  <c r="AE646" s="193"/>
      <c r="AF646" s="193"/>
      <c r="AG646" s="193"/>
      <c r="AH646" s="193"/>
      <c r="AI646" s="193"/>
      <c r="AJ646" s="193"/>
      <c r="AK646" s="193"/>
      <c r="AL646" s="193"/>
      <c r="AM646" s="193"/>
      <c r="AN646" s="193"/>
      <c r="AO646" s="193"/>
      <c r="AP646" s="193"/>
      <c r="AQ646" s="193"/>
      <c r="AR646" s="193"/>
      <c r="AS646" s="193"/>
      <c r="AT646" s="193"/>
      <c r="AU646" s="193"/>
      <c r="AV646" s="193"/>
    </row>
    <row r="647" spans="1:48" ht="15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  <c r="AE647" s="193"/>
      <c r="AF647" s="193"/>
      <c r="AG647" s="193"/>
      <c r="AH647" s="193"/>
      <c r="AI647" s="193"/>
      <c r="AJ647" s="193"/>
      <c r="AK647" s="193"/>
      <c r="AL647" s="193"/>
      <c r="AM647" s="193"/>
      <c r="AN647" s="193"/>
      <c r="AO647" s="193"/>
      <c r="AP647" s="193"/>
      <c r="AQ647" s="193"/>
      <c r="AR647" s="193"/>
      <c r="AS647" s="193"/>
      <c r="AT647" s="193"/>
      <c r="AU647" s="193"/>
      <c r="AV647" s="193"/>
    </row>
    <row r="648" spans="1:48" ht="15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  <c r="AE648" s="193"/>
      <c r="AF648" s="193"/>
      <c r="AG648" s="193"/>
      <c r="AH648" s="193"/>
      <c r="AI648" s="193"/>
      <c r="AJ648" s="193"/>
      <c r="AK648" s="193"/>
      <c r="AL648" s="193"/>
      <c r="AM648" s="193"/>
      <c r="AN648" s="193"/>
      <c r="AO648" s="193"/>
      <c r="AP648" s="193"/>
      <c r="AQ648" s="193"/>
      <c r="AR648" s="193"/>
      <c r="AS648" s="193"/>
      <c r="AT648" s="193"/>
      <c r="AU648" s="193"/>
      <c r="AV648" s="193"/>
    </row>
    <row r="649" spans="1:48" ht="15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  <c r="AE649" s="193"/>
      <c r="AF649" s="193"/>
      <c r="AG649" s="193"/>
      <c r="AH649" s="193"/>
      <c r="AI649" s="193"/>
      <c r="AJ649" s="193"/>
      <c r="AK649" s="193"/>
      <c r="AL649" s="193"/>
      <c r="AM649" s="193"/>
      <c r="AN649" s="193"/>
      <c r="AO649" s="193"/>
      <c r="AP649" s="193"/>
      <c r="AQ649" s="193"/>
      <c r="AR649" s="193"/>
      <c r="AS649" s="193"/>
      <c r="AT649" s="193"/>
      <c r="AU649" s="193"/>
      <c r="AV649" s="193"/>
    </row>
    <row r="650" spans="1:48" ht="15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  <c r="AE650" s="193"/>
      <c r="AF650" s="193"/>
      <c r="AG650" s="193"/>
      <c r="AH650" s="193"/>
      <c r="AI650" s="193"/>
      <c r="AJ650" s="193"/>
      <c r="AK650" s="193"/>
      <c r="AL650" s="193"/>
      <c r="AM650" s="193"/>
      <c r="AN650" s="193"/>
      <c r="AO650" s="193"/>
      <c r="AP650" s="193"/>
      <c r="AQ650" s="193"/>
      <c r="AR650" s="193"/>
      <c r="AS650" s="193"/>
      <c r="AT650" s="193"/>
      <c r="AU650" s="193"/>
      <c r="AV650" s="193"/>
    </row>
    <row r="651" spans="1:48" ht="15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  <c r="AQ651" s="193"/>
      <c r="AR651" s="193"/>
      <c r="AS651" s="193"/>
      <c r="AT651" s="193"/>
      <c r="AU651" s="193"/>
      <c r="AV651" s="193"/>
    </row>
    <row r="652" spans="1:48" ht="15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  <c r="AE652" s="193"/>
      <c r="AF652" s="193"/>
      <c r="AG652" s="193"/>
      <c r="AH652" s="193"/>
      <c r="AI652" s="193"/>
      <c r="AJ652" s="193"/>
      <c r="AK652" s="193"/>
      <c r="AL652" s="193"/>
      <c r="AM652" s="193"/>
      <c r="AN652" s="193"/>
      <c r="AO652" s="193"/>
      <c r="AP652" s="193"/>
      <c r="AQ652" s="193"/>
      <c r="AR652" s="193"/>
      <c r="AS652" s="193"/>
      <c r="AT652" s="193"/>
      <c r="AU652" s="193"/>
      <c r="AV652" s="193"/>
    </row>
    <row r="653" spans="1:48" ht="15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  <c r="AE653" s="193"/>
      <c r="AF653" s="193"/>
      <c r="AG653" s="193"/>
      <c r="AH653" s="193"/>
      <c r="AI653" s="193"/>
      <c r="AJ653" s="193"/>
      <c r="AK653" s="193"/>
      <c r="AL653" s="193"/>
      <c r="AM653" s="193"/>
      <c r="AN653" s="193"/>
      <c r="AO653" s="193"/>
      <c r="AP653" s="193"/>
      <c r="AQ653" s="193"/>
      <c r="AR653" s="193"/>
      <c r="AS653" s="193"/>
      <c r="AT653" s="193"/>
      <c r="AU653" s="193"/>
      <c r="AV653" s="193"/>
    </row>
    <row r="654" spans="1:48" ht="15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  <c r="AE654" s="193"/>
      <c r="AF654" s="193"/>
      <c r="AG654" s="193"/>
      <c r="AH654" s="193"/>
      <c r="AI654" s="193"/>
      <c r="AJ654" s="193"/>
      <c r="AK654" s="193"/>
      <c r="AL654" s="193"/>
      <c r="AM654" s="193"/>
      <c r="AN654" s="193"/>
      <c r="AO654" s="193"/>
      <c r="AP654" s="193"/>
      <c r="AQ654" s="193"/>
      <c r="AR654" s="193"/>
      <c r="AS654" s="193"/>
      <c r="AT654" s="193"/>
      <c r="AU654" s="193"/>
      <c r="AV654" s="193"/>
    </row>
    <row r="655" spans="1:48" ht="15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  <c r="AE655" s="193"/>
      <c r="AF655" s="193"/>
      <c r="AG655" s="193"/>
      <c r="AH655" s="193"/>
      <c r="AI655" s="193"/>
      <c r="AJ655" s="193"/>
      <c r="AK655" s="193"/>
      <c r="AL655" s="193"/>
      <c r="AM655" s="193"/>
      <c r="AN655" s="193"/>
      <c r="AO655" s="193"/>
      <c r="AP655" s="193"/>
      <c r="AQ655" s="193"/>
      <c r="AR655" s="193"/>
      <c r="AS655" s="193"/>
      <c r="AT655" s="193"/>
      <c r="AU655" s="193"/>
      <c r="AV655" s="193"/>
    </row>
    <row r="656" spans="1:48" ht="15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  <c r="AE656" s="193"/>
      <c r="AF656" s="193"/>
      <c r="AG656" s="193"/>
      <c r="AH656" s="193"/>
      <c r="AI656" s="193"/>
      <c r="AJ656" s="193"/>
      <c r="AK656" s="193"/>
      <c r="AL656" s="193"/>
      <c r="AM656" s="193"/>
      <c r="AN656" s="193"/>
      <c r="AO656" s="193"/>
      <c r="AP656" s="193"/>
      <c r="AQ656" s="193"/>
      <c r="AR656" s="193"/>
      <c r="AS656" s="193"/>
      <c r="AT656" s="193"/>
      <c r="AU656" s="193"/>
      <c r="AV656" s="193"/>
    </row>
    <row r="657" spans="1:48" ht="15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  <c r="AE657" s="193"/>
      <c r="AF657" s="193"/>
      <c r="AG657" s="193"/>
      <c r="AH657" s="193"/>
      <c r="AI657" s="193"/>
      <c r="AJ657" s="193"/>
      <c r="AK657" s="193"/>
      <c r="AL657" s="193"/>
      <c r="AM657" s="193"/>
      <c r="AN657" s="193"/>
      <c r="AO657" s="193"/>
      <c r="AP657" s="193"/>
      <c r="AQ657" s="193"/>
      <c r="AR657" s="193"/>
      <c r="AS657" s="193"/>
      <c r="AT657" s="193"/>
      <c r="AU657" s="193"/>
      <c r="AV657" s="193"/>
    </row>
    <row r="658" spans="1:48" ht="15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  <c r="AE658" s="193"/>
      <c r="AF658" s="193"/>
      <c r="AG658" s="193"/>
      <c r="AH658" s="193"/>
      <c r="AI658" s="193"/>
      <c r="AJ658" s="193"/>
      <c r="AK658" s="193"/>
      <c r="AL658" s="193"/>
      <c r="AM658" s="193"/>
      <c r="AN658" s="193"/>
      <c r="AO658" s="193"/>
      <c r="AP658" s="193"/>
      <c r="AQ658" s="193"/>
      <c r="AR658" s="193"/>
      <c r="AS658" s="193"/>
      <c r="AT658" s="193"/>
      <c r="AU658" s="193"/>
      <c r="AV658" s="193"/>
    </row>
    <row r="659" spans="1:48" ht="15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  <c r="AE659" s="193"/>
      <c r="AF659" s="193"/>
      <c r="AG659" s="193"/>
      <c r="AH659" s="193"/>
      <c r="AI659" s="193"/>
      <c r="AJ659" s="193"/>
      <c r="AK659" s="193"/>
      <c r="AL659" s="193"/>
      <c r="AM659" s="193"/>
      <c r="AN659" s="193"/>
      <c r="AO659" s="193"/>
      <c r="AP659" s="193"/>
      <c r="AQ659" s="193"/>
      <c r="AR659" s="193"/>
      <c r="AS659" s="193"/>
      <c r="AT659" s="193"/>
      <c r="AU659" s="193"/>
      <c r="AV659" s="193"/>
    </row>
    <row r="660" spans="1:48" ht="15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  <c r="AA660" s="193"/>
      <c r="AB660" s="193"/>
      <c r="AC660" s="193"/>
      <c r="AD660" s="193"/>
      <c r="AE660" s="193"/>
      <c r="AF660" s="193"/>
      <c r="AG660" s="193"/>
      <c r="AH660" s="193"/>
      <c r="AI660" s="193"/>
      <c r="AJ660" s="193"/>
      <c r="AK660" s="193"/>
      <c r="AL660" s="193"/>
      <c r="AM660" s="193"/>
      <c r="AN660" s="193"/>
      <c r="AO660" s="193"/>
      <c r="AP660" s="193"/>
      <c r="AQ660" s="193"/>
      <c r="AR660" s="193"/>
      <c r="AS660" s="193"/>
      <c r="AT660" s="193"/>
      <c r="AU660" s="193"/>
      <c r="AV660" s="193"/>
    </row>
    <row r="661" spans="1:48" ht="15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  <c r="AE661" s="193"/>
      <c r="AF661" s="193"/>
      <c r="AG661" s="193"/>
      <c r="AH661" s="193"/>
      <c r="AI661" s="193"/>
      <c r="AJ661" s="193"/>
      <c r="AK661" s="193"/>
      <c r="AL661" s="193"/>
      <c r="AM661" s="193"/>
      <c r="AN661" s="193"/>
      <c r="AO661" s="193"/>
      <c r="AP661" s="193"/>
      <c r="AQ661" s="193"/>
      <c r="AR661" s="193"/>
      <c r="AS661" s="193"/>
      <c r="AT661" s="193"/>
      <c r="AU661" s="193"/>
      <c r="AV661" s="193"/>
    </row>
    <row r="662" spans="1:48" ht="15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  <c r="AE662" s="193"/>
      <c r="AF662" s="193"/>
      <c r="AG662" s="193"/>
      <c r="AH662" s="193"/>
      <c r="AI662" s="193"/>
      <c r="AJ662" s="193"/>
      <c r="AK662" s="193"/>
      <c r="AL662" s="193"/>
      <c r="AM662" s="193"/>
      <c r="AN662" s="193"/>
      <c r="AO662" s="193"/>
      <c r="AP662" s="193"/>
      <c r="AQ662" s="193"/>
      <c r="AR662" s="193"/>
      <c r="AS662" s="193"/>
      <c r="AT662" s="193"/>
      <c r="AU662" s="193"/>
      <c r="AV662" s="193"/>
    </row>
    <row r="663" spans="1:48" ht="15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  <c r="AE663" s="193"/>
      <c r="AF663" s="193"/>
      <c r="AG663" s="193"/>
      <c r="AH663" s="193"/>
      <c r="AI663" s="193"/>
      <c r="AJ663" s="193"/>
      <c r="AK663" s="193"/>
      <c r="AL663" s="193"/>
      <c r="AM663" s="193"/>
      <c r="AN663" s="193"/>
      <c r="AO663" s="193"/>
      <c r="AP663" s="193"/>
      <c r="AQ663" s="193"/>
      <c r="AR663" s="193"/>
      <c r="AS663" s="193"/>
      <c r="AT663" s="193"/>
      <c r="AU663" s="193"/>
      <c r="AV663" s="193"/>
    </row>
    <row r="664" spans="1:48" ht="15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  <c r="AE664" s="193"/>
      <c r="AF664" s="193"/>
      <c r="AG664" s="193"/>
      <c r="AH664" s="193"/>
      <c r="AI664" s="193"/>
      <c r="AJ664" s="193"/>
      <c r="AK664" s="193"/>
      <c r="AL664" s="193"/>
      <c r="AM664" s="193"/>
      <c r="AN664" s="193"/>
      <c r="AO664" s="193"/>
      <c r="AP664" s="193"/>
      <c r="AQ664" s="193"/>
      <c r="AR664" s="193"/>
      <c r="AS664" s="193"/>
      <c r="AT664" s="193"/>
      <c r="AU664" s="193"/>
      <c r="AV664" s="193"/>
    </row>
    <row r="665" spans="1:48" ht="15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  <c r="AA665" s="193"/>
      <c r="AB665" s="193"/>
      <c r="AC665" s="193"/>
      <c r="AD665" s="193"/>
      <c r="AE665" s="193"/>
      <c r="AF665" s="193"/>
      <c r="AG665" s="193"/>
      <c r="AH665" s="193"/>
      <c r="AI665" s="193"/>
      <c r="AJ665" s="193"/>
      <c r="AK665" s="193"/>
      <c r="AL665" s="193"/>
      <c r="AM665" s="193"/>
      <c r="AN665" s="193"/>
      <c r="AO665" s="193"/>
      <c r="AP665" s="193"/>
      <c r="AQ665" s="193"/>
      <c r="AR665" s="193"/>
      <c r="AS665" s="193"/>
      <c r="AT665" s="193"/>
      <c r="AU665" s="193"/>
      <c r="AV665" s="193"/>
    </row>
    <row r="666" spans="1:48" ht="15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  <c r="AE666" s="193"/>
      <c r="AF666" s="193"/>
      <c r="AG666" s="193"/>
      <c r="AH666" s="193"/>
      <c r="AI666" s="193"/>
      <c r="AJ666" s="193"/>
      <c r="AK666" s="193"/>
      <c r="AL666" s="193"/>
      <c r="AM666" s="193"/>
      <c r="AN666" s="193"/>
      <c r="AO666" s="193"/>
      <c r="AP666" s="193"/>
      <c r="AQ666" s="193"/>
      <c r="AR666" s="193"/>
      <c r="AS666" s="193"/>
      <c r="AT666" s="193"/>
      <c r="AU666" s="193"/>
      <c r="AV666" s="193"/>
    </row>
    <row r="667" spans="1:48" ht="15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  <c r="AE667" s="193"/>
      <c r="AF667" s="193"/>
      <c r="AG667" s="193"/>
      <c r="AH667" s="193"/>
      <c r="AI667" s="193"/>
      <c r="AJ667" s="193"/>
      <c r="AK667" s="193"/>
      <c r="AL667" s="193"/>
      <c r="AM667" s="193"/>
      <c r="AN667" s="193"/>
      <c r="AO667" s="193"/>
      <c r="AP667" s="193"/>
      <c r="AQ667" s="193"/>
      <c r="AR667" s="193"/>
      <c r="AS667" s="193"/>
      <c r="AT667" s="193"/>
      <c r="AU667" s="193"/>
      <c r="AV667" s="193"/>
    </row>
    <row r="668" spans="1:48" ht="15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  <c r="AE668" s="193"/>
      <c r="AF668" s="193"/>
      <c r="AG668" s="193"/>
      <c r="AH668" s="193"/>
      <c r="AI668" s="193"/>
      <c r="AJ668" s="193"/>
      <c r="AK668" s="193"/>
      <c r="AL668" s="193"/>
      <c r="AM668" s="193"/>
      <c r="AN668" s="193"/>
      <c r="AO668" s="193"/>
      <c r="AP668" s="193"/>
      <c r="AQ668" s="193"/>
      <c r="AR668" s="193"/>
      <c r="AS668" s="193"/>
      <c r="AT668" s="193"/>
      <c r="AU668" s="193"/>
      <c r="AV668" s="193"/>
    </row>
    <row r="669" spans="1:48" ht="15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  <c r="AE669" s="193"/>
      <c r="AF669" s="193"/>
      <c r="AG669" s="193"/>
      <c r="AH669" s="193"/>
      <c r="AI669" s="193"/>
      <c r="AJ669" s="193"/>
      <c r="AK669" s="193"/>
      <c r="AL669" s="193"/>
      <c r="AM669" s="193"/>
      <c r="AN669" s="193"/>
      <c r="AO669" s="193"/>
      <c r="AP669" s="193"/>
      <c r="AQ669" s="193"/>
      <c r="AR669" s="193"/>
      <c r="AS669" s="193"/>
      <c r="AT669" s="193"/>
      <c r="AU669" s="193"/>
      <c r="AV669" s="193"/>
    </row>
    <row r="670" spans="1:48" ht="15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3"/>
      <c r="AF670" s="193"/>
      <c r="AG670" s="193"/>
      <c r="AH670" s="193"/>
      <c r="AI670" s="193"/>
      <c r="AJ670" s="193"/>
      <c r="AK670" s="193"/>
      <c r="AL670" s="193"/>
      <c r="AM670" s="193"/>
      <c r="AN670" s="193"/>
      <c r="AO670" s="193"/>
      <c r="AP670" s="193"/>
      <c r="AQ670" s="193"/>
      <c r="AR670" s="193"/>
      <c r="AS670" s="193"/>
      <c r="AT670" s="193"/>
      <c r="AU670" s="193"/>
      <c r="AV670" s="193"/>
    </row>
    <row r="671" spans="1:48" ht="15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  <c r="AE671" s="193"/>
      <c r="AF671" s="193"/>
      <c r="AG671" s="193"/>
      <c r="AH671" s="193"/>
      <c r="AI671" s="193"/>
      <c r="AJ671" s="193"/>
      <c r="AK671" s="193"/>
      <c r="AL671" s="193"/>
      <c r="AM671" s="193"/>
      <c r="AN671" s="193"/>
      <c r="AO671" s="193"/>
      <c r="AP671" s="193"/>
      <c r="AQ671" s="193"/>
      <c r="AR671" s="193"/>
      <c r="AS671" s="193"/>
      <c r="AT671" s="193"/>
      <c r="AU671" s="193"/>
      <c r="AV671" s="193"/>
    </row>
    <row r="672" spans="1:48" ht="15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  <c r="AE672" s="193"/>
      <c r="AF672" s="193"/>
      <c r="AG672" s="193"/>
      <c r="AH672" s="193"/>
      <c r="AI672" s="193"/>
      <c r="AJ672" s="193"/>
      <c r="AK672" s="193"/>
      <c r="AL672" s="193"/>
      <c r="AM672" s="193"/>
      <c r="AN672" s="193"/>
      <c r="AO672" s="193"/>
      <c r="AP672" s="193"/>
      <c r="AQ672" s="193"/>
      <c r="AR672" s="193"/>
      <c r="AS672" s="193"/>
      <c r="AT672" s="193"/>
      <c r="AU672" s="193"/>
      <c r="AV672" s="193"/>
    </row>
    <row r="673" spans="1:48" ht="15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  <c r="AA673" s="193"/>
      <c r="AB673" s="193"/>
      <c r="AC673" s="193"/>
      <c r="AD673" s="193"/>
      <c r="AE673" s="193"/>
      <c r="AF673" s="193"/>
      <c r="AG673" s="193"/>
      <c r="AH673" s="193"/>
      <c r="AI673" s="193"/>
      <c r="AJ673" s="193"/>
      <c r="AK673" s="193"/>
      <c r="AL673" s="193"/>
      <c r="AM673" s="193"/>
      <c r="AN673" s="193"/>
      <c r="AO673" s="193"/>
      <c r="AP673" s="193"/>
      <c r="AQ673" s="193"/>
      <c r="AR673" s="193"/>
      <c r="AS673" s="193"/>
      <c r="AT673" s="193"/>
      <c r="AU673" s="193"/>
      <c r="AV673" s="193"/>
    </row>
    <row r="674" spans="1:48" ht="15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  <c r="AE674" s="193"/>
      <c r="AF674" s="193"/>
      <c r="AG674" s="193"/>
      <c r="AH674" s="193"/>
      <c r="AI674" s="193"/>
      <c r="AJ674" s="193"/>
      <c r="AK674" s="193"/>
      <c r="AL674" s="193"/>
      <c r="AM674" s="193"/>
      <c r="AN674" s="193"/>
      <c r="AO674" s="193"/>
      <c r="AP674" s="193"/>
      <c r="AQ674" s="193"/>
      <c r="AR674" s="193"/>
      <c r="AS674" s="193"/>
      <c r="AT674" s="193"/>
      <c r="AU674" s="193"/>
      <c r="AV674" s="193"/>
    </row>
    <row r="675" spans="1:48" ht="15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  <c r="AE675" s="193"/>
      <c r="AF675" s="193"/>
      <c r="AG675" s="193"/>
      <c r="AH675" s="193"/>
      <c r="AI675" s="193"/>
      <c r="AJ675" s="193"/>
      <c r="AK675" s="193"/>
      <c r="AL675" s="193"/>
      <c r="AM675" s="193"/>
      <c r="AN675" s="193"/>
      <c r="AO675" s="193"/>
      <c r="AP675" s="193"/>
      <c r="AQ675" s="193"/>
      <c r="AR675" s="193"/>
      <c r="AS675" s="193"/>
      <c r="AT675" s="193"/>
      <c r="AU675" s="193"/>
      <c r="AV675" s="193"/>
    </row>
    <row r="676" spans="1:48" ht="15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3"/>
      <c r="AF676" s="193"/>
      <c r="AG676" s="193"/>
      <c r="AH676" s="193"/>
      <c r="AI676" s="193"/>
      <c r="AJ676" s="193"/>
      <c r="AK676" s="193"/>
      <c r="AL676" s="193"/>
      <c r="AM676" s="193"/>
      <c r="AN676" s="193"/>
      <c r="AO676" s="193"/>
      <c r="AP676" s="193"/>
      <c r="AQ676" s="193"/>
      <c r="AR676" s="193"/>
      <c r="AS676" s="193"/>
      <c r="AT676" s="193"/>
      <c r="AU676" s="193"/>
      <c r="AV676" s="193"/>
    </row>
    <row r="677" spans="1:48" ht="15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  <c r="AE677" s="193"/>
      <c r="AF677" s="193"/>
      <c r="AG677" s="193"/>
      <c r="AH677" s="193"/>
      <c r="AI677" s="193"/>
      <c r="AJ677" s="193"/>
      <c r="AK677" s="193"/>
      <c r="AL677" s="193"/>
      <c r="AM677" s="193"/>
      <c r="AN677" s="193"/>
      <c r="AO677" s="193"/>
      <c r="AP677" s="193"/>
      <c r="AQ677" s="193"/>
      <c r="AR677" s="193"/>
      <c r="AS677" s="193"/>
      <c r="AT677" s="193"/>
      <c r="AU677" s="193"/>
      <c r="AV677" s="193"/>
    </row>
    <row r="678" spans="1:48" ht="15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  <c r="AE678" s="193"/>
      <c r="AF678" s="193"/>
      <c r="AG678" s="193"/>
      <c r="AH678" s="193"/>
      <c r="AI678" s="193"/>
      <c r="AJ678" s="193"/>
      <c r="AK678" s="193"/>
      <c r="AL678" s="193"/>
      <c r="AM678" s="193"/>
      <c r="AN678" s="193"/>
      <c r="AO678" s="193"/>
      <c r="AP678" s="193"/>
      <c r="AQ678" s="193"/>
      <c r="AR678" s="193"/>
      <c r="AS678" s="193"/>
      <c r="AT678" s="193"/>
      <c r="AU678" s="193"/>
      <c r="AV678" s="193"/>
    </row>
    <row r="679" spans="1:48" ht="15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  <c r="AA679" s="193"/>
      <c r="AB679" s="193"/>
      <c r="AC679" s="193"/>
      <c r="AD679" s="193"/>
      <c r="AE679" s="193"/>
      <c r="AF679" s="193"/>
      <c r="AG679" s="193"/>
      <c r="AH679" s="193"/>
      <c r="AI679" s="193"/>
      <c r="AJ679" s="193"/>
      <c r="AK679" s="193"/>
      <c r="AL679" s="193"/>
      <c r="AM679" s="193"/>
      <c r="AN679" s="193"/>
      <c r="AO679" s="193"/>
      <c r="AP679" s="193"/>
      <c r="AQ679" s="193"/>
      <c r="AR679" s="193"/>
      <c r="AS679" s="193"/>
      <c r="AT679" s="193"/>
      <c r="AU679" s="193"/>
      <c r="AV679" s="193"/>
    </row>
    <row r="680" spans="1:48" ht="15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  <c r="AE680" s="193"/>
      <c r="AF680" s="193"/>
      <c r="AG680" s="193"/>
      <c r="AH680" s="193"/>
      <c r="AI680" s="193"/>
      <c r="AJ680" s="193"/>
      <c r="AK680" s="193"/>
      <c r="AL680" s="193"/>
      <c r="AM680" s="193"/>
      <c r="AN680" s="193"/>
      <c r="AO680" s="193"/>
      <c r="AP680" s="193"/>
      <c r="AQ680" s="193"/>
      <c r="AR680" s="193"/>
      <c r="AS680" s="193"/>
      <c r="AT680" s="193"/>
      <c r="AU680" s="193"/>
      <c r="AV680" s="193"/>
    </row>
    <row r="681" spans="1:48" ht="15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  <c r="AE681" s="193"/>
      <c r="AF681" s="193"/>
      <c r="AG681" s="193"/>
      <c r="AH681" s="193"/>
      <c r="AI681" s="193"/>
      <c r="AJ681" s="193"/>
      <c r="AK681" s="193"/>
      <c r="AL681" s="193"/>
      <c r="AM681" s="193"/>
      <c r="AN681" s="193"/>
      <c r="AO681" s="193"/>
      <c r="AP681" s="193"/>
      <c r="AQ681" s="193"/>
      <c r="AR681" s="193"/>
      <c r="AS681" s="193"/>
      <c r="AT681" s="193"/>
      <c r="AU681" s="193"/>
      <c r="AV681" s="193"/>
    </row>
    <row r="682" spans="1:48" ht="15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  <c r="AE682" s="193"/>
      <c r="AF682" s="193"/>
      <c r="AG682" s="193"/>
      <c r="AH682" s="193"/>
      <c r="AI682" s="193"/>
      <c r="AJ682" s="193"/>
      <c r="AK682" s="193"/>
      <c r="AL682" s="193"/>
      <c r="AM682" s="193"/>
      <c r="AN682" s="193"/>
      <c r="AO682" s="193"/>
      <c r="AP682" s="193"/>
      <c r="AQ682" s="193"/>
      <c r="AR682" s="193"/>
      <c r="AS682" s="193"/>
      <c r="AT682" s="193"/>
      <c r="AU682" s="193"/>
      <c r="AV682" s="193"/>
    </row>
    <row r="683" spans="1:48" ht="15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  <c r="AE683" s="193"/>
      <c r="AF683" s="193"/>
      <c r="AG683" s="193"/>
      <c r="AH683" s="193"/>
      <c r="AI683" s="193"/>
      <c r="AJ683" s="193"/>
      <c r="AK683" s="193"/>
      <c r="AL683" s="193"/>
      <c r="AM683" s="193"/>
      <c r="AN683" s="193"/>
      <c r="AO683" s="193"/>
      <c r="AP683" s="193"/>
      <c r="AQ683" s="193"/>
      <c r="AR683" s="193"/>
      <c r="AS683" s="193"/>
      <c r="AT683" s="193"/>
      <c r="AU683" s="193"/>
      <c r="AV683" s="193"/>
    </row>
    <row r="684" spans="1:48" ht="15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  <c r="AE684" s="193"/>
      <c r="AF684" s="193"/>
      <c r="AG684" s="193"/>
      <c r="AH684" s="193"/>
      <c r="AI684" s="193"/>
      <c r="AJ684" s="193"/>
      <c r="AK684" s="193"/>
      <c r="AL684" s="193"/>
      <c r="AM684" s="193"/>
      <c r="AN684" s="193"/>
      <c r="AO684" s="193"/>
      <c r="AP684" s="193"/>
      <c r="AQ684" s="193"/>
      <c r="AR684" s="193"/>
      <c r="AS684" s="193"/>
      <c r="AT684" s="193"/>
      <c r="AU684" s="193"/>
      <c r="AV684" s="193"/>
    </row>
    <row r="685" spans="1:48" ht="15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  <c r="AE685" s="193"/>
      <c r="AF685" s="193"/>
      <c r="AG685" s="193"/>
      <c r="AH685" s="193"/>
      <c r="AI685" s="193"/>
      <c r="AJ685" s="193"/>
      <c r="AK685" s="193"/>
      <c r="AL685" s="193"/>
      <c r="AM685" s="193"/>
      <c r="AN685" s="193"/>
      <c r="AO685" s="193"/>
      <c r="AP685" s="193"/>
      <c r="AQ685" s="193"/>
      <c r="AR685" s="193"/>
      <c r="AS685" s="193"/>
      <c r="AT685" s="193"/>
      <c r="AU685" s="193"/>
      <c r="AV685" s="193"/>
    </row>
    <row r="686" spans="1:48" ht="15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  <c r="AE686" s="193"/>
      <c r="AF686" s="193"/>
      <c r="AG686" s="193"/>
      <c r="AH686" s="193"/>
      <c r="AI686" s="193"/>
      <c r="AJ686" s="193"/>
      <c r="AK686" s="193"/>
      <c r="AL686" s="193"/>
      <c r="AM686" s="193"/>
      <c r="AN686" s="193"/>
      <c r="AO686" s="193"/>
      <c r="AP686" s="193"/>
      <c r="AQ686" s="193"/>
      <c r="AR686" s="193"/>
      <c r="AS686" s="193"/>
      <c r="AT686" s="193"/>
      <c r="AU686" s="193"/>
      <c r="AV686" s="193"/>
    </row>
    <row r="687" spans="1:48" ht="15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  <c r="AE687" s="193"/>
      <c r="AF687" s="193"/>
      <c r="AG687" s="193"/>
      <c r="AH687" s="193"/>
      <c r="AI687" s="193"/>
      <c r="AJ687" s="193"/>
      <c r="AK687" s="193"/>
      <c r="AL687" s="193"/>
      <c r="AM687" s="193"/>
      <c r="AN687" s="193"/>
      <c r="AO687" s="193"/>
      <c r="AP687" s="193"/>
      <c r="AQ687" s="193"/>
      <c r="AR687" s="193"/>
      <c r="AS687" s="193"/>
      <c r="AT687" s="193"/>
      <c r="AU687" s="193"/>
      <c r="AV687" s="193"/>
    </row>
    <row r="688" spans="1:48" ht="15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  <c r="AE688" s="193"/>
      <c r="AF688" s="193"/>
      <c r="AG688" s="193"/>
      <c r="AH688" s="193"/>
      <c r="AI688" s="193"/>
      <c r="AJ688" s="193"/>
      <c r="AK688" s="193"/>
      <c r="AL688" s="193"/>
      <c r="AM688" s="193"/>
      <c r="AN688" s="193"/>
      <c r="AO688" s="193"/>
      <c r="AP688" s="193"/>
      <c r="AQ688" s="193"/>
      <c r="AR688" s="193"/>
      <c r="AS688" s="193"/>
      <c r="AT688" s="193"/>
      <c r="AU688" s="193"/>
      <c r="AV688" s="193"/>
    </row>
    <row r="689" spans="1:48" ht="15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  <c r="AE689" s="193"/>
      <c r="AF689" s="193"/>
      <c r="AG689" s="193"/>
      <c r="AH689" s="193"/>
      <c r="AI689" s="193"/>
      <c r="AJ689" s="193"/>
      <c r="AK689" s="193"/>
      <c r="AL689" s="193"/>
      <c r="AM689" s="193"/>
      <c r="AN689" s="193"/>
      <c r="AO689" s="193"/>
      <c r="AP689" s="193"/>
      <c r="AQ689" s="193"/>
      <c r="AR689" s="193"/>
      <c r="AS689" s="193"/>
      <c r="AT689" s="193"/>
      <c r="AU689" s="193"/>
      <c r="AV689" s="193"/>
    </row>
    <row r="690" spans="1:48" ht="15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  <c r="AE690" s="193"/>
      <c r="AF690" s="193"/>
      <c r="AG690" s="193"/>
      <c r="AH690" s="193"/>
      <c r="AI690" s="193"/>
      <c r="AJ690" s="193"/>
      <c r="AK690" s="193"/>
      <c r="AL690" s="193"/>
      <c r="AM690" s="193"/>
      <c r="AN690" s="193"/>
      <c r="AO690" s="193"/>
      <c r="AP690" s="193"/>
      <c r="AQ690" s="193"/>
      <c r="AR690" s="193"/>
      <c r="AS690" s="193"/>
      <c r="AT690" s="193"/>
      <c r="AU690" s="193"/>
      <c r="AV690" s="193"/>
    </row>
    <row r="691" spans="1:48" ht="15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  <c r="AE691" s="193"/>
      <c r="AF691" s="193"/>
      <c r="AG691" s="193"/>
      <c r="AH691" s="193"/>
      <c r="AI691" s="193"/>
      <c r="AJ691" s="193"/>
      <c r="AK691" s="193"/>
      <c r="AL691" s="193"/>
      <c r="AM691" s="193"/>
      <c r="AN691" s="193"/>
      <c r="AO691" s="193"/>
      <c r="AP691" s="193"/>
      <c r="AQ691" s="193"/>
      <c r="AR691" s="193"/>
      <c r="AS691" s="193"/>
      <c r="AT691" s="193"/>
      <c r="AU691" s="193"/>
      <c r="AV691" s="193"/>
    </row>
    <row r="692" spans="1:48" ht="15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  <c r="AE692" s="193"/>
      <c r="AF692" s="193"/>
      <c r="AG692" s="193"/>
      <c r="AH692" s="193"/>
      <c r="AI692" s="193"/>
      <c r="AJ692" s="193"/>
      <c r="AK692" s="193"/>
      <c r="AL692" s="193"/>
      <c r="AM692" s="193"/>
      <c r="AN692" s="193"/>
      <c r="AO692" s="193"/>
      <c r="AP692" s="193"/>
      <c r="AQ692" s="193"/>
      <c r="AR692" s="193"/>
      <c r="AS692" s="193"/>
      <c r="AT692" s="193"/>
      <c r="AU692" s="193"/>
      <c r="AV692" s="193"/>
    </row>
    <row r="693" spans="1:48" ht="15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  <c r="AE693" s="193"/>
      <c r="AF693" s="193"/>
      <c r="AG693" s="193"/>
      <c r="AH693" s="193"/>
      <c r="AI693" s="193"/>
      <c r="AJ693" s="193"/>
      <c r="AK693" s="193"/>
      <c r="AL693" s="193"/>
      <c r="AM693" s="193"/>
      <c r="AN693" s="193"/>
      <c r="AO693" s="193"/>
      <c r="AP693" s="193"/>
      <c r="AQ693" s="193"/>
      <c r="AR693" s="193"/>
      <c r="AS693" s="193"/>
      <c r="AT693" s="193"/>
      <c r="AU693" s="193"/>
      <c r="AV693" s="193"/>
    </row>
    <row r="694" spans="1:48" ht="15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  <c r="AE694" s="193"/>
      <c r="AF694" s="193"/>
      <c r="AG694" s="193"/>
      <c r="AH694" s="193"/>
      <c r="AI694" s="193"/>
      <c r="AJ694" s="193"/>
      <c r="AK694" s="193"/>
      <c r="AL694" s="193"/>
      <c r="AM694" s="193"/>
      <c r="AN694" s="193"/>
      <c r="AO694" s="193"/>
      <c r="AP694" s="193"/>
      <c r="AQ694" s="193"/>
      <c r="AR694" s="193"/>
      <c r="AS694" s="193"/>
      <c r="AT694" s="193"/>
      <c r="AU694" s="193"/>
      <c r="AV694" s="193"/>
    </row>
    <row r="695" spans="1:48" ht="15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  <c r="AE695" s="193"/>
      <c r="AF695" s="193"/>
      <c r="AG695" s="193"/>
      <c r="AH695" s="193"/>
      <c r="AI695" s="193"/>
      <c r="AJ695" s="193"/>
      <c r="AK695" s="193"/>
      <c r="AL695" s="193"/>
      <c r="AM695" s="193"/>
      <c r="AN695" s="193"/>
      <c r="AO695" s="193"/>
      <c r="AP695" s="193"/>
      <c r="AQ695" s="193"/>
      <c r="AR695" s="193"/>
      <c r="AS695" s="193"/>
      <c r="AT695" s="193"/>
      <c r="AU695" s="193"/>
      <c r="AV695" s="193"/>
    </row>
    <row r="696" spans="1:48" ht="15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  <c r="AE696" s="193"/>
      <c r="AF696" s="193"/>
      <c r="AG696" s="193"/>
      <c r="AH696" s="193"/>
      <c r="AI696" s="193"/>
      <c r="AJ696" s="193"/>
      <c r="AK696" s="193"/>
      <c r="AL696" s="193"/>
      <c r="AM696" s="193"/>
      <c r="AN696" s="193"/>
      <c r="AO696" s="193"/>
      <c r="AP696" s="193"/>
      <c r="AQ696" s="193"/>
      <c r="AR696" s="193"/>
      <c r="AS696" s="193"/>
      <c r="AT696" s="193"/>
      <c r="AU696" s="193"/>
      <c r="AV696" s="193"/>
    </row>
    <row r="697" spans="1:48" ht="15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  <c r="AE697" s="193"/>
      <c r="AF697" s="193"/>
      <c r="AG697" s="193"/>
      <c r="AH697" s="193"/>
      <c r="AI697" s="193"/>
      <c r="AJ697" s="193"/>
      <c r="AK697" s="193"/>
      <c r="AL697" s="193"/>
      <c r="AM697" s="193"/>
      <c r="AN697" s="193"/>
      <c r="AO697" s="193"/>
      <c r="AP697" s="193"/>
      <c r="AQ697" s="193"/>
      <c r="AR697" s="193"/>
      <c r="AS697" s="193"/>
      <c r="AT697" s="193"/>
      <c r="AU697" s="193"/>
      <c r="AV697" s="193"/>
    </row>
    <row r="698" spans="1:48" ht="15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  <c r="AE698" s="193"/>
      <c r="AF698" s="193"/>
      <c r="AG698" s="193"/>
      <c r="AH698" s="193"/>
      <c r="AI698" s="193"/>
      <c r="AJ698" s="193"/>
      <c r="AK698" s="193"/>
      <c r="AL698" s="193"/>
      <c r="AM698" s="193"/>
      <c r="AN698" s="193"/>
      <c r="AO698" s="193"/>
      <c r="AP698" s="193"/>
      <c r="AQ698" s="193"/>
      <c r="AR698" s="193"/>
      <c r="AS698" s="193"/>
      <c r="AT698" s="193"/>
      <c r="AU698" s="193"/>
      <c r="AV698" s="193"/>
    </row>
    <row r="699" spans="1:48" ht="15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  <c r="AE699" s="193"/>
      <c r="AF699" s="193"/>
      <c r="AG699" s="193"/>
      <c r="AH699" s="193"/>
      <c r="AI699" s="193"/>
      <c r="AJ699" s="193"/>
      <c r="AK699" s="193"/>
      <c r="AL699" s="193"/>
      <c r="AM699" s="193"/>
      <c r="AN699" s="193"/>
      <c r="AO699" s="193"/>
      <c r="AP699" s="193"/>
      <c r="AQ699" s="193"/>
      <c r="AR699" s="193"/>
      <c r="AS699" s="193"/>
      <c r="AT699" s="193"/>
      <c r="AU699" s="193"/>
      <c r="AV699" s="193"/>
    </row>
    <row r="700" spans="1:48" ht="15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  <c r="AE700" s="193"/>
      <c r="AF700" s="193"/>
      <c r="AG700" s="193"/>
      <c r="AH700" s="193"/>
      <c r="AI700" s="193"/>
      <c r="AJ700" s="193"/>
      <c r="AK700" s="193"/>
      <c r="AL700" s="193"/>
      <c r="AM700" s="193"/>
      <c r="AN700" s="193"/>
      <c r="AO700" s="193"/>
      <c r="AP700" s="193"/>
      <c r="AQ700" s="193"/>
      <c r="AR700" s="193"/>
      <c r="AS700" s="193"/>
      <c r="AT700" s="193"/>
      <c r="AU700" s="193"/>
      <c r="AV700" s="193"/>
    </row>
    <row r="701" spans="1:48" ht="15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  <c r="AE701" s="193"/>
      <c r="AF701" s="193"/>
      <c r="AG701" s="193"/>
      <c r="AH701" s="193"/>
      <c r="AI701" s="193"/>
      <c r="AJ701" s="193"/>
      <c r="AK701" s="193"/>
      <c r="AL701" s="193"/>
      <c r="AM701" s="193"/>
      <c r="AN701" s="193"/>
      <c r="AO701" s="193"/>
      <c r="AP701" s="193"/>
      <c r="AQ701" s="193"/>
      <c r="AR701" s="193"/>
      <c r="AS701" s="193"/>
      <c r="AT701" s="193"/>
      <c r="AU701" s="193"/>
      <c r="AV701" s="193"/>
    </row>
    <row r="702" spans="1:48" ht="15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  <c r="AA702" s="193"/>
      <c r="AB702" s="193"/>
      <c r="AC702" s="193"/>
      <c r="AD702" s="193"/>
      <c r="AE702" s="193"/>
      <c r="AF702" s="193"/>
      <c r="AG702" s="193"/>
      <c r="AH702" s="193"/>
      <c r="AI702" s="193"/>
      <c r="AJ702" s="193"/>
      <c r="AK702" s="193"/>
      <c r="AL702" s="193"/>
      <c r="AM702" s="193"/>
      <c r="AN702" s="193"/>
      <c r="AO702" s="193"/>
      <c r="AP702" s="193"/>
      <c r="AQ702" s="193"/>
      <c r="AR702" s="193"/>
      <c r="AS702" s="193"/>
      <c r="AT702" s="193"/>
      <c r="AU702" s="193"/>
      <c r="AV702" s="193"/>
    </row>
    <row r="703" spans="1:48" ht="15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  <c r="AE703" s="193"/>
      <c r="AF703" s="193"/>
      <c r="AG703" s="193"/>
      <c r="AH703" s="193"/>
      <c r="AI703" s="193"/>
      <c r="AJ703" s="193"/>
      <c r="AK703" s="193"/>
      <c r="AL703" s="193"/>
      <c r="AM703" s="193"/>
      <c r="AN703" s="193"/>
      <c r="AO703" s="193"/>
      <c r="AP703" s="193"/>
      <c r="AQ703" s="193"/>
      <c r="AR703" s="193"/>
      <c r="AS703" s="193"/>
      <c r="AT703" s="193"/>
      <c r="AU703" s="193"/>
      <c r="AV703" s="193"/>
    </row>
    <row r="704" spans="1:48" ht="15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  <c r="AE704" s="193"/>
      <c r="AF704" s="193"/>
      <c r="AG704" s="193"/>
      <c r="AH704" s="193"/>
      <c r="AI704" s="193"/>
      <c r="AJ704" s="193"/>
      <c r="AK704" s="193"/>
      <c r="AL704" s="193"/>
      <c r="AM704" s="193"/>
      <c r="AN704" s="193"/>
      <c r="AO704" s="193"/>
      <c r="AP704" s="193"/>
      <c r="AQ704" s="193"/>
      <c r="AR704" s="193"/>
      <c r="AS704" s="193"/>
      <c r="AT704" s="193"/>
      <c r="AU704" s="193"/>
      <c r="AV704" s="193"/>
    </row>
    <row r="705" spans="1:48" ht="15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  <c r="AE705" s="193"/>
      <c r="AF705" s="193"/>
      <c r="AG705" s="193"/>
      <c r="AH705" s="193"/>
      <c r="AI705" s="193"/>
      <c r="AJ705" s="193"/>
      <c r="AK705" s="193"/>
      <c r="AL705" s="193"/>
      <c r="AM705" s="193"/>
      <c r="AN705" s="193"/>
      <c r="AO705" s="193"/>
      <c r="AP705" s="193"/>
      <c r="AQ705" s="193"/>
      <c r="AR705" s="193"/>
      <c r="AS705" s="193"/>
      <c r="AT705" s="193"/>
      <c r="AU705" s="193"/>
      <c r="AV705" s="193"/>
    </row>
    <row r="706" spans="1:48" ht="15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  <c r="AE706" s="193"/>
      <c r="AF706" s="193"/>
      <c r="AG706" s="193"/>
      <c r="AH706" s="193"/>
      <c r="AI706" s="193"/>
      <c r="AJ706" s="193"/>
      <c r="AK706" s="193"/>
      <c r="AL706" s="193"/>
      <c r="AM706" s="193"/>
      <c r="AN706" s="193"/>
      <c r="AO706" s="193"/>
      <c r="AP706" s="193"/>
      <c r="AQ706" s="193"/>
      <c r="AR706" s="193"/>
      <c r="AS706" s="193"/>
      <c r="AT706" s="193"/>
      <c r="AU706" s="193"/>
      <c r="AV706" s="193"/>
    </row>
    <row r="707" spans="1:48" ht="15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  <c r="AA707" s="193"/>
      <c r="AB707" s="193"/>
      <c r="AC707" s="193"/>
      <c r="AD707" s="193"/>
      <c r="AE707" s="193"/>
      <c r="AF707" s="193"/>
      <c r="AG707" s="193"/>
      <c r="AH707" s="193"/>
      <c r="AI707" s="193"/>
      <c r="AJ707" s="193"/>
      <c r="AK707" s="193"/>
      <c r="AL707" s="193"/>
      <c r="AM707" s="193"/>
      <c r="AN707" s="193"/>
      <c r="AO707" s="193"/>
      <c r="AP707" s="193"/>
      <c r="AQ707" s="193"/>
      <c r="AR707" s="193"/>
      <c r="AS707" s="193"/>
      <c r="AT707" s="193"/>
      <c r="AU707" s="193"/>
      <c r="AV707" s="193"/>
    </row>
    <row r="708" spans="1:48" ht="15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  <c r="AE708" s="193"/>
      <c r="AF708" s="193"/>
      <c r="AG708" s="193"/>
      <c r="AH708" s="193"/>
      <c r="AI708" s="193"/>
      <c r="AJ708" s="193"/>
      <c r="AK708" s="193"/>
      <c r="AL708" s="193"/>
      <c r="AM708" s="193"/>
      <c r="AN708" s="193"/>
      <c r="AO708" s="193"/>
      <c r="AP708" s="193"/>
      <c r="AQ708" s="193"/>
      <c r="AR708" s="193"/>
      <c r="AS708" s="193"/>
      <c r="AT708" s="193"/>
      <c r="AU708" s="193"/>
      <c r="AV708" s="193"/>
    </row>
    <row r="709" spans="1:48" ht="15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  <c r="AE709" s="193"/>
      <c r="AF709" s="193"/>
      <c r="AG709" s="193"/>
      <c r="AH709" s="193"/>
      <c r="AI709" s="193"/>
      <c r="AJ709" s="193"/>
      <c r="AK709" s="193"/>
      <c r="AL709" s="193"/>
      <c r="AM709" s="193"/>
      <c r="AN709" s="193"/>
      <c r="AO709" s="193"/>
      <c r="AP709" s="193"/>
      <c r="AQ709" s="193"/>
      <c r="AR709" s="193"/>
      <c r="AS709" s="193"/>
      <c r="AT709" s="193"/>
      <c r="AU709" s="193"/>
      <c r="AV709" s="193"/>
    </row>
    <row r="710" spans="1:48" ht="15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  <c r="AE710" s="193"/>
      <c r="AF710" s="193"/>
      <c r="AG710" s="193"/>
      <c r="AH710" s="193"/>
      <c r="AI710" s="193"/>
      <c r="AJ710" s="193"/>
      <c r="AK710" s="193"/>
      <c r="AL710" s="193"/>
      <c r="AM710" s="193"/>
      <c r="AN710" s="193"/>
      <c r="AO710" s="193"/>
      <c r="AP710" s="193"/>
      <c r="AQ710" s="193"/>
      <c r="AR710" s="193"/>
      <c r="AS710" s="193"/>
      <c r="AT710" s="193"/>
      <c r="AU710" s="193"/>
      <c r="AV710" s="193"/>
    </row>
    <row r="711" spans="1:48" ht="15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3"/>
      <c r="AF711" s="193"/>
      <c r="AG711" s="193"/>
      <c r="AH711" s="193"/>
      <c r="AI711" s="193"/>
      <c r="AJ711" s="193"/>
      <c r="AK711" s="193"/>
      <c r="AL711" s="193"/>
      <c r="AM711" s="193"/>
      <c r="AN711" s="193"/>
      <c r="AO711" s="193"/>
      <c r="AP711" s="193"/>
      <c r="AQ711" s="193"/>
      <c r="AR711" s="193"/>
      <c r="AS711" s="193"/>
      <c r="AT711" s="193"/>
      <c r="AU711" s="193"/>
      <c r="AV711" s="193"/>
    </row>
    <row r="712" spans="1:48" ht="15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  <c r="AE712" s="193"/>
      <c r="AF712" s="193"/>
      <c r="AG712" s="193"/>
      <c r="AH712" s="193"/>
      <c r="AI712" s="193"/>
      <c r="AJ712" s="193"/>
      <c r="AK712" s="193"/>
      <c r="AL712" s="193"/>
      <c r="AM712" s="193"/>
      <c r="AN712" s="193"/>
      <c r="AO712" s="193"/>
      <c r="AP712" s="193"/>
      <c r="AQ712" s="193"/>
      <c r="AR712" s="193"/>
      <c r="AS712" s="193"/>
      <c r="AT712" s="193"/>
      <c r="AU712" s="193"/>
      <c r="AV712" s="193"/>
    </row>
    <row r="713" spans="1:48" ht="15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  <c r="AE713" s="193"/>
      <c r="AF713" s="193"/>
      <c r="AG713" s="193"/>
      <c r="AH713" s="193"/>
      <c r="AI713" s="193"/>
      <c r="AJ713" s="193"/>
      <c r="AK713" s="193"/>
      <c r="AL713" s="193"/>
      <c r="AM713" s="193"/>
      <c r="AN713" s="193"/>
      <c r="AO713" s="193"/>
      <c r="AP713" s="193"/>
      <c r="AQ713" s="193"/>
      <c r="AR713" s="193"/>
      <c r="AS713" s="193"/>
      <c r="AT713" s="193"/>
      <c r="AU713" s="193"/>
      <c r="AV713" s="193"/>
    </row>
    <row r="714" spans="1:48" ht="15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  <c r="AE714" s="193"/>
      <c r="AF714" s="193"/>
      <c r="AG714" s="193"/>
      <c r="AH714" s="193"/>
      <c r="AI714" s="193"/>
      <c r="AJ714" s="193"/>
      <c r="AK714" s="193"/>
      <c r="AL714" s="193"/>
      <c r="AM714" s="193"/>
      <c r="AN714" s="193"/>
      <c r="AO714" s="193"/>
      <c r="AP714" s="193"/>
      <c r="AQ714" s="193"/>
      <c r="AR714" s="193"/>
      <c r="AS714" s="193"/>
      <c r="AT714" s="193"/>
      <c r="AU714" s="193"/>
      <c r="AV714" s="193"/>
    </row>
    <row r="715" spans="1:48" ht="15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  <c r="AA715" s="193"/>
      <c r="AB715" s="193"/>
      <c r="AC715" s="193"/>
      <c r="AD715" s="193"/>
      <c r="AE715" s="193"/>
      <c r="AF715" s="193"/>
      <c r="AG715" s="193"/>
      <c r="AH715" s="193"/>
      <c r="AI715" s="193"/>
      <c r="AJ715" s="193"/>
      <c r="AK715" s="193"/>
      <c r="AL715" s="193"/>
      <c r="AM715" s="193"/>
      <c r="AN715" s="193"/>
      <c r="AO715" s="193"/>
      <c r="AP715" s="193"/>
      <c r="AQ715" s="193"/>
      <c r="AR715" s="193"/>
      <c r="AS715" s="193"/>
      <c r="AT715" s="193"/>
      <c r="AU715" s="193"/>
      <c r="AV715" s="193"/>
    </row>
    <row r="716" spans="1:48" ht="15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  <c r="AE716" s="193"/>
      <c r="AF716" s="193"/>
      <c r="AG716" s="193"/>
      <c r="AH716" s="193"/>
      <c r="AI716" s="193"/>
      <c r="AJ716" s="193"/>
      <c r="AK716" s="193"/>
      <c r="AL716" s="193"/>
      <c r="AM716" s="193"/>
      <c r="AN716" s="193"/>
      <c r="AO716" s="193"/>
      <c r="AP716" s="193"/>
      <c r="AQ716" s="193"/>
      <c r="AR716" s="193"/>
      <c r="AS716" s="193"/>
      <c r="AT716" s="193"/>
      <c r="AU716" s="193"/>
      <c r="AV716" s="193"/>
    </row>
    <row r="717" spans="1:48" ht="15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  <c r="AE717" s="193"/>
      <c r="AF717" s="193"/>
      <c r="AG717" s="193"/>
      <c r="AH717" s="193"/>
      <c r="AI717" s="193"/>
      <c r="AJ717" s="193"/>
      <c r="AK717" s="193"/>
      <c r="AL717" s="193"/>
      <c r="AM717" s="193"/>
      <c r="AN717" s="193"/>
      <c r="AO717" s="193"/>
      <c r="AP717" s="193"/>
      <c r="AQ717" s="193"/>
      <c r="AR717" s="193"/>
      <c r="AS717" s="193"/>
      <c r="AT717" s="193"/>
      <c r="AU717" s="193"/>
      <c r="AV717" s="193"/>
    </row>
    <row r="718" spans="1:48" ht="15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  <c r="AE718" s="193"/>
      <c r="AF718" s="193"/>
      <c r="AG718" s="193"/>
      <c r="AH718" s="193"/>
      <c r="AI718" s="193"/>
      <c r="AJ718" s="193"/>
      <c r="AK718" s="193"/>
      <c r="AL718" s="193"/>
      <c r="AM718" s="193"/>
      <c r="AN718" s="193"/>
      <c r="AO718" s="193"/>
      <c r="AP718" s="193"/>
      <c r="AQ718" s="193"/>
      <c r="AR718" s="193"/>
      <c r="AS718" s="193"/>
      <c r="AT718" s="193"/>
      <c r="AU718" s="193"/>
      <c r="AV718" s="193"/>
    </row>
    <row r="719" spans="1:48" ht="15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  <c r="AE719" s="193"/>
      <c r="AF719" s="193"/>
      <c r="AG719" s="193"/>
      <c r="AH719" s="193"/>
      <c r="AI719" s="193"/>
      <c r="AJ719" s="193"/>
      <c r="AK719" s="193"/>
      <c r="AL719" s="193"/>
      <c r="AM719" s="193"/>
      <c r="AN719" s="193"/>
      <c r="AO719" s="193"/>
      <c r="AP719" s="193"/>
      <c r="AQ719" s="193"/>
      <c r="AR719" s="193"/>
      <c r="AS719" s="193"/>
      <c r="AT719" s="193"/>
      <c r="AU719" s="193"/>
      <c r="AV719" s="193"/>
    </row>
    <row r="720" spans="1:48" ht="15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  <c r="AE720" s="193"/>
      <c r="AF720" s="193"/>
      <c r="AG720" s="193"/>
      <c r="AH720" s="193"/>
      <c r="AI720" s="193"/>
      <c r="AJ720" s="193"/>
      <c r="AK720" s="193"/>
      <c r="AL720" s="193"/>
      <c r="AM720" s="193"/>
      <c r="AN720" s="193"/>
      <c r="AO720" s="193"/>
      <c r="AP720" s="193"/>
      <c r="AQ720" s="193"/>
      <c r="AR720" s="193"/>
      <c r="AS720" s="193"/>
      <c r="AT720" s="193"/>
      <c r="AU720" s="193"/>
      <c r="AV720" s="193"/>
    </row>
    <row r="721" spans="1:48" ht="15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  <c r="AA721" s="193"/>
      <c r="AB721" s="193"/>
      <c r="AC721" s="193"/>
      <c r="AD721" s="193"/>
      <c r="AE721" s="193"/>
      <c r="AF721" s="193"/>
      <c r="AG721" s="193"/>
      <c r="AH721" s="193"/>
      <c r="AI721" s="193"/>
      <c r="AJ721" s="193"/>
      <c r="AK721" s="193"/>
      <c r="AL721" s="193"/>
      <c r="AM721" s="193"/>
      <c r="AN721" s="193"/>
      <c r="AO721" s="193"/>
      <c r="AP721" s="193"/>
      <c r="AQ721" s="193"/>
      <c r="AR721" s="193"/>
      <c r="AS721" s="193"/>
      <c r="AT721" s="193"/>
      <c r="AU721" s="193"/>
      <c r="AV721" s="193"/>
    </row>
    <row r="722" spans="1:48" ht="15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  <c r="AE722" s="193"/>
      <c r="AF722" s="193"/>
      <c r="AG722" s="193"/>
      <c r="AH722" s="193"/>
      <c r="AI722" s="193"/>
      <c r="AJ722" s="193"/>
      <c r="AK722" s="193"/>
      <c r="AL722" s="193"/>
      <c r="AM722" s="193"/>
      <c r="AN722" s="193"/>
      <c r="AO722" s="193"/>
      <c r="AP722" s="193"/>
      <c r="AQ722" s="193"/>
      <c r="AR722" s="193"/>
      <c r="AS722" s="193"/>
      <c r="AT722" s="193"/>
      <c r="AU722" s="193"/>
      <c r="AV722" s="193"/>
    </row>
    <row r="723" spans="1:48" ht="15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  <c r="AE723" s="193"/>
      <c r="AF723" s="193"/>
      <c r="AG723" s="193"/>
      <c r="AH723" s="193"/>
      <c r="AI723" s="193"/>
      <c r="AJ723" s="193"/>
      <c r="AK723" s="193"/>
      <c r="AL723" s="193"/>
      <c r="AM723" s="193"/>
      <c r="AN723" s="193"/>
      <c r="AO723" s="193"/>
      <c r="AP723" s="193"/>
      <c r="AQ723" s="193"/>
      <c r="AR723" s="193"/>
      <c r="AS723" s="193"/>
      <c r="AT723" s="193"/>
      <c r="AU723" s="193"/>
      <c r="AV723" s="193"/>
    </row>
    <row r="724" spans="1:48" ht="15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  <c r="AE724" s="193"/>
      <c r="AF724" s="193"/>
      <c r="AG724" s="193"/>
      <c r="AH724" s="193"/>
      <c r="AI724" s="193"/>
      <c r="AJ724" s="193"/>
      <c r="AK724" s="193"/>
      <c r="AL724" s="193"/>
      <c r="AM724" s="193"/>
      <c r="AN724" s="193"/>
      <c r="AO724" s="193"/>
      <c r="AP724" s="193"/>
      <c r="AQ724" s="193"/>
      <c r="AR724" s="193"/>
      <c r="AS724" s="193"/>
      <c r="AT724" s="193"/>
      <c r="AU724" s="193"/>
      <c r="AV724" s="193"/>
    </row>
    <row r="725" spans="1:48" ht="15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  <c r="AE725" s="193"/>
      <c r="AF725" s="193"/>
      <c r="AG725" s="193"/>
      <c r="AH725" s="193"/>
      <c r="AI725" s="193"/>
      <c r="AJ725" s="193"/>
      <c r="AK725" s="193"/>
      <c r="AL725" s="193"/>
      <c r="AM725" s="193"/>
      <c r="AN725" s="193"/>
      <c r="AO725" s="193"/>
      <c r="AP725" s="193"/>
      <c r="AQ725" s="193"/>
      <c r="AR725" s="193"/>
      <c r="AS725" s="193"/>
      <c r="AT725" s="193"/>
      <c r="AU725" s="193"/>
      <c r="AV725" s="193"/>
    </row>
    <row r="726" spans="1:48" ht="15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  <c r="AE726" s="193"/>
      <c r="AF726" s="193"/>
      <c r="AG726" s="193"/>
      <c r="AH726" s="193"/>
      <c r="AI726" s="193"/>
      <c r="AJ726" s="193"/>
      <c r="AK726" s="193"/>
      <c r="AL726" s="193"/>
      <c r="AM726" s="193"/>
      <c r="AN726" s="193"/>
      <c r="AO726" s="193"/>
      <c r="AP726" s="193"/>
      <c r="AQ726" s="193"/>
      <c r="AR726" s="193"/>
      <c r="AS726" s="193"/>
      <c r="AT726" s="193"/>
      <c r="AU726" s="193"/>
      <c r="AV726" s="193"/>
    </row>
    <row r="727" spans="1:48" ht="15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  <c r="AE727" s="193"/>
      <c r="AF727" s="193"/>
      <c r="AG727" s="193"/>
      <c r="AH727" s="193"/>
      <c r="AI727" s="193"/>
      <c r="AJ727" s="193"/>
      <c r="AK727" s="193"/>
      <c r="AL727" s="193"/>
      <c r="AM727" s="193"/>
      <c r="AN727" s="193"/>
      <c r="AO727" s="193"/>
      <c r="AP727" s="193"/>
      <c r="AQ727" s="193"/>
      <c r="AR727" s="193"/>
      <c r="AS727" s="193"/>
      <c r="AT727" s="193"/>
      <c r="AU727" s="193"/>
      <c r="AV727" s="193"/>
    </row>
    <row r="728" spans="1:48" ht="15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  <c r="AE728" s="193"/>
      <c r="AF728" s="193"/>
      <c r="AG728" s="193"/>
      <c r="AH728" s="193"/>
      <c r="AI728" s="193"/>
      <c r="AJ728" s="193"/>
      <c r="AK728" s="193"/>
      <c r="AL728" s="193"/>
      <c r="AM728" s="193"/>
      <c r="AN728" s="193"/>
      <c r="AO728" s="193"/>
      <c r="AP728" s="193"/>
      <c r="AQ728" s="193"/>
      <c r="AR728" s="193"/>
      <c r="AS728" s="193"/>
      <c r="AT728" s="193"/>
      <c r="AU728" s="193"/>
      <c r="AV728" s="193"/>
    </row>
    <row r="729" spans="1:48" ht="15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  <c r="AE729" s="193"/>
      <c r="AF729" s="193"/>
      <c r="AG729" s="193"/>
      <c r="AH729" s="193"/>
      <c r="AI729" s="193"/>
      <c r="AJ729" s="193"/>
      <c r="AK729" s="193"/>
      <c r="AL729" s="193"/>
      <c r="AM729" s="193"/>
      <c r="AN729" s="193"/>
      <c r="AO729" s="193"/>
      <c r="AP729" s="193"/>
      <c r="AQ729" s="193"/>
      <c r="AR729" s="193"/>
      <c r="AS729" s="193"/>
      <c r="AT729" s="193"/>
      <c r="AU729" s="193"/>
      <c r="AV729" s="193"/>
    </row>
    <row r="730" spans="1:48" ht="15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  <c r="AE730" s="193"/>
      <c r="AF730" s="193"/>
      <c r="AG730" s="193"/>
      <c r="AH730" s="193"/>
      <c r="AI730" s="193"/>
      <c r="AJ730" s="193"/>
      <c r="AK730" s="193"/>
      <c r="AL730" s="193"/>
      <c r="AM730" s="193"/>
      <c r="AN730" s="193"/>
      <c r="AO730" s="193"/>
      <c r="AP730" s="193"/>
      <c r="AQ730" s="193"/>
      <c r="AR730" s="193"/>
      <c r="AS730" s="193"/>
      <c r="AT730" s="193"/>
      <c r="AU730" s="193"/>
      <c r="AV730" s="193"/>
    </row>
    <row r="731" spans="1:48" ht="15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  <c r="AE731" s="193"/>
      <c r="AF731" s="193"/>
      <c r="AG731" s="193"/>
      <c r="AH731" s="193"/>
      <c r="AI731" s="193"/>
      <c r="AJ731" s="193"/>
      <c r="AK731" s="193"/>
      <c r="AL731" s="193"/>
      <c r="AM731" s="193"/>
      <c r="AN731" s="193"/>
      <c r="AO731" s="193"/>
      <c r="AP731" s="193"/>
      <c r="AQ731" s="193"/>
      <c r="AR731" s="193"/>
      <c r="AS731" s="193"/>
      <c r="AT731" s="193"/>
      <c r="AU731" s="193"/>
      <c r="AV731" s="193"/>
    </row>
    <row r="732" spans="1:48" ht="15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  <c r="AE732" s="193"/>
      <c r="AF732" s="193"/>
      <c r="AG732" s="193"/>
      <c r="AH732" s="193"/>
      <c r="AI732" s="193"/>
      <c r="AJ732" s="193"/>
      <c r="AK732" s="193"/>
      <c r="AL732" s="193"/>
      <c r="AM732" s="193"/>
      <c r="AN732" s="193"/>
      <c r="AO732" s="193"/>
      <c r="AP732" s="193"/>
      <c r="AQ732" s="193"/>
      <c r="AR732" s="193"/>
      <c r="AS732" s="193"/>
      <c r="AT732" s="193"/>
      <c r="AU732" s="193"/>
      <c r="AV732" s="193"/>
    </row>
    <row r="733" spans="1:48" ht="15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  <c r="AE733" s="193"/>
      <c r="AF733" s="193"/>
      <c r="AG733" s="193"/>
      <c r="AH733" s="193"/>
      <c r="AI733" s="193"/>
      <c r="AJ733" s="193"/>
      <c r="AK733" s="193"/>
      <c r="AL733" s="193"/>
      <c r="AM733" s="193"/>
      <c r="AN733" s="193"/>
      <c r="AO733" s="193"/>
      <c r="AP733" s="193"/>
      <c r="AQ733" s="193"/>
      <c r="AR733" s="193"/>
      <c r="AS733" s="193"/>
      <c r="AT733" s="193"/>
      <c r="AU733" s="193"/>
      <c r="AV733" s="193"/>
    </row>
    <row r="734" spans="1:48" ht="15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  <c r="AE734" s="193"/>
      <c r="AF734" s="193"/>
      <c r="AG734" s="193"/>
      <c r="AH734" s="193"/>
      <c r="AI734" s="193"/>
      <c r="AJ734" s="193"/>
      <c r="AK734" s="193"/>
      <c r="AL734" s="193"/>
      <c r="AM734" s="193"/>
      <c r="AN734" s="193"/>
      <c r="AO734" s="193"/>
      <c r="AP734" s="193"/>
      <c r="AQ734" s="193"/>
      <c r="AR734" s="193"/>
      <c r="AS734" s="193"/>
      <c r="AT734" s="193"/>
      <c r="AU734" s="193"/>
      <c r="AV734" s="193"/>
    </row>
    <row r="735" spans="1:48" ht="15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  <c r="AE735" s="193"/>
      <c r="AF735" s="193"/>
      <c r="AG735" s="193"/>
      <c r="AH735" s="193"/>
      <c r="AI735" s="193"/>
      <c r="AJ735" s="193"/>
      <c r="AK735" s="193"/>
      <c r="AL735" s="193"/>
      <c r="AM735" s="193"/>
      <c r="AN735" s="193"/>
      <c r="AO735" s="193"/>
      <c r="AP735" s="193"/>
      <c r="AQ735" s="193"/>
      <c r="AR735" s="193"/>
      <c r="AS735" s="193"/>
      <c r="AT735" s="193"/>
      <c r="AU735" s="193"/>
      <c r="AV735" s="193"/>
    </row>
    <row r="736" spans="1:48" ht="15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  <c r="AE736" s="193"/>
      <c r="AF736" s="193"/>
      <c r="AG736" s="193"/>
      <c r="AH736" s="193"/>
      <c r="AI736" s="193"/>
      <c r="AJ736" s="193"/>
      <c r="AK736" s="193"/>
      <c r="AL736" s="193"/>
      <c r="AM736" s="193"/>
      <c r="AN736" s="193"/>
      <c r="AO736" s="193"/>
      <c r="AP736" s="193"/>
      <c r="AQ736" s="193"/>
      <c r="AR736" s="193"/>
      <c r="AS736" s="193"/>
      <c r="AT736" s="193"/>
      <c r="AU736" s="193"/>
      <c r="AV736" s="193"/>
    </row>
    <row r="737" spans="1:48" ht="15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  <c r="AE737" s="193"/>
      <c r="AF737" s="193"/>
      <c r="AG737" s="193"/>
      <c r="AH737" s="193"/>
      <c r="AI737" s="193"/>
      <c r="AJ737" s="193"/>
      <c r="AK737" s="193"/>
      <c r="AL737" s="193"/>
      <c r="AM737" s="193"/>
      <c r="AN737" s="193"/>
      <c r="AO737" s="193"/>
      <c r="AP737" s="193"/>
      <c r="AQ737" s="193"/>
      <c r="AR737" s="193"/>
      <c r="AS737" s="193"/>
      <c r="AT737" s="193"/>
      <c r="AU737" s="193"/>
      <c r="AV737" s="193"/>
    </row>
    <row r="738" spans="1:48" ht="15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  <c r="AE738" s="193"/>
      <c r="AF738" s="193"/>
      <c r="AG738" s="193"/>
      <c r="AH738" s="193"/>
      <c r="AI738" s="193"/>
      <c r="AJ738" s="193"/>
      <c r="AK738" s="193"/>
      <c r="AL738" s="193"/>
      <c r="AM738" s="193"/>
      <c r="AN738" s="193"/>
      <c r="AO738" s="193"/>
      <c r="AP738" s="193"/>
      <c r="AQ738" s="193"/>
      <c r="AR738" s="193"/>
      <c r="AS738" s="193"/>
      <c r="AT738" s="193"/>
      <c r="AU738" s="193"/>
      <c r="AV738" s="193"/>
    </row>
    <row r="739" spans="1:48" ht="15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  <c r="AE739" s="193"/>
      <c r="AF739" s="193"/>
      <c r="AG739" s="193"/>
      <c r="AH739" s="193"/>
      <c r="AI739" s="193"/>
      <c r="AJ739" s="193"/>
      <c r="AK739" s="193"/>
      <c r="AL739" s="193"/>
      <c r="AM739" s="193"/>
      <c r="AN739" s="193"/>
      <c r="AO739" s="193"/>
      <c r="AP739" s="193"/>
      <c r="AQ739" s="193"/>
      <c r="AR739" s="193"/>
      <c r="AS739" s="193"/>
      <c r="AT739" s="193"/>
      <c r="AU739" s="193"/>
      <c r="AV739" s="193"/>
    </row>
    <row r="740" spans="1:48" ht="15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  <c r="AE740" s="193"/>
      <c r="AF740" s="193"/>
      <c r="AG740" s="193"/>
      <c r="AH740" s="193"/>
      <c r="AI740" s="193"/>
      <c r="AJ740" s="193"/>
      <c r="AK740" s="193"/>
      <c r="AL740" s="193"/>
      <c r="AM740" s="193"/>
      <c r="AN740" s="193"/>
      <c r="AO740" s="193"/>
      <c r="AP740" s="193"/>
      <c r="AQ740" s="193"/>
      <c r="AR740" s="193"/>
      <c r="AS740" s="193"/>
      <c r="AT740" s="193"/>
      <c r="AU740" s="193"/>
      <c r="AV740" s="193"/>
    </row>
    <row r="741" spans="1:48" ht="15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  <c r="AE741" s="193"/>
      <c r="AF741" s="193"/>
      <c r="AG741" s="193"/>
      <c r="AH741" s="193"/>
      <c r="AI741" s="193"/>
      <c r="AJ741" s="193"/>
      <c r="AK741" s="193"/>
      <c r="AL741" s="193"/>
      <c r="AM741" s="193"/>
      <c r="AN741" s="193"/>
      <c r="AO741" s="193"/>
      <c r="AP741" s="193"/>
      <c r="AQ741" s="193"/>
      <c r="AR741" s="193"/>
      <c r="AS741" s="193"/>
      <c r="AT741" s="193"/>
      <c r="AU741" s="193"/>
      <c r="AV741" s="193"/>
    </row>
    <row r="742" spans="1:48" ht="15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  <c r="AE742" s="193"/>
      <c r="AF742" s="193"/>
      <c r="AG742" s="193"/>
      <c r="AH742" s="193"/>
      <c r="AI742" s="193"/>
      <c r="AJ742" s="193"/>
      <c r="AK742" s="193"/>
      <c r="AL742" s="193"/>
      <c r="AM742" s="193"/>
      <c r="AN742" s="193"/>
      <c r="AO742" s="193"/>
      <c r="AP742" s="193"/>
      <c r="AQ742" s="193"/>
      <c r="AR742" s="193"/>
      <c r="AS742" s="193"/>
      <c r="AT742" s="193"/>
      <c r="AU742" s="193"/>
      <c r="AV742" s="193"/>
    </row>
    <row r="743" spans="1:48" ht="15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  <c r="AE743" s="193"/>
      <c r="AF743" s="193"/>
      <c r="AG743" s="193"/>
      <c r="AH743" s="193"/>
      <c r="AI743" s="193"/>
      <c r="AJ743" s="193"/>
      <c r="AK743" s="193"/>
      <c r="AL743" s="193"/>
      <c r="AM743" s="193"/>
      <c r="AN743" s="193"/>
      <c r="AO743" s="193"/>
      <c r="AP743" s="193"/>
      <c r="AQ743" s="193"/>
      <c r="AR743" s="193"/>
      <c r="AS743" s="193"/>
      <c r="AT743" s="193"/>
      <c r="AU743" s="193"/>
      <c r="AV743" s="193"/>
    </row>
    <row r="744" spans="1:48" ht="15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  <c r="AA744" s="193"/>
      <c r="AB744" s="193"/>
      <c r="AC744" s="193"/>
      <c r="AD744" s="193"/>
      <c r="AE744" s="193"/>
      <c r="AF744" s="193"/>
      <c r="AG744" s="193"/>
      <c r="AH744" s="193"/>
      <c r="AI744" s="193"/>
      <c r="AJ744" s="193"/>
      <c r="AK744" s="193"/>
      <c r="AL744" s="193"/>
      <c r="AM744" s="193"/>
      <c r="AN744" s="193"/>
      <c r="AO744" s="193"/>
      <c r="AP744" s="193"/>
      <c r="AQ744" s="193"/>
      <c r="AR744" s="193"/>
      <c r="AS744" s="193"/>
      <c r="AT744" s="193"/>
      <c r="AU744" s="193"/>
      <c r="AV744" s="193"/>
    </row>
    <row r="745" spans="1:48" ht="15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  <c r="AE745" s="193"/>
      <c r="AF745" s="193"/>
      <c r="AG745" s="193"/>
      <c r="AH745" s="193"/>
      <c r="AI745" s="193"/>
      <c r="AJ745" s="193"/>
      <c r="AK745" s="193"/>
      <c r="AL745" s="193"/>
      <c r="AM745" s="193"/>
      <c r="AN745" s="193"/>
      <c r="AO745" s="193"/>
      <c r="AP745" s="193"/>
      <c r="AQ745" s="193"/>
      <c r="AR745" s="193"/>
      <c r="AS745" s="193"/>
      <c r="AT745" s="193"/>
      <c r="AU745" s="193"/>
      <c r="AV745" s="193"/>
    </row>
    <row r="746" spans="1:48" ht="15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  <c r="AE746" s="193"/>
      <c r="AF746" s="193"/>
      <c r="AG746" s="193"/>
      <c r="AH746" s="193"/>
      <c r="AI746" s="193"/>
      <c r="AJ746" s="193"/>
      <c r="AK746" s="193"/>
      <c r="AL746" s="193"/>
      <c r="AM746" s="193"/>
      <c r="AN746" s="193"/>
      <c r="AO746" s="193"/>
      <c r="AP746" s="193"/>
      <c r="AQ746" s="193"/>
      <c r="AR746" s="193"/>
      <c r="AS746" s="193"/>
      <c r="AT746" s="193"/>
      <c r="AU746" s="193"/>
      <c r="AV746" s="193"/>
    </row>
    <row r="747" spans="1:48" ht="15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  <c r="AE747" s="193"/>
      <c r="AF747" s="193"/>
      <c r="AG747" s="193"/>
      <c r="AH747" s="193"/>
      <c r="AI747" s="193"/>
      <c r="AJ747" s="193"/>
      <c r="AK747" s="193"/>
      <c r="AL747" s="193"/>
      <c r="AM747" s="193"/>
      <c r="AN747" s="193"/>
      <c r="AO747" s="193"/>
      <c r="AP747" s="193"/>
      <c r="AQ747" s="193"/>
      <c r="AR747" s="193"/>
      <c r="AS747" s="193"/>
      <c r="AT747" s="193"/>
      <c r="AU747" s="193"/>
      <c r="AV747" s="193"/>
    </row>
    <row r="748" spans="1:48" ht="15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  <c r="AE748" s="193"/>
      <c r="AF748" s="193"/>
      <c r="AG748" s="193"/>
      <c r="AH748" s="193"/>
      <c r="AI748" s="193"/>
      <c r="AJ748" s="193"/>
      <c r="AK748" s="193"/>
      <c r="AL748" s="193"/>
      <c r="AM748" s="193"/>
      <c r="AN748" s="193"/>
      <c r="AO748" s="193"/>
      <c r="AP748" s="193"/>
      <c r="AQ748" s="193"/>
      <c r="AR748" s="193"/>
      <c r="AS748" s="193"/>
      <c r="AT748" s="193"/>
      <c r="AU748" s="193"/>
      <c r="AV748" s="193"/>
    </row>
    <row r="749" spans="1:48" ht="15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193"/>
      <c r="AB749" s="193"/>
      <c r="AC749" s="193"/>
      <c r="AD749" s="193"/>
      <c r="AE749" s="193"/>
      <c r="AF749" s="193"/>
      <c r="AG749" s="193"/>
      <c r="AH749" s="193"/>
      <c r="AI749" s="193"/>
      <c r="AJ749" s="193"/>
      <c r="AK749" s="193"/>
      <c r="AL749" s="193"/>
      <c r="AM749" s="193"/>
      <c r="AN749" s="193"/>
      <c r="AO749" s="193"/>
      <c r="AP749" s="193"/>
      <c r="AQ749" s="193"/>
      <c r="AR749" s="193"/>
      <c r="AS749" s="193"/>
      <c r="AT749" s="193"/>
      <c r="AU749" s="193"/>
      <c r="AV749" s="193"/>
    </row>
    <row r="750" spans="1:48" ht="15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  <c r="AE750" s="193"/>
      <c r="AF750" s="193"/>
      <c r="AG750" s="193"/>
      <c r="AH750" s="193"/>
      <c r="AI750" s="193"/>
      <c r="AJ750" s="193"/>
      <c r="AK750" s="193"/>
      <c r="AL750" s="193"/>
      <c r="AM750" s="193"/>
      <c r="AN750" s="193"/>
      <c r="AO750" s="193"/>
      <c r="AP750" s="193"/>
      <c r="AQ750" s="193"/>
      <c r="AR750" s="193"/>
      <c r="AS750" s="193"/>
      <c r="AT750" s="193"/>
      <c r="AU750" s="193"/>
      <c r="AV750" s="193"/>
    </row>
    <row r="751" spans="1:48" ht="15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  <c r="AE751" s="193"/>
      <c r="AF751" s="193"/>
      <c r="AG751" s="193"/>
      <c r="AH751" s="193"/>
      <c r="AI751" s="193"/>
      <c r="AJ751" s="193"/>
      <c r="AK751" s="193"/>
      <c r="AL751" s="193"/>
      <c r="AM751" s="193"/>
      <c r="AN751" s="193"/>
      <c r="AO751" s="193"/>
      <c r="AP751" s="193"/>
      <c r="AQ751" s="193"/>
      <c r="AR751" s="193"/>
      <c r="AS751" s="193"/>
      <c r="AT751" s="193"/>
      <c r="AU751" s="193"/>
      <c r="AV751" s="193"/>
    </row>
    <row r="752" spans="1:48" ht="15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  <c r="AE752" s="193"/>
      <c r="AF752" s="193"/>
      <c r="AG752" s="193"/>
      <c r="AH752" s="193"/>
      <c r="AI752" s="193"/>
      <c r="AJ752" s="193"/>
      <c r="AK752" s="193"/>
      <c r="AL752" s="193"/>
      <c r="AM752" s="193"/>
      <c r="AN752" s="193"/>
      <c r="AO752" s="193"/>
      <c r="AP752" s="193"/>
      <c r="AQ752" s="193"/>
      <c r="AR752" s="193"/>
      <c r="AS752" s="193"/>
      <c r="AT752" s="193"/>
      <c r="AU752" s="193"/>
      <c r="AV752" s="193"/>
    </row>
    <row r="753" spans="1:48" ht="15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  <c r="AE753" s="193"/>
      <c r="AF753" s="193"/>
      <c r="AG753" s="193"/>
      <c r="AH753" s="193"/>
      <c r="AI753" s="193"/>
      <c r="AJ753" s="193"/>
      <c r="AK753" s="193"/>
      <c r="AL753" s="193"/>
      <c r="AM753" s="193"/>
      <c r="AN753" s="193"/>
      <c r="AO753" s="193"/>
      <c r="AP753" s="193"/>
      <c r="AQ753" s="193"/>
      <c r="AR753" s="193"/>
      <c r="AS753" s="193"/>
      <c r="AT753" s="193"/>
      <c r="AU753" s="193"/>
      <c r="AV753" s="193"/>
    </row>
    <row r="754" spans="1:48" ht="15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  <c r="AE754" s="193"/>
      <c r="AF754" s="193"/>
      <c r="AG754" s="193"/>
      <c r="AH754" s="193"/>
      <c r="AI754" s="193"/>
      <c r="AJ754" s="193"/>
      <c r="AK754" s="193"/>
      <c r="AL754" s="193"/>
      <c r="AM754" s="193"/>
      <c r="AN754" s="193"/>
      <c r="AO754" s="193"/>
      <c r="AP754" s="193"/>
      <c r="AQ754" s="193"/>
      <c r="AR754" s="193"/>
      <c r="AS754" s="193"/>
      <c r="AT754" s="193"/>
      <c r="AU754" s="193"/>
      <c r="AV754" s="193"/>
    </row>
    <row r="755" spans="1:48" ht="15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  <c r="AE755" s="193"/>
      <c r="AF755" s="193"/>
      <c r="AG755" s="193"/>
      <c r="AH755" s="193"/>
      <c r="AI755" s="193"/>
      <c r="AJ755" s="193"/>
      <c r="AK755" s="193"/>
      <c r="AL755" s="193"/>
      <c r="AM755" s="193"/>
      <c r="AN755" s="193"/>
      <c r="AO755" s="193"/>
      <c r="AP755" s="193"/>
      <c r="AQ755" s="193"/>
      <c r="AR755" s="193"/>
      <c r="AS755" s="193"/>
      <c r="AT755" s="193"/>
      <c r="AU755" s="193"/>
      <c r="AV755" s="193"/>
    </row>
    <row r="756" spans="1:48" ht="15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  <c r="AE756" s="193"/>
      <c r="AF756" s="193"/>
      <c r="AG756" s="193"/>
      <c r="AH756" s="193"/>
      <c r="AI756" s="193"/>
      <c r="AJ756" s="193"/>
      <c r="AK756" s="193"/>
      <c r="AL756" s="193"/>
      <c r="AM756" s="193"/>
      <c r="AN756" s="193"/>
      <c r="AO756" s="193"/>
      <c r="AP756" s="193"/>
      <c r="AQ756" s="193"/>
      <c r="AR756" s="193"/>
      <c r="AS756" s="193"/>
      <c r="AT756" s="193"/>
      <c r="AU756" s="193"/>
      <c r="AV756" s="193"/>
    </row>
    <row r="757" spans="1:48" ht="15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193"/>
      <c r="AB757" s="193"/>
      <c r="AC757" s="193"/>
      <c r="AD757" s="193"/>
      <c r="AE757" s="193"/>
      <c r="AF757" s="193"/>
      <c r="AG757" s="193"/>
      <c r="AH757" s="193"/>
      <c r="AI757" s="193"/>
      <c r="AJ757" s="193"/>
      <c r="AK757" s="193"/>
      <c r="AL757" s="193"/>
      <c r="AM757" s="193"/>
      <c r="AN757" s="193"/>
      <c r="AO757" s="193"/>
      <c r="AP757" s="193"/>
      <c r="AQ757" s="193"/>
      <c r="AR757" s="193"/>
      <c r="AS757" s="193"/>
      <c r="AT757" s="193"/>
      <c r="AU757" s="193"/>
      <c r="AV757" s="193"/>
    </row>
    <row r="758" spans="1:48" ht="15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  <c r="AE758" s="193"/>
      <c r="AF758" s="193"/>
      <c r="AG758" s="193"/>
      <c r="AH758" s="193"/>
      <c r="AI758" s="193"/>
      <c r="AJ758" s="193"/>
      <c r="AK758" s="193"/>
      <c r="AL758" s="193"/>
      <c r="AM758" s="193"/>
      <c r="AN758" s="193"/>
      <c r="AO758" s="193"/>
      <c r="AP758" s="193"/>
      <c r="AQ758" s="193"/>
      <c r="AR758" s="193"/>
      <c r="AS758" s="193"/>
      <c r="AT758" s="193"/>
      <c r="AU758" s="193"/>
      <c r="AV758" s="193"/>
    </row>
    <row r="759" spans="1:48" ht="15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  <c r="AE759" s="193"/>
      <c r="AF759" s="193"/>
      <c r="AG759" s="193"/>
      <c r="AH759" s="193"/>
      <c r="AI759" s="193"/>
      <c r="AJ759" s="193"/>
      <c r="AK759" s="193"/>
      <c r="AL759" s="193"/>
      <c r="AM759" s="193"/>
      <c r="AN759" s="193"/>
      <c r="AO759" s="193"/>
      <c r="AP759" s="193"/>
      <c r="AQ759" s="193"/>
      <c r="AR759" s="193"/>
      <c r="AS759" s="193"/>
      <c r="AT759" s="193"/>
      <c r="AU759" s="193"/>
      <c r="AV759" s="193"/>
    </row>
    <row r="760" spans="1:48" ht="15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  <c r="AE760" s="193"/>
      <c r="AF760" s="193"/>
      <c r="AG760" s="193"/>
      <c r="AH760" s="193"/>
      <c r="AI760" s="193"/>
      <c r="AJ760" s="193"/>
      <c r="AK760" s="193"/>
      <c r="AL760" s="193"/>
      <c r="AM760" s="193"/>
      <c r="AN760" s="193"/>
      <c r="AO760" s="193"/>
      <c r="AP760" s="193"/>
      <c r="AQ760" s="193"/>
      <c r="AR760" s="193"/>
      <c r="AS760" s="193"/>
      <c r="AT760" s="193"/>
      <c r="AU760" s="193"/>
      <c r="AV760" s="193"/>
    </row>
    <row r="761" spans="1:48" ht="15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  <c r="AE761" s="193"/>
      <c r="AF761" s="193"/>
      <c r="AG761" s="193"/>
      <c r="AH761" s="193"/>
      <c r="AI761" s="193"/>
      <c r="AJ761" s="193"/>
      <c r="AK761" s="193"/>
      <c r="AL761" s="193"/>
      <c r="AM761" s="193"/>
      <c r="AN761" s="193"/>
      <c r="AO761" s="193"/>
      <c r="AP761" s="193"/>
      <c r="AQ761" s="193"/>
      <c r="AR761" s="193"/>
      <c r="AS761" s="193"/>
      <c r="AT761" s="193"/>
      <c r="AU761" s="193"/>
      <c r="AV761" s="193"/>
    </row>
    <row r="762" spans="1:48" ht="15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  <c r="AE762" s="193"/>
      <c r="AF762" s="193"/>
      <c r="AG762" s="193"/>
      <c r="AH762" s="193"/>
      <c r="AI762" s="193"/>
      <c r="AJ762" s="193"/>
      <c r="AK762" s="193"/>
      <c r="AL762" s="193"/>
      <c r="AM762" s="193"/>
      <c r="AN762" s="193"/>
      <c r="AO762" s="193"/>
      <c r="AP762" s="193"/>
      <c r="AQ762" s="193"/>
      <c r="AR762" s="193"/>
      <c r="AS762" s="193"/>
      <c r="AT762" s="193"/>
      <c r="AU762" s="193"/>
      <c r="AV762" s="193"/>
    </row>
    <row r="763" spans="1:48" ht="15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  <c r="AA763" s="193"/>
      <c r="AB763" s="193"/>
      <c r="AC763" s="193"/>
      <c r="AD763" s="193"/>
      <c r="AE763" s="193"/>
      <c r="AF763" s="193"/>
      <c r="AG763" s="193"/>
      <c r="AH763" s="193"/>
      <c r="AI763" s="193"/>
      <c r="AJ763" s="193"/>
      <c r="AK763" s="193"/>
      <c r="AL763" s="193"/>
      <c r="AM763" s="193"/>
      <c r="AN763" s="193"/>
      <c r="AO763" s="193"/>
      <c r="AP763" s="193"/>
      <c r="AQ763" s="193"/>
      <c r="AR763" s="193"/>
      <c r="AS763" s="193"/>
      <c r="AT763" s="193"/>
      <c r="AU763" s="193"/>
      <c r="AV763" s="193"/>
    </row>
    <row r="764" spans="1:48" ht="15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  <c r="AE764" s="193"/>
      <c r="AF764" s="193"/>
      <c r="AG764" s="193"/>
      <c r="AH764" s="193"/>
      <c r="AI764" s="193"/>
      <c r="AJ764" s="193"/>
      <c r="AK764" s="193"/>
      <c r="AL764" s="193"/>
      <c r="AM764" s="193"/>
      <c r="AN764" s="193"/>
      <c r="AO764" s="193"/>
      <c r="AP764" s="193"/>
      <c r="AQ764" s="193"/>
      <c r="AR764" s="193"/>
      <c r="AS764" s="193"/>
      <c r="AT764" s="193"/>
      <c r="AU764" s="193"/>
      <c r="AV764" s="193"/>
    </row>
    <row r="765" spans="1:48" ht="15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  <c r="AE765" s="193"/>
      <c r="AF765" s="193"/>
      <c r="AG765" s="193"/>
      <c r="AH765" s="193"/>
      <c r="AI765" s="193"/>
      <c r="AJ765" s="193"/>
      <c r="AK765" s="193"/>
      <c r="AL765" s="193"/>
      <c r="AM765" s="193"/>
      <c r="AN765" s="193"/>
      <c r="AO765" s="193"/>
      <c r="AP765" s="193"/>
      <c r="AQ765" s="193"/>
      <c r="AR765" s="193"/>
      <c r="AS765" s="193"/>
      <c r="AT765" s="193"/>
      <c r="AU765" s="193"/>
      <c r="AV765" s="193"/>
    </row>
    <row r="766" spans="1:48" ht="15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  <c r="AE766" s="193"/>
      <c r="AF766" s="193"/>
      <c r="AG766" s="193"/>
      <c r="AH766" s="193"/>
      <c r="AI766" s="193"/>
      <c r="AJ766" s="193"/>
      <c r="AK766" s="193"/>
      <c r="AL766" s="193"/>
      <c r="AM766" s="193"/>
      <c r="AN766" s="193"/>
      <c r="AO766" s="193"/>
      <c r="AP766" s="193"/>
      <c r="AQ766" s="193"/>
      <c r="AR766" s="193"/>
      <c r="AS766" s="193"/>
      <c r="AT766" s="193"/>
      <c r="AU766" s="193"/>
      <c r="AV766" s="193"/>
    </row>
    <row r="767" spans="1:48" ht="15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  <c r="AE767" s="193"/>
      <c r="AF767" s="193"/>
      <c r="AG767" s="193"/>
      <c r="AH767" s="193"/>
      <c r="AI767" s="193"/>
      <c r="AJ767" s="193"/>
      <c r="AK767" s="193"/>
      <c r="AL767" s="193"/>
      <c r="AM767" s="193"/>
      <c r="AN767" s="193"/>
      <c r="AO767" s="193"/>
      <c r="AP767" s="193"/>
      <c r="AQ767" s="193"/>
      <c r="AR767" s="193"/>
      <c r="AS767" s="193"/>
      <c r="AT767" s="193"/>
      <c r="AU767" s="193"/>
      <c r="AV767" s="193"/>
    </row>
    <row r="768" spans="1:48" ht="15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  <c r="AE768" s="193"/>
      <c r="AF768" s="193"/>
      <c r="AG768" s="193"/>
      <c r="AH768" s="193"/>
      <c r="AI768" s="193"/>
      <c r="AJ768" s="193"/>
      <c r="AK768" s="193"/>
      <c r="AL768" s="193"/>
      <c r="AM768" s="193"/>
      <c r="AN768" s="193"/>
      <c r="AO768" s="193"/>
      <c r="AP768" s="193"/>
      <c r="AQ768" s="193"/>
      <c r="AR768" s="193"/>
      <c r="AS768" s="193"/>
      <c r="AT768" s="193"/>
      <c r="AU768" s="193"/>
      <c r="AV768" s="193"/>
    </row>
    <row r="769" spans="1:48" ht="15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  <c r="AE769" s="193"/>
      <c r="AF769" s="193"/>
      <c r="AG769" s="193"/>
      <c r="AH769" s="193"/>
      <c r="AI769" s="193"/>
      <c r="AJ769" s="193"/>
      <c r="AK769" s="193"/>
      <c r="AL769" s="193"/>
      <c r="AM769" s="193"/>
      <c r="AN769" s="193"/>
      <c r="AO769" s="193"/>
      <c r="AP769" s="193"/>
      <c r="AQ769" s="193"/>
      <c r="AR769" s="193"/>
      <c r="AS769" s="193"/>
      <c r="AT769" s="193"/>
      <c r="AU769" s="193"/>
      <c r="AV769" s="193"/>
    </row>
    <row r="770" spans="1:48" ht="15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  <c r="AE770" s="193"/>
      <c r="AF770" s="193"/>
      <c r="AG770" s="193"/>
      <c r="AH770" s="193"/>
      <c r="AI770" s="193"/>
      <c r="AJ770" s="193"/>
      <c r="AK770" s="193"/>
      <c r="AL770" s="193"/>
      <c r="AM770" s="193"/>
      <c r="AN770" s="193"/>
      <c r="AO770" s="193"/>
      <c r="AP770" s="193"/>
      <c r="AQ770" s="193"/>
      <c r="AR770" s="193"/>
      <c r="AS770" s="193"/>
      <c r="AT770" s="193"/>
      <c r="AU770" s="193"/>
      <c r="AV770" s="193"/>
    </row>
    <row r="771" spans="1:48" ht="15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  <c r="AE771" s="193"/>
      <c r="AF771" s="193"/>
      <c r="AG771" s="193"/>
      <c r="AH771" s="193"/>
      <c r="AI771" s="193"/>
      <c r="AJ771" s="193"/>
      <c r="AK771" s="193"/>
      <c r="AL771" s="193"/>
      <c r="AM771" s="193"/>
      <c r="AN771" s="193"/>
      <c r="AO771" s="193"/>
      <c r="AP771" s="193"/>
      <c r="AQ771" s="193"/>
      <c r="AR771" s="193"/>
      <c r="AS771" s="193"/>
      <c r="AT771" s="193"/>
      <c r="AU771" s="193"/>
      <c r="AV771" s="193"/>
    </row>
    <row r="772" spans="1:48" ht="15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  <c r="AE772" s="193"/>
      <c r="AF772" s="193"/>
      <c r="AG772" s="193"/>
      <c r="AH772" s="193"/>
      <c r="AI772" s="193"/>
      <c r="AJ772" s="193"/>
      <c r="AK772" s="193"/>
      <c r="AL772" s="193"/>
      <c r="AM772" s="193"/>
      <c r="AN772" s="193"/>
      <c r="AO772" s="193"/>
      <c r="AP772" s="193"/>
      <c r="AQ772" s="193"/>
      <c r="AR772" s="193"/>
      <c r="AS772" s="193"/>
      <c r="AT772" s="193"/>
      <c r="AU772" s="193"/>
      <c r="AV772" s="193"/>
    </row>
    <row r="773" spans="1:48" ht="15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  <c r="AE773" s="193"/>
      <c r="AF773" s="193"/>
      <c r="AG773" s="193"/>
      <c r="AH773" s="193"/>
      <c r="AI773" s="193"/>
      <c r="AJ773" s="193"/>
      <c r="AK773" s="193"/>
      <c r="AL773" s="193"/>
      <c r="AM773" s="193"/>
      <c r="AN773" s="193"/>
      <c r="AO773" s="193"/>
      <c r="AP773" s="193"/>
      <c r="AQ773" s="193"/>
      <c r="AR773" s="193"/>
      <c r="AS773" s="193"/>
      <c r="AT773" s="193"/>
      <c r="AU773" s="193"/>
      <c r="AV773" s="193"/>
    </row>
    <row r="774" spans="1:48" ht="15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  <c r="AE774" s="193"/>
      <c r="AF774" s="193"/>
      <c r="AG774" s="193"/>
      <c r="AH774" s="193"/>
      <c r="AI774" s="193"/>
      <c r="AJ774" s="193"/>
      <c r="AK774" s="193"/>
      <c r="AL774" s="193"/>
      <c r="AM774" s="193"/>
      <c r="AN774" s="193"/>
      <c r="AO774" s="193"/>
      <c r="AP774" s="193"/>
      <c r="AQ774" s="193"/>
      <c r="AR774" s="193"/>
      <c r="AS774" s="193"/>
      <c r="AT774" s="193"/>
      <c r="AU774" s="193"/>
      <c r="AV774" s="193"/>
    </row>
    <row r="775" spans="1:48" ht="15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  <c r="AE775" s="193"/>
      <c r="AF775" s="193"/>
      <c r="AG775" s="193"/>
      <c r="AH775" s="193"/>
      <c r="AI775" s="193"/>
      <c r="AJ775" s="193"/>
      <c r="AK775" s="193"/>
      <c r="AL775" s="193"/>
      <c r="AM775" s="193"/>
      <c r="AN775" s="193"/>
      <c r="AO775" s="193"/>
      <c r="AP775" s="193"/>
      <c r="AQ775" s="193"/>
      <c r="AR775" s="193"/>
      <c r="AS775" s="193"/>
      <c r="AT775" s="193"/>
      <c r="AU775" s="193"/>
      <c r="AV775" s="193"/>
    </row>
    <row r="776" spans="1:48" ht="15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  <c r="AE776" s="193"/>
      <c r="AF776" s="193"/>
      <c r="AG776" s="193"/>
      <c r="AH776" s="193"/>
      <c r="AI776" s="193"/>
      <c r="AJ776" s="193"/>
      <c r="AK776" s="193"/>
      <c r="AL776" s="193"/>
      <c r="AM776" s="193"/>
      <c r="AN776" s="193"/>
      <c r="AO776" s="193"/>
      <c r="AP776" s="193"/>
      <c r="AQ776" s="193"/>
      <c r="AR776" s="193"/>
      <c r="AS776" s="193"/>
      <c r="AT776" s="193"/>
      <c r="AU776" s="193"/>
      <c r="AV776" s="193"/>
    </row>
    <row r="777" spans="1:48" ht="15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  <c r="AE777" s="193"/>
      <c r="AF777" s="193"/>
      <c r="AG777" s="193"/>
      <c r="AH777" s="193"/>
      <c r="AI777" s="193"/>
      <c r="AJ777" s="193"/>
      <c r="AK777" s="193"/>
      <c r="AL777" s="193"/>
      <c r="AM777" s="193"/>
      <c r="AN777" s="193"/>
      <c r="AO777" s="193"/>
      <c r="AP777" s="193"/>
      <c r="AQ777" s="193"/>
      <c r="AR777" s="193"/>
      <c r="AS777" s="193"/>
      <c r="AT777" s="193"/>
      <c r="AU777" s="193"/>
      <c r="AV777" s="193"/>
    </row>
    <row r="778" spans="1:48" ht="15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  <c r="AE778" s="193"/>
      <c r="AF778" s="193"/>
      <c r="AG778" s="193"/>
      <c r="AH778" s="193"/>
      <c r="AI778" s="193"/>
      <c r="AJ778" s="193"/>
      <c r="AK778" s="193"/>
      <c r="AL778" s="193"/>
      <c r="AM778" s="193"/>
      <c r="AN778" s="193"/>
      <c r="AO778" s="193"/>
      <c r="AP778" s="193"/>
      <c r="AQ778" s="193"/>
      <c r="AR778" s="193"/>
      <c r="AS778" s="193"/>
      <c r="AT778" s="193"/>
      <c r="AU778" s="193"/>
      <c r="AV778" s="193"/>
    </row>
    <row r="779" spans="1:48" ht="15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  <c r="AE779" s="193"/>
      <c r="AF779" s="193"/>
      <c r="AG779" s="193"/>
      <c r="AH779" s="193"/>
      <c r="AI779" s="193"/>
      <c r="AJ779" s="193"/>
      <c r="AK779" s="193"/>
      <c r="AL779" s="193"/>
      <c r="AM779" s="193"/>
      <c r="AN779" s="193"/>
      <c r="AO779" s="193"/>
      <c r="AP779" s="193"/>
      <c r="AQ779" s="193"/>
      <c r="AR779" s="193"/>
      <c r="AS779" s="193"/>
      <c r="AT779" s="193"/>
      <c r="AU779" s="193"/>
      <c r="AV779" s="193"/>
    </row>
    <row r="780" spans="1:48" ht="15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  <c r="AE780" s="193"/>
      <c r="AF780" s="193"/>
      <c r="AG780" s="193"/>
      <c r="AH780" s="193"/>
      <c r="AI780" s="193"/>
      <c r="AJ780" s="193"/>
      <c r="AK780" s="193"/>
      <c r="AL780" s="193"/>
      <c r="AM780" s="193"/>
      <c r="AN780" s="193"/>
      <c r="AO780" s="193"/>
      <c r="AP780" s="193"/>
      <c r="AQ780" s="193"/>
      <c r="AR780" s="193"/>
      <c r="AS780" s="193"/>
      <c r="AT780" s="193"/>
      <c r="AU780" s="193"/>
      <c r="AV780" s="193"/>
    </row>
    <row r="781" spans="1:48" ht="15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  <c r="AE781" s="193"/>
      <c r="AF781" s="193"/>
      <c r="AG781" s="193"/>
      <c r="AH781" s="193"/>
      <c r="AI781" s="193"/>
      <c r="AJ781" s="193"/>
      <c r="AK781" s="193"/>
      <c r="AL781" s="193"/>
      <c r="AM781" s="193"/>
      <c r="AN781" s="193"/>
      <c r="AO781" s="193"/>
      <c r="AP781" s="193"/>
      <c r="AQ781" s="193"/>
      <c r="AR781" s="193"/>
      <c r="AS781" s="193"/>
      <c r="AT781" s="193"/>
      <c r="AU781" s="193"/>
      <c r="AV781" s="193"/>
    </row>
    <row r="782" spans="1:48" ht="15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  <c r="AE782" s="193"/>
      <c r="AF782" s="193"/>
      <c r="AG782" s="193"/>
      <c r="AH782" s="193"/>
      <c r="AI782" s="193"/>
      <c r="AJ782" s="193"/>
      <c r="AK782" s="193"/>
      <c r="AL782" s="193"/>
      <c r="AM782" s="193"/>
      <c r="AN782" s="193"/>
      <c r="AO782" s="193"/>
      <c r="AP782" s="193"/>
      <c r="AQ782" s="193"/>
      <c r="AR782" s="193"/>
      <c r="AS782" s="193"/>
      <c r="AT782" s="193"/>
      <c r="AU782" s="193"/>
      <c r="AV782" s="193"/>
    </row>
    <row r="783" spans="1:48" ht="15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  <c r="AE783" s="193"/>
      <c r="AF783" s="193"/>
      <c r="AG783" s="193"/>
      <c r="AH783" s="193"/>
      <c r="AI783" s="193"/>
      <c r="AJ783" s="193"/>
      <c r="AK783" s="193"/>
      <c r="AL783" s="193"/>
      <c r="AM783" s="193"/>
      <c r="AN783" s="193"/>
      <c r="AO783" s="193"/>
      <c r="AP783" s="193"/>
      <c r="AQ783" s="193"/>
      <c r="AR783" s="193"/>
      <c r="AS783" s="193"/>
      <c r="AT783" s="193"/>
      <c r="AU783" s="193"/>
      <c r="AV783" s="193"/>
    </row>
    <row r="784" spans="1:48" ht="15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  <c r="AE784" s="193"/>
      <c r="AF784" s="193"/>
      <c r="AG784" s="193"/>
      <c r="AH784" s="193"/>
      <c r="AI784" s="193"/>
      <c r="AJ784" s="193"/>
      <c r="AK784" s="193"/>
      <c r="AL784" s="193"/>
      <c r="AM784" s="193"/>
      <c r="AN784" s="193"/>
      <c r="AO784" s="193"/>
      <c r="AP784" s="193"/>
      <c r="AQ784" s="193"/>
      <c r="AR784" s="193"/>
      <c r="AS784" s="193"/>
      <c r="AT784" s="193"/>
      <c r="AU784" s="193"/>
      <c r="AV784" s="193"/>
    </row>
    <row r="785" spans="1:48" ht="15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  <c r="AE785" s="193"/>
      <c r="AF785" s="193"/>
      <c r="AG785" s="193"/>
      <c r="AH785" s="193"/>
      <c r="AI785" s="193"/>
      <c r="AJ785" s="193"/>
      <c r="AK785" s="193"/>
      <c r="AL785" s="193"/>
      <c r="AM785" s="193"/>
      <c r="AN785" s="193"/>
      <c r="AO785" s="193"/>
      <c r="AP785" s="193"/>
      <c r="AQ785" s="193"/>
      <c r="AR785" s="193"/>
      <c r="AS785" s="193"/>
      <c r="AT785" s="193"/>
      <c r="AU785" s="193"/>
      <c r="AV785" s="193"/>
    </row>
    <row r="786" spans="1:48" ht="15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  <c r="AA786" s="193"/>
      <c r="AB786" s="193"/>
      <c r="AC786" s="193"/>
      <c r="AD786" s="193"/>
      <c r="AE786" s="193"/>
      <c r="AF786" s="193"/>
      <c r="AG786" s="193"/>
      <c r="AH786" s="193"/>
      <c r="AI786" s="193"/>
      <c r="AJ786" s="193"/>
      <c r="AK786" s="193"/>
      <c r="AL786" s="193"/>
      <c r="AM786" s="193"/>
      <c r="AN786" s="193"/>
      <c r="AO786" s="193"/>
      <c r="AP786" s="193"/>
      <c r="AQ786" s="193"/>
      <c r="AR786" s="193"/>
      <c r="AS786" s="193"/>
      <c r="AT786" s="193"/>
      <c r="AU786" s="193"/>
      <c r="AV786" s="193"/>
    </row>
    <row r="787" spans="1:48" ht="15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  <c r="AE787" s="193"/>
      <c r="AF787" s="193"/>
      <c r="AG787" s="193"/>
      <c r="AH787" s="193"/>
      <c r="AI787" s="193"/>
      <c r="AJ787" s="193"/>
      <c r="AK787" s="193"/>
      <c r="AL787" s="193"/>
      <c r="AM787" s="193"/>
      <c r="AN787" s="193"/>
      <c r="AO787" s="193"/>
      <c r="AP787" s="193"/>
      <c r="AQ787" s="193"/>
      <c r="AR787" s="193"/>
      <c r="AS787" s="193"/>
      <c r="AT787" s="193"/>
      <c r="AU787" s="193"/>
      <c r="AV787" s="193"/>
    </row>
    <row r="788" spans="1:48" ht="15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  <c r="AE788" s="193"/>
      <c r="AF788" s="193"/>
      <c r="AG788" s="193"/>
      <c r="AH788" s="193"/>
      <c r="AI788" s="193"/>
      <c r="AJ788" s="193"/>
      <c r="AK788" s="193"/>
      <c r="AL788" s="193"/>
      <c r="AM788" s="193"/>
      <c r="AN788" s="193"/>
      <c r="AO788" s="193"/>
      <c r="AP788" s="193"/>
      <c r="AQ788" s="193"/>
      <c r="AR788" s="193"/>
      <c r="AS788" s="193"/>
      <c r="AT788" s="193"/>
      <c r="AU788" s="193"/>
      <c r="AV788" s="193"/>
    </row>
    <row r="789" spans="1:48" ht="15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  <c r="AE789" s="193"/>
      <c r="AF789" s="193"/>
      <c r="AG789" s="193"/>
      <c r="AH789" s="193"/>
      <c r="AI789" s="193"/>
      <c r="AJ789" s="193"/>
      <c r="AK789" s="193"/>
      <c r="AL789" s="193"/>
      <c r="AM789" s="193"/>
      <c r="AN789" s="193"/>
      <c r="AO789" s="193"/>
      <c r="AP789" s="193"/>
      <c r="AQ789" s="193"/>
      <c r="AR789" s="193"/>
      <c r="AS789" s="193"/>
      <c r="AT789" s="193"/>
      <c r="AU789" s="193"/>
      <c r="AV789" s="193"/>
    </row>
    <row r="790" spans="1:48" ht="15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  <c r="AE790" s="193"/>
      <c r="AF790" s="193"/>
      <c r="AG790" s="193"/>
      <c r="AH790" s="193"/>
      <c r="AI790" s="193"/>
      <c r="AJ790" s="193"/>
      <c r="AK790" s="193"/>
      <c r="AL790" s="193"/>
      <c r="AM790" s="193"/>
      <c r="AN790" s="193"/>
      <c r="AO790" s="193"/>
      <c r="AP790" s="193"/>
      <c r="AQ790" s="193"/>
      <c r="AR790" s="193"/>
      <c r="AS790" s="193"/>
      <c r="AT790" s="193"/>
      <c r="AU790" s="193"/>
      <c r="AV790" s="193"/>
    </row>
    <row r="791" spans="1:48" ht="15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  <c r="AA791" s="193"/>
      <c r="AB791" s="193"/>
      <c r="AC791" s="193"/>
      <c r="AD791" s="193"/>
      <c r="AE791" s="193"/>
      <c r="AF791" s="193"/>
      <c r="AG791" s="193"/>
      <c r="AH791" s="193"/>
      <c r="AI791" s="193"/>
      <c r="AJ791" s="193"/>
      <c r="AK791" s="193"/>
      <c r="AL791" s="193"/>
      <c r="AM791" s="193"/>
      <c r="AN791" s="193"/>
      <c r="AO791" s="193"/>
      <c r="AP791" s="193"/>
      <c r="AQ791" s="193"/>
      <c r="AR791" s="193"/>
      <c r="AS791" s="193"/>
      <c r="AT791" s="193"/>
      <c r="AU791" s="193"/>
      <c r="AV791" s="193"/>
    </row>
    <row r="792" spans="1:48" ht="15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  <c r="AE792" s="193"/>
      <c r="AF792" s="193"/>
      <c r="AG792" s="193"/>
      <c r="AH792" s="193"/>
      <c r="AI792" s="193"/>
      <c r="AJ792" s="193"/>
      <c r="AK792" s="193"/>
      <c r="AL792" s="193"/>
      <c r="AM792" s="193"/>
      <c r="AN792" s="193"/>
      <c r="AO792" s="193"/>
      <c r="AP792" s="193"/>
      <c r="AQ792" s="193"/>
      <c r="AR792" s="193"/>
      <c r="AS792" s="193"/>
      <c r="AT792" s="193"/>
      <c r="AU792" s="193"/>
      <c r="AV792" s="193"/>
    </row>
    <row r="793" spans="1:48" ht="15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  <c r="AE793" s="193"/>
      <c r="AF793" s="193"/>
      <c r="AG793" s="193"/>
      <c r="AH793" s="193"/>
      <c r="AI793" s="193"/>
      <c r="AJ793" s="193"/>
      <c r="AK793" s="193"/>
      <c r="AL793" s="193"/>
      <c r="AM793" s="193"/>
      <c r="AN793" s="193"/>
      <c r="AO793" s="193"/>
      <c r="AP793" s="193"/>
      <c r="AQ793" s="193"/>
      <c r="AR793" s="193"/>
      <c r="AS793" s="193"/>
      <c r="AT793" s="193"/>
      <c r="AU793" s="193"/>
      <c r="AV793" s="193"/>
    </row>
    <row r="794" spans="1:48" ht="15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  <c r="AA794" s="193"/>
      <c r="AB794" s="193"/>
      <c r="AC794" s="193"/>
      <c r="AD794" s="193"/>
      <c r="AE794" s="193"/>
      <c r="AF794" s="193"/>
      <c r="AG794" s="193"/>
      <c r="AH794" s="193"/>
      <c r="AI794" s="193"/>
      <c r="AJ794" s="193"/>
      <c r="AK794" s="193"/>
      <c r="AL794" s="193"/>
      <c r="AM794" s="193"/>
      <c r="AN794" s="193"/>
      <c r="AO794" s="193"/>
      <c r="AP794" s="193"/>
      <c r="AQ794" s="193"/>
      <c r="AR794" s="193"/>
      <c r="AS794" s="193"/>
      <c r="AT794" s="193"/>
      <c r="AU794" s="193"/>
      <c r="AV794" s="193"/>
    </row>
    <row r="795" spans="1:48" ht="15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  <c r="AE795" s="193"/>
      <c r="AF795" s="193"/>
      <c r="AG795" s="193"/>
      <c r="AH795" s="193"/>
      <c r="AI795" s="193"/>
      <c r="AJ795" s="193"/>
      <c r="AK795" s="193"/>
      <c r="AL795" s="193"/>
      <c r="AM795" s="193"/>
      <c r="AN795" s="193"/>
      <c r="AO795" s="193"/>
      <c r="AP795" s="193"/>
      <c r="AQ795" s="193"/>
      <c r="AR795" s="193"/>
      <c r="AS795" s="193"/>
      <c r="AT795" s="193"/>
      <c r="AU795" s="193"/>
      <c r="AV795" s="193"/>
    </row>
    <row r="796" spans="1:48" ht="15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  <c r="AE796" s="193"/>
      <c r="AF796" s="193"/>
      <c r="AG796" s="193"/>
      <c r="AH796" s="193"/>
      <c r="AI796" s="193"/>
      <c r="AJ796" s="193"/>
      <c r="AK796" s="193"/>
      <c r="AL796" s="193"/>
      <c r="AM796" s="193"/>
      <c r="AN796" s="193"/>
      <c r="AO796" s="193"/>
      <c r="AP796" s="193"/>
      <c r="AQ796" s="193"/>
      <c r="AR796" s="193"/>
      <c r="AS796" s="193"/>
      <c r="AT796" s="193"/>
      <c r="AU796" s="193"/>
      <c r="AV796" s="193"/>
    </row>
    <row r="797" spans="1:48" ht="15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  <c r="AE797" s="193"/>
      <c r="AF797" s="193"/>
      <c r="AG797" s="193"/>
      <c r="AH797" s="193"/>
      <c r="AI797" s="193"/>
      <c r="AJ797" s="193"/>
      <c r="AK797" s="193"/>
      <c r="AL797" s="193"/>
      <c r="AM797" s="193"/>
      <c r="AN797" s="193"/>
      <c r="AO797" s="193"/>
      <c r="AP797" s="193"/>
      <c r="AQ797" s="193"/>
      <c r="AR797" s="193"/>
      <c r="AS797" s="193"/>
      <c r="AT797" s="193"/>
      <c r="AU797" s="193"/>
      <c r="AV797" s="193"/>
    </row>
    <row r="798" spans="1:48" ht="15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  <c r="AE798" s="193"/>
      <c r="AF798" s="193"/>
      <c r="AG798" s="193"/>
      <c r="AH798" s="193"/>
      <c r="AI798" s="193"/>
      <c r="AJ798" s="193"/>
      <c r="AK798" s="193"/>
      <c r="AL798" s="193"/>
      <c r="AM798" s="193"/>
      <c r="AN798" s="193"/>
      <c r="AO798" s="193"/>
      <c r="AP798" s="193"/>
      <c r="AQ798" s="193"/>
      <c r="AR798" s="193"/>
      <c r="AS798" s="193"/>
      <c r="AT798" s="193"/>
      <c r="AU798" s="193"/>
      <c r="AV798" s="193"/>
    </row>
    <row r="799" spans="1:48" ht="15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  <c r="AE799" s="193"/>
      <c r="AF799" s="193"/>
      <c r="AG799" s="193"/>
      <c r="AH799" s="193"/>
      <c r="AI799" s="193"/>
      <c r="AJ799" s="193"/>
      <c r="AK799" s="193"/>
      <c r="AL799" s="193"/>
      <c r="AM799" s="193"/>
      <c r="AN799" s="193"/>
      <c r="AO799" s="193"/>
      <c r="AP799" s="193"/>
      <c r="AQ799" s="193"/>
      <c r="AR799" s="193"/>
      <c r="AS799" s="193"/>
      <c r="AT799" s="193"/>
      <c r="AU799" s="193"/>
      <c r="AV799" s="193"/>
    </row>
    <row r="800" spans="1:48" ht="15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  <c r="AE800" s="193"/>
      <c r="AF800" s="193"/>
      <c r="AG800" s="193"/>
      <c r="AH800" s="193"/>
      <c r="AI800" s="193"/>
      <c r="AJ800" s="193"/>
      <c r="AK800" s="193"/>
      <c r="AL800" s="193"/>
      <c r="AM800" s="193"/>
      <c r="AN800" s="193"/>
      <c r="AO800" s="193"/>
      <c r="AP800" s="193"/>
      <c r="AQ800" s="193"/>
      <c r="AR800" s="193"/>
      <c r="AS800" s="193"/>
      <c r="AT800" s="193"/>
      <c r="AU800" s="193"/>
      <c r="AV800" s="193"/>
    </row>
    <row r="801" spans="1:48" ht="15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  <c r="AE801" s="193"/>
      <c r="AF801" s="193"/>
      <c r="AG801" s="193"/>
      <c r="AH801" s="193"/>
      <c r="AI801" s="193"/>
      <c r="AJ801" s="193"/>
      <c r="AK801" s="193"/>
      <c r="AL801" s="193"/>
      <c r="AM801" s="193"/>
      <c r="AN801" s="193"/>
      <c r="AO801" s="193"/>
      <c r="AP801" s="193"/>
      <c r="AQ801" s="193"/>
      <c r="AR801" s="193"/>
      <c r="AS801" s="193"/>
      <c r="AT801" s="193"/>
      <c r="AU801" s="193"/>
      <c r="AV801" s="193"/>
    </row>
    <row r="802" spans="1:48" ht="15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  <c r="AE802" s="193"/>
      <c r="AF802" s="193"/>
      <c r="AG802" s="193"/>
      <c r="AH802" s="193"/>
      <c r="AI802" s="193"/>
      <c r="AJ802" s="193"/>
      <c r="AK802" s="193"/>
      <c r="AL802" s="193"/>
      <c r="AM802" s="193"/>
      <c r="AN802" s="193"/>
      <c r="AO802" s="193"/>
      <c r="AP802" s="193"/>
      <c r="AQ802" s="193"/>
      <c r="AR802" s="193"/>
      <c r="AS802" s="193"/>
      <c r="AT802" s="193"/>
      <c r="AU802" s="193"/>
      <c r="AV802" s="193"/>
    </row>
    <row r="803" spans="1:48" ht="15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  <c r="AE803" s="193"/>
      <c r="AF803" s="193"/>
      <c r="AG803" s="193"/>
      <c r="AH803" s="193"/>
      <c r="AI803" s="193"/>
      <c r="AJ803" s="193"/>
      <c r="AK803" s="193"/>
      <c r="AL803" s="193"/>
      <c r="AM803" s="193"/>
      <c r="AN803" s="193"/>
      <c r="AO803" s="193"/>
      <c r="AP803" s="193"/>
      <c r="AQ803" s="193"/>
      <c r="AR803" s="193"/>
      <c r="AS803" s="193"/>
      <c r="AT803" s="193"/>
      <c r="AU803" s="193"/>
      <c r="AV803" s="193"/>
    </row>
    <row r="804" spans="1:48" ht="15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  <c r="AE804" s="193"/>
      <c r="AF804" s="193"/>
      <c r="AG804" s="193"/>
      <c r="AH804" s="193"/>
      <c r="AI804" s="193"/>
      <c r="AJ804" s="193"/>
      <c r="AK804" s="193"/>
      <c r="AL804" s="193"/>
      <c r="AM804" s="193"/>
      <c r="AN804" s="193"/>
      <c r="AO804" s="193"/>
      <c r="AP804" s="193"/>
      <c r="AQ804" s="193"/>
      <c r="AR804" s="193"/>
      <c r="AS804" s="193"/>
      <c r="AT804" s="193"/>
      <c r="AU804" s="193"/>
      <c r="AV804" s="193"/>
    </row>
    <row r="805" spans="1:48" ht="15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  <c r="AE805" s="193"/>
      <c r="AF805" s="193"/>
      <c r="AG805" s="193"/>
      <c r="AH805" s="193"/>
      <c r="AI805" s="193"/>
      <c r="AJ805" s="193"/>
      <c r="AK805" s="193"/>
      <c r="AL805" s="193"/>
      <c r="AM805" s="193"/>
      <c r="AN805" s="193"/>
      <c r="AO805" s="193"/>
      <c r="AP805" s="193"/>
      <c r="AQ805" s="193"/>
      <c r="AR805" s="193"/>
      <c r="AS805" s="193"/>
      <c r="AT805" s="193"/>
      <c r="AU805" s="193"/>
      <c r="AV805" s="193"/>
    </row>
    <row r="806" spans="1:48" ht="15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  <c r="AE806" s="193"/>
      <c r="AF806" s="193"/>
      <c r="AG806" s="193"/>
      <c r="AH806" s="193"/>
      <c r="AI806" s="193"/>
      <c r="AJ806" s="193"/>
      <c r="AK806" s="193"/>
      <c r="AL806" s="193"/>
      <c r="AM806" s="193"/>
      <c r="AN806" s="193"/>
      <c r="AO806" s="193"/>
      <c r="AP806" s="193"/>
      <c r="AQ806" s="193"/>
      <c r="AR806" s="193"/>
      <c r="AS806" s="193"/>
      <c r="AT806" s="193"/>
      <c r="AU806" s="193"/>
      <c r="AV806" s="193"/>
    </row>
    <row r="807" spans="1:48" ht="15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  <c r="AE807" s="193"/>
      <c r="AF807" s="193"/>
      <c r="AG807" s="193"/>
      <c r="AH807" s="193"/>
      <c r="AI807" s="193"/>
      <c r="AJ807" s="193"/>
      <c r="AK807" s="193"/>
      <c r="AL807" s="193"/>
      <c r="AM807" s="193"/>
      <c r="AN807" s="193"/>
      <c r="AO807" s="193"/>
      <c r="AP807" s="193"/>
      <c r="AQ807" s="193"/>
      <c r="AR807" s="193"/>
      <c r="AS807" s="193"/>
      <c r="AT807" s="193"/>
      <c r="AU807" s="193"/>
      <c r="AV807" s="193"/>
    </row>
    <row r="808" spans="1:48" ht="15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  <c r="AE808" s="193"/>
      <c r="AF808" s="193"/>
      <c r="AG808" s="193"/>
      <c r="AH808" s="193"/>
      <c r="AI808" s="193"/>
      <c r="AJ808" s="193"/>
      <c r="AK808" s="193"/>
      <c r="AL808" s="193"/>
      <c r="AM808" s="193"/>
      <c r="AN808" s="193"/>
      <c r="AO808" s="193"/>
      <c r="AP808" s="193"/>
      <c r="AQ808" s="193"/>
      <c r="AR808" s="193"/>
      <c r="AS808" s="193"/>
      <c r="AT808" s="193"/>
      <c r="AU808" s="193"/>
      <c r="AV808" s="193"/>
    </row>
    <row r="809" spans="1:48" ht="15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  <c r="AE809" s="193"/>
      <c r="AF809" s="193"/>
      <c r="AG809" s="193"/>
      <c r="AH809" s="193"/>
      <c r="AI809" s="193"/>
      <c r="AJ809" s="193"/>
      <c r="AK809" s="193"/>
      <c r="AL809" s="193"/>
      <c r="AM809" s="193"/>
      <c r="AN809" s="193"/>
      <c r="AO809" s="193"/>
      <c r="AP809" s="193"/>
      <c r="AQ809" s="193"/>
      <c r="AR809" s="193"/>
      <c r="AS809" s="193"/>
      <c r="AT809" s="193"/>
      <c r="AU809" s="193"/>
      <c r="AV809" s="193"/>
    </row>
    <row r="810" spans="1:48" ht="15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  <c r="AE810" s="193"/>
      <c r="AF810" s="193"/>
      <c r="AG810" s="193"/>
      <c r="AH810" s="193"/>
      <c r="AI810" s="193"/>
      <c r="AJ810" s="193"/>
      <c r="AK810" s="193"/>
      <c r="AL810" s="193"/>
      <c r="AM810" s="193"/>
      <c r="AN810" s="193"/>
      <c r="AO810" s="193"/>
      <c r="AP810" s="193"/>
      <c r="AQ810" s="193"/>
      <c r="AR810" s="193"/>
      <c r="AS810" s="193"/>
      <c r="AT810" s="193"/>
      <c r="AU810" s="193"/>
      <c r="AV810" s="193"/>
    </row>
    <row r="811" spans="1:48" ht="15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  <c r="AE811" s="193"/>
      <c r="AF811" s="193"/>
      <c r="AG811" s="193"/>
      <c r="AH811" s="193"/>
      <c r="AI811" s="193"/>
      <c r="AJ811" s="193"/>
      <c r="AK811" s="193"/>
      <c r="AL811" s="193"/>
      <c r="AM811" s="193"/>
      <c r="AN811" s="193"/>
      <c r="AO811" s="193"/>
      <c r="AP811" s="193"/>
      <c r="AQ811" s="193"/>
      <c r="AR811" s="193"/>
      <c r="AS811" s="193"/>
      <c r="AT811" s="193"/>
      <c r="AU811" s="193"/>
      <c r="AV811" s="193"/>
    </row>
    <row r="812" spans="1:48" ht="15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  <c r="AE812" s="193"/>
      <c r="AF812" s="193"/>
      <c r="AG812" s="193"/>
      <c r="AH812" s="193"/>
      <c r="AI812" s="193"/>
      <c r="AJ812" s="193"/>
      <c r="AK812" s="193"/>
      <c r="AL812" s="193"/>
      <c r="AM812" s="193"/>
      <c r="AN812" s="193"/>
      <c r="AO812" s="193"/>
      <c r="AP812" s="193"/>
      <c r="AQ812" s="193"/>
      <c r="AR812" s="193"/>
      <c r="AS812" s="193"/>
      <c r="AT812" s="193"/>
      <c r="AU812" s="193"/>
      <c r="AV812" s="193"/>
    </row>
    <row r="813" spans="1:48" ht="15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  <c r="AE813" s="193"/>
      <c r="AF813" s="193"/>
      <c r="AG813" s="193"/>
      <c r="AH813" s="193"/>
      <c r="AI813" s="193"/>
      <c r="AJ813" s="193"/>
      <c r="AK813" s="193"/>
      <c r="AL813" s="193"/>
      <c r="AM813" s="193"/>
      <c r="AN813" s="193"/>
      <c r="AO813" s="193"/>
      <c r="AP813" s="193"/>
      <c r="AQ813" s="193"/>
      <c r="AR813" s="193"/>
      <c r="AS813" s="193"/>
      <c r="AT813" s="193"/>
      <c r="AU813" s="193"/>
      <c r="AV813" s="193"/>
    </row>
    <row r="814" spans="1:48" ht="15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  <c r="AE814" s="193"/>
      <c r="AF814" s="193"/>
      <c r="AG814" s="193"/>
      <c r="AH814" s="193"/>
      <c r="AI814" s="193"/>
      <c r="AJ814" s="193"/>
      <c r="AK814" s="193"/>
      <c r="AL814" s="193"/>
      <c r="AM814" s="193"/>
      <c r="AN814" s="193"/>
      <c r="AO814" s="193"/>
      <c r="AP814" s="193"/>
      <c r="AQ814" s="193"/>
      <c r="AR814" s="193"/>
      <c r="AS814" s="193"/>
      <c r="AT814" s="193"/>
      <c r="AU814" s="193"/>
      <c r="AV814" s="193"/>
    </row>
    <row r="815" spans="1:48" ht="15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  <c r="AE815" s="193"/>
      <c r="AF815" s="193"/>
      <c r="AG815" s="193"/>
      <c r="AH815" s="193"/>
      <c r="AI815" s="193"/>
      <c r="AJ815" s="193"/>
      <c r="AK815" s="193"/>
      <c r="AL815" s="193"/>
      <c r="AM815" s="193"/>
      <c r="AN815" s="193"/>
      <c r="AO815" s="193"/>
      <c r="AP815" s="193"/>
      <c r="AQ815" s="193"/>
      <c r="AR815" s="193"/>
      <c r="AS815" s="193"/>
      <c r="AT815" s="193"/>
      <c r="AU815" s="193"/>
      <c r="AV815" s="193"/>
    </row>
    <row r="816" spans="1:48" ht="15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  <c r="AE816" s="193"/>
      <c r="AF816" s="193"/>
      <c r="AG816" s="193"/>
      <c r="AH816" s="193"/>
      <c r="AI816" s="193"/>
      <c r="AJ816" s="193"/>
      <c r="AK816" s="193"/>
      <c r="AL816" s="193"/>
      <c r="AM816" s="193"/>
      <c r="AN816" s="193"/>
      <c r="AO816" s="193"/>
      <c r="AP816" s="193"/>
      <c r="AQ816" s="193"/>
      <c r="AR816" s="193"/>
      <c r="AS816" s="193"/>
      <c r="AT816" s="193"/>
      <c r="AU816" s="193"/>
      <c r="AV816" s="193"/>
    </row>
    <row r="817" spans="1:48" ht="15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  <c r="AA817" s="193"/>
      <c r="AB817" s="193"/>
      <c r="AC817" s="193"/>
      <c r="AD817" s="193"/>
      <c r="AE817" s="193"/>
      <c r="AF817" s="193"/>
      <c r="AG817" s="193"/>
      <c r="AH817" s="193"/>
      <c r="AI817" s="193"/>
      <c r="AJ817" s="193"/>
      <c r="AK817" s="193"/>
      <c r="AL817" s="193"/>
      <c r="AM817" s="193"/>
      <c r="AN817" s="193"/>
      <c r="AO817" s="193"/>
      <c r="AP817" s="193"/>
      <c r="AQ817" s="193"/>
      <c r="AR817" s="193"/>
      <c r="AS817" s="193"/>
      <c r="AT817" s="193"/>
      <c r="AU817" s="193"/>
      <c r="AV817" s="193"/>
    </row>
    <row r="818" spans="1:48" ht="15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  <c r="AE818" s="193"/>
      <c r="AF818" s="193"/>
      <c r="AG818" s="193"/>
      <c r="AH818" s="193"/>
      <c r="AI818" s="193"/>
      <c r="AJ818" s="193"/>
      <c r="AK818" s="193"/>
      <c r="AL818" s="193"/>
      <c r="AM818" s="193"/>
      <c r="AN818" s="193"/>
      <c r="AO818" s="193"/>
      <c r="AP818" s="193"/>
      <c r="AQ818" s="193"/>
      <c r="AR818" s="193"/>
      <c r="AS818" s="193"/>
      <c r="AT818" s="193"/>
      <c r="AU818" s="193"/>
      <c r="AV818" s="193"/>
    </row>
    <row r="819" spans="1:48" ht="15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  <c r="AE819" s="193"/>
      <c r="AF819" s="193"/>
      <c r="AG819" s="193"/>
      <c r="AH819" s="193"/>
      <c r="AI819" s="193"/>
      <c r="AJ819" s="193"/>
      <c r="AK819" s="193"/>
      <c r="AL819" s="193"/>
      <c r="AM819" s="193"/>
      <c r="AN819" s="193"/>
      <c r="AO819" s="193"/>
      <c r="AP819" s="193"/>
      <c r="AQ819" s="193"/>
      <c r="AR819" s="193"/>
      <c r="AS819" s="193"/>
      <c r="AT819" s="193"/>
      <c r="AU819" s="193"/>
      <c r="AV819" s="193"/>
    </row>
    <row r="820" spans="1:48" ht="15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  <c r="AE820" s="193"/>
      <c r="AF820" s="193"/>
      <c r="AG820" s="193"/>
      <c r="AH820" s="193"/>
      <c r="AI820" s="193"/>
      <c r="AJ820" s="193"/>
      <c r="AK820" s="193"/>
      <c r="AL820" s="193"/>
      <c r="AM820" s="193"/>
      <c r="AN820" s="193"/>
      <c r="AO820" s="193"/>
      <c r="AP820" s="193"/>
      <c r="AQ820" s="193"/>
      <c r="AR820" s="193"/>
      <c r="AS820" s="193"/>
      <c r="AT820" s="193"/>
      <c r="AU820" s="193"/>
      <c r="AV820" s="193"/>
    </row>
    <row r="821" spans="1:48" ht="15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  <c r="AE821" s="193"/>
      <c r="AF821" s="193"/>
      <c r="AG821" s="193"/>
      <c r="AH821" s="193"/>
      <c r="AI821" s="193"/>
      <c r="AJ821" s="193"/>
      <c r="AK821" s="193"/>
      <c r="AL821" s="193"/>
      <c r="AM821" s="193"/>
      <c r="AN821" s="193"/>
      <c r="AO821" s="193"/>
      <c r="AP821" s="193"/>
      <c r="AQ821" s="193"/>
      <c r="AR821" s="193"/>
      <c r="AS821" s="193"/>
      <c r="AT821" s="193"/>
      <c r="AU821" s="193"/>
      <c r="AV821" s="193"/>
    </row>
    <row r="822" spans="1:48" ht="15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  <c r="AA822" s="193"/>
      <c r="AB822" s="193"/>
      <c r="AC822" s="193"/>
      <c r="AD822" s="193"/>
      <c r="AE822" s="193"/>
      <c r="AF822" s="193"/>
      <c r="AG822" s="193"/>
      <c r="AH822" s="193"/>
      <c r="AI822" s="193"/>
      <c r="AJ822" s="193"/>
      <c r="AK822" s="193"/>
      <c r="AL822" s="193"/>
      <c r="AM822" s="193"/>
      <c r="AN822" s="193"/>
      <c r="AO822" s="193"/>
      <c r="AP822" s="193"/>
      <c r="AQ822" s="193"/>
      <c r="AR822" s="193"/>
      <c r="AS822" s="193"/>
      <c r="AT822" s="193"/>
      <c r="AU822" s="193"/>
      <c r="AV822" s="193"/>
    </row>
    <row r="823" spans="1:48" ht="15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  <c r="AE823" s="193"/>
      <c r="AF823" s="193"/>
      <c r="AG823" s="193"/>
      <c r="AH823" s="193"/>
      <c r="AI823" s="193"/>
      <c r="AJ823" s="193"/>
      <c r="AK823" s="193"/>
      <c r="AL823" s="193"/>
      <c r="AM823" s="193"/>
      <c r="AN823" s="193"/>
      <c r="AO823" s="193"/>
      <c r="AP823" s="193"/>
      <c r="AQ823" s="193"/>
      <c r="AR823" s="193"/>
      <c r="AS823" s="193"/>
      <c r="AT823" s="193"/>
      <c r="AU823" s="193"/>
      <c r="AV823" s="193"/>
    </row>
    <row r="824" spans="1:48" ht="15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  <c r="AE824" s="193"/>
      <c r="AF824" s="193"/>
      <c r="AG824" s="193"/>
      <c r="AH824" s="193"/>
      <c r="AI824" s="193"/>
      <c r="AJ824" s="193"/>
      <c r="AK824" s="193"/>
      <c r="AL824" s="193"/>
      <c r="AM824" s="193"/>
      <c r="AN824" s="193"/>
      <c r="AO824" s="193"/>
      <c r="AP824" s="193"/>
      <c r="AQ824" s="193"/>
      <c r="AR824" s="193"/>
      <c r="AS824" s="193"/>
      <c r="AT824" s="193"/>
      <c r="AU824" s="193"/>
      <c r="AV824" s="193"/>
    </row>
    <row r="825" spans="1:48" ht="15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  <c r="AE825" s="193"/>
      <c r="AF825" s="193"/>
      <c r="AG825" s="193"/>
      <c r="AH825" s="193"/>
      <c r="AI825" s="193"/>
      <c r="AJ825" s="193"/>
      <c r="AK825" s="193"/>
      <c r="AL825" s="193"/>
      <c r="AM825" s="193"/>
      <c r="AN825" s="193"/>
      <c r="AO825" s="193"/>
      <c r="AP825" s="193"/>
      <c r="AQ825" s="193"/>
      <c r="AR825" s="193"/>
      <c r="AS825" s="193"/>
      <c r="AT825" s="193"/>
      <c r="AU825" s="193"/>
      <c r="AV825" s="193"/>
    </row>
    <row r="826" spans="1:48" ht="15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  <c r="AE826" s="193"/>
      <c r="AF826" s="193"/>
      <c r="AG826" s="193"/>
      <c r="AH826" s="193"/>
      <c r="AI826" s="193"/>
      <c r="AJ826" s="193"/>
      <c r="AK826" s="193"/>
      <c r="AL826" s="193"/>
      <c r="AM826" s="193"/>
      <c r="AN826" s="193"/>
      <c r="AO826" s="193"/>
      <c r="AP826" s="193"/>
      <c r="AQ826" s="193"/>
      <c r="AR826" s="193"/>
      <c r="AS826" s="193"/>
      <c r="AT826" s="193"/>
      <c r="AU826" s="193"/>
      <c r="AV826" s="193"/>
    </row>
    <row r="827" spans="1:48" ht="15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  <c r="AE827" s="193"/>
      <c r="AF827" s="193"/>
      <c r="AG827" s="193"/>
      <c r="AH827" s="193"/>
      <c r="AI827" s="193"/>
      <c r="AJ827" s="193"/>
      <c r="AK827" s="193"/>
      <c r="AL827" s="193"/>
      <c r="AM827" s="193"/>
      <c r="AN827" s="193"/>
      <c r="AO827" s="193"/>
      <c r="AP827" s="193"/>
      <c r="AQ827" s="193"/>
      <c r="AR827" s="193"/>
      <c r="AS827" s="193"/>
      <c r="AT827" s="193"/>
      <c r="AU827" s="193"/>
      <c r="AV827" s="193"/>
    </row>
    <row r="828" spans="1:48" ht="15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  <c r="AE828" s="193"/>
      <c r="AF828" s="193"/>
      <c r="AG828" s="193"/>
      <c r="AH828" s="193"/>
      <c r="AI828" s="193"/>
      <c r="AJ828" s="193"/>
      <c r="AK828" s="193"/>
      <c r="AL828" s="193"/>
      <c r="AM828" s="193"/>
      <c r="AN828" s="193"/>
      <c r="AO828" s="193"/>
      <c r="AP828" s="193"/>
      <c r="AQ828" s="193"/>
      <c r="AR828" s="193"/>
      <c r="AS828" s="193"/>
      <c r="AT828" s="193"/>
      <c r="AU828" s="193"/>
      <c r="AV828" s="193"/>
    </row>
    <row r="829" spans="1:48" ht="15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  <c r="AE829" s="193"/>
      <c r="AF829" s="193"/>
      <c r="AG829" s="193"/>
      <c r="AH829" s="193"/>
      <c r="AI829" s="193"/>
      <c r="AJ829" s="193"/>
      <c r="AK829" s="193"/>
      <c r="AL829" s="193"/>
      <c r="AM829" s="193"/>
      <c r="AN829" s="193"/>
      <c r="AO829" s="193"/>
      <c r="AP829" s="193"/>
      <c r="AQ829" s="193"/>
      <c r="AR829" s="193"/>
      <c r="AS829" s="193"/>
      <c r="AT829" s="193"/>
      <c r="AU829" s="193"/>
      <c r="AV829" s="193"/>
    </row>
    <row r="830" spans="1:48" ht="15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  <c r="AA830" s="193"/>
      <c r="AB830" s="193"/>
      <c r="AC830" s="193"/>
      <c r="AD830" s="193"/>
      <c r="AE830" s="193"/>
      <c r="AF830" s="193"/>
      <c r="AG830" s="193"/>
      <c r="AH830" s="193"/>
      <c r="AI830" s="193"/>
      <c r="AJ830" s="193"/>
      <c r="AK830" s="193"/>
      <c r="AL830" s="193"/>
      <c r="AM830" s="193"/>
      <c r="AN830" s="193"/>
      <c r="AO830" s="193"/>
      <c r="AP830" s="193"/>
      <c r="AQ830" s="193"/>
      <c r="AR830" s="193"/>
      <c r="AS830" s="193"/>
      <c r="AT830" s="193"/>
      <c r="AU830" s="193"/>
      <c r="AV830" s="193"/>
    </row>
    <row r="831" spans="1:48" ht="15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  <c r="AE831" s="193"/>
      <c r="AF831" s="193"/>
      <c r="AG831" s="193"/>
      <c r="AH831" s="193"/>
      <c r="AI831" s="193"/>
      <c r="AJ831" s="193"/>
      <c r="AK831" s="193"/>
      <c r="AL831" s="193"/>
      <c r="AM831" s="193"/>
      <c r="AN831" s="193"/>
      <c r="AO831" s="193"/>
      <c r="AP831" s="193"/>
      <c r="AQ831" s="193"/>
      <c r="AR831" s="193"/>
      <c r="AS831" s="193"/>
      <c r="AT831" s="193"/>
      <c r="AU831" s="193"/>
      <c r="AV831" s="193"/>
    </row>
    <row r="832" spans="1:48" ht="15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  <c r="AE832" s="193"/>
      <c r="AF832" s="193"/>
      <c r="AG832" s="193"/>
      <c r="AH832" s="193"/>
      <c r="AI832" s="193"/>
      <c r="AJ832" s="193"/>
      <c r="AK832" s="193"/>
      <c r="AL832" s="193"/>
      <c r="AM832" s="193"/>
      <c r="AN832" s="193"/>
      <c r="AO832" s="193"/>
      <c r="AP832" s="193"/>
      <c r="AQ832" s="193"/>
      <c r="AR832" s="193"/>
      <c r="AS832" s="193"/>
      <c r="AT832" s="193"/>
      <c r="AU832" s="193"/>
      <c r="AV832" s="193"/>
    </row>
    <row r="833" spans="1:48" ht="15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  <c r="AE833" s="193"/>
      <c r="AF833" s="193"/>
      <c r="AG833" s="193"/>
      <c r="AH833" s="193"/>
      <c r="AI833" s="193"/>
      <c r="AJ833" s="193"/>
      <c r="AK833" s="193"/>
      <c r="AL833" s="193"/>
      <c r="AM833" s="193"/>
      <c r="AN833" s="193"/>
      <c r="AO833" s="193"/>
      <c r="AP833" s="193"/>
      <c r="AQ833" s="193"/>
      <c r="AR833" s="193"/>
      <c r="AS833" s="193"/>
      <c r="AT833" s="193"/>
      <c r="AU833" s="193"/>
      <c r="AV833" s="193"/>
    </row>
    <row r="834" spans="1:48" ht="15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  <c r="AE834" s="193"/>
      <c r="AF834" s="193"/>
      <c r="AG834" s="193"/>
      <c r="AH834" s="193"/>
      <c r="AI834" s="193"/>
      <c r="AJ834" s="193"/>
      <c r="AK834" s="193"/>
      <c r="AL834" s="193"/>
      <c r="AM834" s="193"/>
      <c r="AN834" s="193"/>
      <c r="AO834" s="193"/>
      <c r="AP834" s="193"/>
      <c r="AQ834" s="193"/>
      <c r="AR834" s="193"/>
      <c r="AS834" s="193"/>
      <c r="AT834" s="193"/>
      <c r="AU834" s="193"/>
      <c r="AV834" s="193"/>
    </row>
    <row r="835" spans="1:48" ht="15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  <c r="AE835" s="193"/>
      <c r="AF835" s="193"/>
      <c r="AG835" s="193"/>
      <c r="AH835" s="193"/>
      <c r="AI835" s="193"/>
      <c r="AJ835" s="193"/>
      <c r="AK835" s="193"/>
      <c r="AL835" s="193"/>
      <c r="AM835" s="193"/>
      <c r="AN835" s="193"/>
      <c r="AO835" s="193"/>
      <c r="AP835" s="193"/>
      <c r="AQ835" s="193"/>
      <c r="AR835" s="193"/>
      <c r="AS835" s="193"/>
      <c r="AT835" s="193"/>
      <c r="AU835" s="193"/>
      <c r="AV835" s="193"/>
    </row>
    <row r="836" spans="1:48" ht="15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  <c r="AA836" s="193"/>
      <c r="AB836" s="193"/>
      <c r="AC836" s="193"/>
      <c r="AD836" s="193"/>
      <c r="AE836" s="193"/>
      <c r="AF836" s="193"/>
      <c r="AG836" s="193"/>
      <c r="AH836" s="193"/>
      <c r="AI836" s="193"/>
      <c r="AJ836" s="193"/>
      <c r="AK836" s="193"/>
      <c r="AL836" s="193"/>
      <c r="AM836" s="193"/>
      <c r="AN836" s="193"/>
      <c r="AO836" s="193"/>
      <c r="AP836" s="193"/>
      <c r="AQ836" s="193"/>
      <c r="AR836" s="193"/>
      <c r="AS836" s="193"/>
      <c r="AT836" s="193"/>
      <c r="AU836" s="193"/>
      <c r="AV836" s="193"/>
    </row>
    <row r="837" spans="1:48" ht="15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  <c r="AE837" s="193"/>
      <c r="AF837" s="193"/>
      <c r="AG837" s="193"/>
      <c r="AH837" s="193"/>
      <c r="AI837" s="193"/>
      <c r="AJ837" s="193"/>
      <c r="AK837" s="193"/>
      <c r="AL837" s="193"/>
      <c r="AM837" s="193"/>
      <c r="AN837" s="193"/>
      <c r="AO837" s="193"/>
      <c r="AP837" s="193"/>
      <c r="AQ837" s="193"/>
      <c r="AR837" s="193"/>
      <c r="AS837" s="193"/>
      <c r="AT837" s="193"/>
      <c r="AU837" s="193"/>
      <c r="AV837" s="193"/>
    </row>
    <row r="838" spans="1:48" ht="15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  <c r="AE838" s="193"/>
      <c r="AF838" s="193"/>
      <c r="AG838" s="193"/>
      <c r="AH838" s="193"/>
      <c r="AI838" s="193"/>
      <c r="AJ838" s="193"/>
      <c r="AK838" s="193"/>
      <c r="AL838" s="193"/>
      <c r="AM838" s="193"/>
      <c r="AN838" s="193"/>
      <c r="AO838" s="193"/>
      <c r="AP838" s="193"/>
      <c r="AQ838" s="193"/>
      <c r="AR838" s="193"/>
      <c r="AS838" s="193"/>
      <c r="AT838" s="193"/>
      <c r="AU838" s="193"/>
      <c r="AV838" s="193"/>
    </row>
    <row r="839" spans="1:48" ht="15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  <c r="AE839" s="193"/>
      <c r="AF839" s="193"/>
      <c r="AG839" s="193"/>
      <c r="AH839" s="193"/>
      <c r="AI839" s="193"/>
      <c r="AJ839" s="193"/>
      <c r="AK839" s="193"/>
      <c r="AL839" s="193"/>
      <c r="AM839" s="193"/>
      <c r="AN839" s="193"/>
      <c r="AO839" s="193"/>
      <c r="AP839" s="193"/>
      <c r="AQ839" s="193"/>
      <c r="AR839" s="193"/>
      <c r="AS839" s="193"/>
      <c r="AT839" s="193"/>
      <c r="AU839" s="193"/>
      <c r="AV839" s="193"/>
    </row>
    <row r="840" spans="1:48" ht="15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  <c r="AE840" s="193"/>
      <c r="AF840" s="193"/>
      <c r="AG840" s="193"/>
      <c r="AH840" s="193"/>
      <c r="AI840" s="193"/>
      <c r="AJ840" s="193"/>
      <c r="AK840" s="193"/>
      <c r="AL840" s="193"/>
      <c r="AM840" s="193"/>
      <c r="AN840" s="193"/>
      <c r="AO840" s="193"/>
      <c r="AP840" s="193"/>
      <c r="AQ840" s="193"/>
      <c r="AR840" s="193"/>
      <c r="AS840" s="193"/>
      <c r="AT840" s="193"/>
      <c r="AU840" s="193"/>
      <c r="AV840" s="193"/>
    </row>
    <row r="841" spans="1:48" ht="15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  <c r="AE841" s="193"/>
      <c r="AF841" s="193"/>
      <c r="AG841" s="193"/>
      <c r="AH841" s="193"/>
      <c r="AI841" s="193"/>
      <c r="AJ841" s="193"/>
      <c r="AK841" s="193"/>
      <c r="AL841" s="193"/>
      <c r="AM841" s="193"/>
      <c r="AN841" s="193"/>
      <c r="AO841" s="193"/>
      <c r="AP841" s="193"/>
      <c r="AQ841" s="193"/>
      <c r="AR841" s="193"/>
      <c r="AS841" s="193"/>
      <c r="AT841" s="193"/>
      <c r="AU841" s="193"/>
      <c r="AV841" s="193"/>
    </row>
    <row r="842" spans="1:48" ht="15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  <c r="AE842" s="193"/>
      <c r="AF842" s="193"/>
      <c r="AG842" s="193"/>
      <c r="AH842" s="193"/>
      <c r="AI842" s="193"/>
      <c r="AJ842" s="193"/>
      <c r="AK842" s="193"/>
      <c r="AL842" s="193"/>
      <c r="AM842" s="193"/>
      <c r="AN842" s="193"/>
      <c r="AO842" s="193"/>
      <c r="AP842" s="193"/>
      <c r="AQ842" s="193"/>
      <c r="AR842" s="193"/>
      <c r="AS842" s="193"/>
      <c r="AT842" s="193"/>
      <c r="AU842" s="193"/>
      <c r="AV842" s="193"/>
    </row>
    <row r="843" spans="1:48" ht="15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  <c r="AE843" s="193"/>
      <c r="AF843" s="193"/>
      <c r="AG843" s="193"/>
      <c r="AH843" s="193"/>
      <c r="AI843" s="193"/>
      <c r="AJ843" s="193"/>
      <c r="AK843" s="193"/>
      <c r="AL843" s="193"/>
      <c r="AM843" s="193"/>
      <c r="AN843" s="193"/>
      <c r="AO843" s="193"/>
      <c r="AP843" s="193"/>
      <c r="AQ843" s="193"/>
      <c r="AR843" s="193"/>
      <c r="AS843" s="193"/>
      <c r="AT843" s="193"/>
      <c r="AU843" s="193"/>
      <c r="AV843" s="193"/>
    </row>
    <row r="844" spans="1:48" ht="15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  <c r="AE844" s="193"/>
      <c r="AF844" s="193"/>
      <c r="AG844" s="193"/>
      <c r="AH844" s="193"/>
      <c r="AI844" s="193"/>
      <c r="AJ844" s="193"/>
      <c r="AK844" s="193"/>
      <c r="AL844" s="193"/>
      <c r="AM844" s="193"/>
      <c r="AN844" s="193"/>
      <c r="AO844" s="193"/>
      <c r="AP844" s="193"/>
      <c r="AQ844" s="193"/>
      <c r="AR844" s="193"/>
      <c r="AS844" s="193"/>
      <c r="AT844" s="193"/>
      <c r="AU844" s="193"/>
      <c r="AV844" s="193"/>
    </row>
    <row r="845" spans="1:48" ht="15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  <c r="AE845" s="193"/>
      <c r="AF845" s="193"/>
      <c r="AG845" s="193"/>
      <c r="AH845" s="193"/>
      <c r="AI845" s="193"/>
      <c r="AJ845" s="193"/>
      <c r="AK845" s="193"/>
      <c r="AL845" s="193"/>
      <c r="AM845" s="193"/>
      <c r="AN845" s="193"/>
      <c r="AO845" s="193"/>
      <c r="AP845" s="193"/>
      <c r="AQ845" s="193"/>
      <c r="AR845" s="193"/>
      <c r="AS845" s="193"/>
      <c r="AT845" s="193"/>
      <c r="AU845" s="193"/>
      <c r="AV845" s="193"/>
    </row>
    <row r="846" spans="1:48" ht="15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  <c r="AE846" s="193"/>
      <c r="AF846" s="193"/>
      <c r="AG846" s="193"/>
      <c r="AH846" s="193"/>
      <c r="AI846" s="193"/>
      <c r="AJ846" s="193"/>
      <c r="AK846" s="193"/>
      <c r="AL846" s="193"/>
      <c r="AM846" s="193"/>
      <c r="AN846" s="193"/>
      <c r="AO846" s="193"/>
      <c r="AP846" s="193"/>
      <c r="AQ846" s="193"/>
      <c r="AR846" s="193"/>
      <c r="AS846" s="193"/>
      <c r="AT846" s="193"/>
      <c r="AU846" s="193"/>
      <c r="AV846" s="193"/>
    </row>
    <row r="847" spans="1:48" ht="15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  <c r="AE847" s="193"/>
      <c r="AF847" s="193"/>
      <c r="AG847" s="193"/>
      <c r="AH847" s="193"/>
      <c r="AI847" s="193"/>
      <c r="AJ847" s="193"/>
      <c r="AK847" s="193"/>
      <c r="AL847" s="193"/>
      <c r="AM847" s="193"/>
      <c r="AN847" s="193"/>
      <c r="AO847" s="193"/>
      <c r="AP847" s="193"/>
      <c r="AQ847" s="193"/>
      <c r="AR847" s="193"/>
      <c r="AS847" s="193"/>
      <c r="AT847" s="193"/>
      <c r="AU847" s="193"/>
      <c r="AV847" s="193"/>
    </row>
    <row r="848" spans="1:48" ht="15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  <c r="AE848" s="193"/>
      <c r="AF848" s="193"/>
      <c r="AG848" s="193"/>
      <c r="AH848" s="193"/>
      <c r="AI848" s="193"/>
      <c r="AJ848" s="193"/>
      <c r="AK848" s="193"/>
      <c r="AL848" s="193"/>
      <c r="AM848" s="193"/>
      <c r="AN848" s="193"/>
      <c r="AO848" s="193"/>
      <c r="AP848" s="193"/>
      <c r="AQ848" s="193"/>
      <c r="AR848" s="193"/>
      <c r="AS848" s="193"/>
      <c r="AT848" s="193"/>
      <c r="AU848" s="193"/>
      <c r="AV848" s="193"/>
    </row>
    <row r="849" spans="1:48" ht="15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  <c r="AE849" s="193"/>
      <c r="AF849" s="193"/>
      <c r="AG849" s="193"/>
      <c r="AH849" s="193"/>
      <c r="AI849" s="193"/>
      <c r="AJ849" s="193"/>
      <c r="AK849" s="193"/>
      <c r="AL849" s="193"/>
      <c r="AM849" s="193"/>
      <c r="AN849" s="193"/>
      <c r="AO849" s="193"/>
      <c r="AP849" s="193"/>
      <c r="AQ849" s="193"/>
      <c r="AR849" s="193"/>
      <c r="AS849" s="193"/>
      <c r="AT849" s="193"/>
      <c r="AU849" s="193"/>
      <c r="AV849" s="193"/>
    </row>
    <row r="850" spans="1:48" ht="15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  <c r="AE850" s="193"/>
      <c r="AF850" s="193"/>
      <c r="AG850" s="193"/>
      <c r="AH850" s="193"/>
      <c r="AI850" s="193"/>
      <c r="AJ850" s="193"/>
      <c r="AK850" s="193"/>
      <c r="AL850" s="193"/>
      <c r="AM850" s="193"/>
      <c r="AN850" s="193"/>
      <c r="AO850" s="193"/>
      <c r="AP850" s="193"/>
      <c r="AQ850" s="193"/>
      <c r="AR850" s="193"/>
      <c r="AS850" s="193"/>
      <c r="AT850" s="193"/>
      <c r="AU850" s="193"/>
      <c r="AV850" s="193"/>
    </row>
    <row r="851" spans="1:48" ht="15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  <c r="AE851" s="193"/>
      <c r="AF851" s="193"/>
      <c r="AG851" s="193"/>
      <c r="AH851" s="193"/>
      <c r="AI851" s="193"/>
      <c r="AJ851" s="193"/>
      <c r="AK851" s="193"/>
      <c r="AL851" s="193"/>
      <c r="AM851" s="193"/>
      <c r="AN851" s="193"/>
      <c r="AO851" s="193"/>
      <c r="AP851" s="193"/>
      <c r="AQ851" s="193"/>
      <c r="AR851" s="193"/>
      <c r="AS851" s="193"/>
      <c r="AT851" s="193"/>
      <c r="AU851" s="193"/>
      <c r="AV851" s="193"/>
    </row>
    <row r="852" spans="1:48" ht="15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  <c r="AE852" s="193"/>
      <c r="AF852" s="193"/>
      <c r="AG852" s="193"/>
      <c r="AH852" s="193"/>
      <c r="AI852" s="193"/>
      <c r="AJ852" s="193"/>
      <c r="AK852" s="193"/>
      <c r="AL852" s="193"/>
      <c r="AM852" s="193"/>
      <c r="AN852" s="193"/>
      <c r="AO852" s="193"/>
      <c r="AP852" s="193"/>
      <c r="AQ852" s="193"/>
      <c r="AR852" s="193"/>
      <c r="AS852" s="193"/>
      <c r="AT852" s="193"/>
      <c r="AU852" s="193"/>
      <c r="AV852" s="193"/>
    </row>
    <row r="853" spans="1:48" ht="15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  <c r="AE853" s="193"/>
      <c r="AF853" s="193"/>
      <c r="AG853" s="193"/>
      <c r="AH853" s="193"/>
      <c r="AI853" s="193"/>
      <c r="AJ853" s="193"/>
      <c r="AK853" s="193"/>
      <c r="AL853" s="193"/>
      <c r="AM853" s="193"/>
      <c r="AN853" s="193"/>
      <c r="AO853" s="193"/>
      <c r="AP853" s="193"/>
      <c r="AQ853" s="193"/>
      <c r="AR853" s="193"/>
      <c r="AS853" s="193"/>
      <c r="AT853" s="193"/>
      <c r="AU853" s="193"/>
      <c r="AV853" s="193"/>
    </row>
    <row r="854" spans="1:48" ht="15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  <c r="AE854" s="193"/>
      <c r="AF854" s="193"/>
      <c r="AG854" s="193"/>
      <c r="AH854" s="193"/>
      <c r="AI854" s="193"/>
      <c r="AJ854" s="193"/>
      <c r="AK854" s="193"/>
      <c r="AL854" s="193"/>
      <c r="AM854" s="193"/>
      <c r="AN854" s="193"/>
      <c r="AO854" s="193"/>
      <c r="AP854" s="193"/>
      <c r="AQ854" s="193"/>
      <c r="AR854" s="193"/>
      <c r="AS854" s="193"/>
      <c r="AT854" s="193"/>
      <c r="AU854" s="193"/>
      <c r="AV854" s="193"/>
    </row>
    <row r="855" spans="1:48" ht="15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  <c r="AE855" s="193"/>
      <c r="AF855" s="193"/>
      <c r="AG855" s="193"/>
      <c r="AH855" s="193"/>
      <c r="AI855" s="193"/>
      <c r="AJ855" s="193"/>
      <c r="AK855" s="193"/>
      <c r="AL855" s="193"/>
      <c r="AM855" s="193"/>
      <c r="AN855" s="193"/>
      <c r="AO855" s="193"/>
      <c r="AP855" s="193"/>
      <c r="AQ855" s="193"/>
      <c r="AR855" s="193"/>
      <c r="AS855" s="193"/>
      <c r="AT855" s="193"/>
      <c r="AU855" s="193"/>
      <c r="AV855" s="193"/>
    </row>
    <row r="856" spans="1:48" ht="15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  <c r="AE856" s="193"/>
      <c r="AF856" s="193"/>
      <c r="AG856" s="193"/>
      <c r="AH856" s="193"/>
      <c r="AI856" s="193"/>
      <c r="AJ856" s="193"/>
      <c r="AK856" s="193"/>
      <c r="AL856" s="193"/>
      <c r="AM856" s="193"/>
      <c r="AN856" s="193"/>
      <c r="AO856" s="193"/>
      <c r="AP856" s="193"/>
      <c r="AQ856" s="193"/>
      <c r="AR856" s="193"/>
      <c r="AS856" s="193"/>
      <c r="AT856" s="193"/>
      <c r="AU856" s="193"/>
      <c r="AV856" s="193"/>
    </row>
    <row r="857" spans="1:48" ht="15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  <c r="AE857" s="193"/>
      <c r="AF857" s="193"/>
      <c r="AG857" s="193"/>
      <c r="AH857" s="193"/>
      <c r="AI857" s="193"/>
      <c r="AJ857" s="193"/>
      <c r="AK857" s="193"/>
      <c r="AL857" s="193"/>
      <c r="AM857" s="193"/>
      <c r="AN857" s="193"/>
      <c r="AO857" s="193"/>
      <c r="AP857" s="193"/>
      <c r="AQ857" s="193"/>
      <c r="AR857" s="193"/>
      <c r="AS857" s="193"/>
      <c r="AT857" s="193"/>
      <c r="AU857" s="193"/>
      <c r="AV857" s="193"/>
    </row>
    <row r="858" spans="1:48" ht="15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  <c r="AE858" s="193"/>
      <c r="AF858" s="193"/>
      <c r="AG858" s="193"/>
      <c r="AH858" s="193"/>
      <c r="AI858" s="193"/>
      <c r="AJ858" s="193"/>
      <c r="AK858" s="193"/>
      <c r="AL858" s="193"/>
      <c r="AM858" s="193"/>
      <c r="AN858" s="193"/>
      <c r="AO858" s="193"/>
      <c r="AP858" s="193"/>
      <c r="AQ858" s="193"/>
      <c r="AR858" s="193"/>
      <c r="AS858" s="193"/>
      <c r="AT858" s="193"/>
      <c r="AU858" s="193"/>
      <c r="AV858" s="193"/>
    </row>
    <row r="859" spans="1:48" ht="15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  <c r="AA859" s="193"/>
      <c r="AB859" s="193"/>
      <c r="AC859" s="193"/>
      <c r="AD859" s="193"/>
      <c r="AE859" s="193"/>
      <c r="AF859" s="193"/>
      <c r="AG859" s="193"/>
      <c r="AH859" s="193"/>
      <c r="AI859" s="193"/>
      <c r="AJ859" s="193"/>
      <c r="AK859" s="193"/>
      <c r="AL859" s="193"/>
      <c r="AM859" s="193"/>
      <c r="AN859" s="193"/>
      <c r="AO859" s="193"/>
      <c r="AP859" s="193"/>
      <c r="AQ859" s="193"/>
      <c r="AR859" s="193"/>
      <c r="AS859" s="193"/>
      <c r="AT859" s="193"/>
      <c r="AU859" s="193"/>
      <c r="AV859" s="193"/>
    </row>
    <row r="860" spans="1:48" ht="15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  <c r="AE860" s="193"/>
      <c r="AF860" s="193"/>
      <c r="AG860" s="193"/>
      <c r="AH860" s="193"/>
      <c r="AI860" s="193"/>
      <c r="AJ860" s="193"/>
      <c r="AK860" s="193"/>
      <c r="AL860" s="193"/>
      <c r="AM860" s="193"/>
      <c r="AN860" s="193"/>
      <c r="AO860" s="193"/>
      <c r="AP860" s="193"/>
      <c r="AQ860" s="193"/>
      <c r="AR860" s="193"/>
      <c r="AS860" s="193"/>
      <c r="AT860" s="193"/>
      <c r="AU860" s="193"/>
      <c r="AV860" s="193"/>
    </row>
    <row r="861" spans="1:48" ht="15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  <c r="AE861" s="193"/>
      <c r="AF861" s="193"/>
      <c r="AG861" s="193"/>
      <c r="AH861" s="193"/>
      <c r="AI861" s="193"/>
      <c r="AJ861" s="193"/>
      <c r="AK861" s="193"/>
      <c r="AL861" s="193"/>
      <c r="AM861" s="193"/>
      <c r="AN861" s="193"/>
      <c r="AO861" s="193"/>
      <c r="AP861" s="193"/>
      <c r="AQ861" s="193"/>
      <c r="AR861" s="193"/>
      <c r="AS861" s="193"/>
      <c r="AT861" s="193"/>
      <c r="AU861" s="193"/>
      <c r="AV861" s="193"/>
    </row>
    <row r="862" spans="1:48" ht="15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  <c r="AE862" s="193"/>
      <c r="AF862" s="193"/>
      <c r="AG862" s="193"/>
      <c r="AH862" s="193"/>
      <c r="AI862" s="193"/>
      <c r="AJ862" s="193"/>
      <c r="AK862" s="193"/>
      <c r="AL862" s="193"/>
      <c r="AM862" s="193"/>
      <c r="AN862" s="193"/>
      <c r="AO862" s="193"/>
      <c r="AP862" s="193"/>
      <c r="AQ862" s="193"/>
      <c r="AR862" s="193"/>
      <c r="AS862" s="193"/>
      <c r="AT862" s="193"/>
      <c r="AU862" s="193"/>
      <c r="AV862" s="193"/>
    </row>
    <row r="863" spans="1:48" ht="15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  <c r="AE863" s="193"/>
      <c r="AF863" s="193"/>
      <c r="AG863" s="193"/>
      <c r="AH863" s="193"/>
      <c r="AI863" s="193"/>
      <c r="AJ863" s="193"/>
      <c r="AK863" s="193"/>
      <c r="AL863" s="193"/>
      <c r="AM863" s="193"/>
      <c r="AN863" s="193"/>
      <c r="AO863" s="193"/>
      <c r="AP863" s="193"/>
      <c r="AQ863" s="193"/>
      <c r="AR863" s="193"/>
      <c r="AS863" s="193"/>
      <c r="AT863" s="193"/>
      <c r="AU863" s="193"/>
      <c r="AV863" s="193"/>
    </row>
    <row r="864" spans="1:48" ht="15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  <c r="AA864" s="193"/>
      <c r="AB864" s="193"/>
      <c r="AC864" s="193"/>
      <c r="AD864" s="193"/>
      <c r="AE864" s="193"/>
      <c r="AF864" s="193"/>
      <c r="AG864" s="193"/>
      <c r="AH864" s="193"/>
      <c r="AI864" s="193"/>
      <c r="AJ864" s="193"/>
      <c r="AK864" s="193"/>
      <c r="AL864" s="193"/>
      <c r="AM864" s="193"/>
      <c r="AN864" s="193"/>
      <c r="AO864" s="193"/>
      <c r="AP864" s="193"/>
      <c r="AQ864" s="193"/>
      <c r="AR864" s="193"/>
      <c r="AS864" s="193"/>
      <c r="AT864" s="193"/>
      <c r="AU864" s="193"/>
      <c r="AV864" s="193"/>
    </row>
    <row r="865" spans="1:48" ht="15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  <c r="AE865" s="193"/>
      <c r="AF865" s="193"/>
      <c r="AG865" s="193"/>
      <c r="AH865" s="193"/>
      <c r="AI865" s="193"/>
      <c r="AJ865" s="193"/>
      <c r="AK865" s="193"/>
      <c r="AL865" s="193"/>
      <c r="AM865" s="193"/>
      <c r="AN865" s="193"/>
      <c r="AO865" s="193"/>
      <c r="AP865" s="193"/>
      <c r="AQ865" s="193"/>
      <c r="AR865" s="193"/>
      <c r="AS865" s="193"/>
      <c r="AT865" s="193"/>
      <c r="AU865" s="193"/>
      <c r="AV865" s="193"/>
    </row>
    <row r="866" spans="1:48" ht="15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  <c r="AE866" s="193"/>
      <c r="AF866" s="193"/>
      <c r="AG866" s="193"/>
      <c r="AH866" s="193"/>
      <c r="AI866" s="193"/>
      <c r="AJ866" s="193"/>
      <c r="AK866" s="193"/>
      <c r="AL866" s="193"/>
      <c r="AM866" s="193"/>
      <c r="AN866" s="193"/>
      <c r="AO866" s="193"/>
      <c r="AP866" s="193"/>
      <c r="AQ866" s="193"/>
      <c r="AR866" s="193"/>
      <c r="AS866" s="193"/>
      <c r="AT866" s="193"/>
      <c r="AU866" s="193"/>
      <c r="AV866" s="193"/>
    </row>
    <row r="867" spans="1:48" ht="15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  <c r="AE867" s="193"/>
      <c r="AF867" s="193"/>
      <c r="AG867" s="193"/>
      <c r="AH867" s="193"/>
      <c r="AI867" s="193"/>
      <c r="AJ867" s="193"/>
      <c r="AK867" s="193"/>
      <c r="AL867" s="193"/>
      <c r="AM867" s="193"/>
      <c r="AN867" s="193"/>
      <c r="AO867" s="193"/>
      <c r="AP867" s="193"/>
      <c r="AQ867" s="193"/>
      <c r="AR867" s="193"/>
      <c r="AS867" s="193"/>
      <c r="AT867" s="193"/>
      <c r="AU867" s="193"/>
      <c r="AV867" s="193"/>
    </row>
    <row r="868" spans="1:48" ht="15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  <c r="AE868" s="193"/>
      <c r="AF868" s="193"/>
      <c r="AG868" s="193"/>
      <c r="AH868" s="193"/>
      <c r="AI868" s="193"/>
      <c r="AJ868" s="193"/>
      <c r="AK868" s="193"/>
      <c r="AL868" s="193"/>
      <c r="AM868" s="193"/>
      <c r="AN868" s="193"/>
      <c r="AO868" s="193"/>
      <c r="AP868" s="193"/>
      <c r="AQ868" s="193"/>
      <c r="AR868" s="193"/>
      <c r="AS868" s="193"/>
      <c r="AT868" s="193"/>
      <c r="AU868" s="193"/>
      <c r="AV868" s="193"/>
    </row>
    <row r="869" spans="1:48" ht="15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  <c r="AE869" s="193"/>
      <c r="AF869" s="193"/>
      <c r="AG869" s="193"/>
      <c r="AH869" s="193"/>
      <c r="AI869" s="193"/>
      <c r="AJ869" s="193"/>
      <c r="AK869" s="193"/>
      <c r="AL869" s="193"/>
      <c r="AM869" s="193"/>
      <c r="AN869" s="193"/>
      <c r="AO869" s="193"/>
      <c r="AP869" s="193"/>
      <c r="AQ869" s="193"/>
      <c r="AR869" s="193"/>
      <c r="AS869" s="193"/>
      <c r="AT869" s="193"/>
      <c r="AU869" s="193"/>
      <c r="AV869" s="193"/>
    </row>
    <row r="870" spans="1:48" ht="15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  <c r="AE870" s="193"/>
      <c r="AF870" s="193"/>
      <c r="AG870" s="193"/>
      <c r="AH870" s="193"/>
      <c r="AI870" s="193"/>
      <c r="AJ870" s="193"/>
      <c r="AK870" s="193"/>
      <c r="AL870" s="193"/>
      <c r="AM870" s="193"/>
      <c r="AN870" s="193"/>
      <c r="AO870" s="193"/>
      <c r="AP870" s="193"/>
      <c r="AQ870" s="193"/>
      <c r="AR870" s="193"/>
      <c r="AS870" s="193"/>
      <c r="AT870" s="193"/>
      <c r="AU870" s="193"/>
      <c r="AV870" s="193"/>
    </row>
    <row r="871" spans="1:48" ht="15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  <c r="AE871" s="193"/>
      <c r="AF871" s="193"/>
      <c r="AG871" s="193"/>
      <c r="AH871" s="193"/>
      <c r="AI871" s="193"/>
      <c r="AJ871" s="193"/>
      <c r="AK871" s="193"/>
      <c r="AL871" s="193"/>
      <c r="AM871" s="193"/>
      <c r="AN871" s="193"/>
      <c r="AO871" s="193"/>
      <c r="AP871" s="193"/>
      <c r="AQ871" s="193"/>
      <c r="AR871" s="193"/>
      <c r="AS871" s="193"/>
      <c r="AT871" s="193"/>
      <c r="AU871" s="193"/>
      <c r="AV871" s="193"/>
    </row>
    <row r="872" spans="1:48" ht="15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  <c r="AA872" s="193"/>
      <c r="AB872" s="193"/>
      <c r="AC872" s="193"/>
      <c r="AD872" s="193"/>
      <c r="AE872" s="193"/>
      <c r="AF872" s="193"/>
      <c r="AG872" s="193"/>
      <c r="AH872" s="193"/>
      <c r="AI872" s="193"/>
      <c r="AJ872" s="193"/>
      <c r="AK872" s="193"/>
      <c r="AL872" s="193"/>
      <c r="AM872" s="193"/>
      <c r="AN872" s="193"/>
      <c r="AO872" s="193"/>
      <c r="AP872" s="193"/>
      <c r="AQ872" s="193"/>
      <c r="AR872" s="193"/>
      <c r="AS872" s="193"/>
      <c r="AT872" s="193"/>
      <c r="AU872" s="193"/>
      <c r="AV872" s="193"/>
    </row>
    <row r="873" spans="1:48" ht="15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  <c r="AE873" s="193"/>
      <c r="AF873" s="193"/>
      <c r="AG873" s="193"/>
      <c r="AH873" s="193"/>
      <c r="AI873" s="193"/>
      <c r="AJ873" s="193"/>
      <c r="AK873" s="193"/>
      <c r="AL873" s="193"/>
      <c r="AM873" s="193"/>
      <c r="AN873" s="193"/>
      <c r="AO873" s="193"/>
      <c r="AP873" s="193"/>
      <c r="AQ873" s="193"/>
      <c r="AR873" s="193"/>
      <c r="AS873" s="193"/>
      <c r="AT873" s="193"/>
      <c r="AU873" s="193"/>
      <c r="AV873" s="193"/>
    </row>
    <row r="874" spans="1:48" ht="15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  <c r="AE874" s="193"/>
      <c r="AF874" s="193"/>
      <c r="AG874" s="193"/>
      <c r="AH874" s="193"/>
      <c r="AI874" s="193"/>
      <c r="AJ874" s="193"/>
      <c r="AK874" s="193"/>
      <c r="AL874" s="193"/>
      <c r="AM874" s="193"/>
      <c r="AN874" s="193"/>
      <c r="AO874" s="193"/>
      <c r="AP874" s="193"/>
      <c r="AQ874" s="193"/>
      <c r="AR874" s="193"/>
      <c r="AS874" s="193"/>
      <c r="AT874" s="193"/>
      <c r="AU874" s="193"/>
      <c r="AV874" s="193"/>
    </row>
    <row r="875" spans="1:48" ht="15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  <c r="AE875" s="193"/>
      <c r="AF875" s="193"/>
      <c r="AG875" s="193"/>
      <c r="AH875" s="193"/>
      <c r="AI875" s="193"/>
      <c r="AJ875" s="193"/>
      <c r="AK875" s="193"/>
      <c r="AL875" s="193"/>
      <c r="AM875" s="193"/>
      <c r="AN875" s="193"/>
      <c r="AO875" s="193"/>
      <c r="AP875" s="193"/>
      <c r="AQ875" s="193"/>
      <c r="AR875" s="193"/>
      <c r="AS875" s="193"/>
      <c r="AT875" s="193"/>
      <c r="AU875" s="193"/>
      <c r="AV875" s="193"/>
    </row>
    <row r="876" spans="1:48" ht="15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  <c r="AE876" s="193"/>
      <c r="AF876" s="193"/>
      <c r="AG876" s="193"/>
      <c r="AH876" s="193"/>
      <c r="AI876" s="193"/>
      <c r="AJ876" s="193"/>
      <c r="AK876" s="193"/>
      <c r="AL876" s="193"/>
      <c r="AM876" s="193"/>
      <c r="AN876" s="193"/>
      <c r="AO876" s="193"/>
      <c r="AP876" s="193"/>
      <c r="AQ876" s="193"/>
      <c r="AR876" s="193"/>
      <c r="AS876" s="193"/>
      <c r="AT876" s="193"/>
      <c r="AU876" s="193"/>
      <c r="AV876" s="193"/>
    </row>
    <row r="877" spans="1:48" ht="15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  <c r="AE877" s="193"/>
      <c r="AF877" s="193"/>
      <c r="AG877" s="193"/>
      <c r="AH877" s="193"/>
      <c r="AI877" s="193"/>
      <c r="AJ877" s="193"/>
      <c r="AK877" s="193"/>
      <c r="AL877" s="193"/>
      <c r="AM877" s="193"/>
      <c r="AN877" s="193"/>
      <c r="AO877" s="193"/>
      <c r="AP877" s="193"/>
      <c r="AQ877" s="193"/>
      <c r="AR877" s="193"/>
      <c r="AS877" s="193"/>
      <c r="AT877" s="193"/>
      <c r="AU877" s="193"/>
      <c r="AV877" s="193"/>
    </row>
    <row r="878" spans="1:48" ht="15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  <c r="AA878" s="193"/>
      <c r="AB878" s="193"/>
      <c r="AC878" s="193"/>
      <c r="AD878" s="193"/>
      <c r="AE878" s="193"/>
      <c r="AF878" s="193"/>
      <c r="AG878" s="193"/>
      <c r="AH878" s="193"/>
      <c r="AI878" s="193"/>
      <c r="AJ878" s="193"/>
      <c r="AK878" s="193"/>
      <c r="AL878" s="193"/>
      <c r="AM878" s="193"/>
      <c r="AN878" s="193"/>
      <c r="AO878" s="193"/>
      <c r="AP878" s="193"/>
      <c r="AQ878" s="193"/>
      <c r="AR878" s="193"/>
      <c r="AS878" s="193"/>
      <c r="AT878" s="193"/>
      <c r="AU878" s="193"/>
      <c r="AV878" s="193"/>
    </row>
    <row r="879" spans="1:48" ht="15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  <c r="AE879" s="193"/>
      <c r="AF879" s="193"/>
      <c r="AG879" s="193"/>
      <c r="AH879" s="193"/>
      <c r="AI879" s="193"/>
      <c r="AJ879" s="193"/>
      <c r="AK879" s="193"/>
      <c r="AL879" s="193"/>
      <c r="AM879" s="193"/>
      <c r="AN879" s="193"/>
      <c r="AO879" s="193"/>
      <c r="AP879" s="193"/>
      <c r="AQ879" s="193"/>
      <c r="AR879" s="193"/>
      <c r="AS879" s="193"/>
      <c r="AT879" s="193"/>
      <c r="AU879" s="193"/>
      <c r="AV879" s="193"/>
    </row>
    <row r="880" spans="1:48" ht="15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  <c r="AE880" s="193"/>
      <c r="AF880" s="193"/>
      <c r="AG880" s="193"/>
      <c r="AH880" s="193"/>
      <c r="AI880" s="193"/>
      <c r="AJ880" s="193"/>
      <c r="AK880" s="193"/>
      <c r="AL880" s="193"/>
      <c r="AM880" s="193"/>
      <c r="AN880" s="193"/>
      <c r="AO880" s="193"/>
      <c r="AP880" s="193"/>
      <c r="AQ880" s="193"/>
      <c r="AR880" s="193"/>
      <c r="AS880" s="193"/>
      <c r="AT880" s="193"/>
      <c r="AU880" s="193"/>
      <c r="AV880" s="193"/>
    </row>
    <row r="881" spans="1:48" ht="15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  <c r="AE881" s="193"/>
      <c r="AF881" s="193"/>
      <c r="AG881" s="193"/>
      <c r="AH881" s="193"/>
      <c r="AI881" s="193"/>
      <c r="AJ881" s="193"/>
      <c r="AK881" s="193"/>
      <c r="AL881" s="193"/>
      <c r="AM881" s="193"/>
      <c r="AN881" s="193"/>
      <c r="AO881" s="193"/>
      <c r="AP881" s="193"/>
      <c r="AQ881" s="193"/>
      <c r="AR881" s="193"/>
      <c r="AS881" s="193"/>
      <c r="AT881" s="193"/>
      <c r="AU881" s="193"/>
      <c r="AV881" s="193"/>
    </row>
    <row r="882" spans="1:48" ht="15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  <c r="AE882" s="193"/>
      <c r="AF882" s="193"/>
      <c r="AG882" s="193"/>
      <c r="AH882" s="193"/>
      <c r="AI882" s="193"/>
      <c r="AJ882" s="193"/>
      <c r="AK882" s="193"/>
      <c r="AL882" s="193"/>
      <c r="AM882" s="193"/>
      <c r="AN882" s="193"/>
      <c r="AO882" s="193"/>
      <c r="AP882" s="193"/>
      <c r="AQ882" s="193"/>
      <c r="AR882" s="193"/>
      <c r="AS882" s="193"/>
      <c r="AT882" s="193"/>
      <c r="AU882" s="193"/>
      <c r="AV882" s="193"/>
    </row>
    <row r="883" spans="1:48" ht="15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  <c r="AE883" s="193"/>
      <c r="AF883" s="193"/>
      <c r="AG883" s="193"/>
      <c r="AH883" s="193"/>
      <c r="AI883" s="193"/>
      <c r="AJ883" s="193"/>
      <c r="AK883" s="193"/>
      <c r="AL883" s="193"/>
      <c r="AM883" s="193"/>
      <c r="AN883" s="193"/>
      <c r="AO883" s="193"/>
      <c r="AP883" s="193"/>
      <c r="AQ883" s="193"/>
      <c r="AR883" s="193"/>
      <c r="AS883" s="193"/>
      <c r="AT883" s="193"/>
      <c r="AU883" s="193"/>
      <c r="AV883" s="193"/>
    </row>
    <row r="884" spans="1:48" ht="15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  <c r="AE884" s="193"/>
      <c r="AF884" s="193"/>
      <c r="AG884" s="193"/>
      <c r="AH884" s="193"/>
      <c r="AI884" s="193"/>
      <c r="AJ884" s="193"/>
      <c r="AK884" s="193"/>
      <c r="AL884" s="193"/>
      <c r="AM884" s="193"/>
      <c r="AN884" s="193"/>
      <c r="AO884" s="193"/>
      <c r="AP884" s="193"/>
      <c r="AQ884" s="193"/>
      <c r="AR884" s="193"/>
      <c r="AS884" s="193"/>
      <c r="AT884" s="193"/>
      <c r="AU884" s="193"/>
      <c r="AV884" s="193"/>
    </row>
    <row r="885" spans="1:48" ht="15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  <c r="AE885" s="193"/>
      <c r="AF885" s="193"/>
      <c r="AG885" s="193"/>
      <c r="AH885" s="193"/>
      <c r="AI885" s="193"/>
      <c r="AJ885" s="193"/>
      <c r="AK885" s="193"/>
      <c r="AL885" s="193"/>
      <c r="AM885" s="193"/>
      <c r="AN885" s="193"/>
      <c r="AO885" s="193"/>
      <c r="AP885" s="193"/>
      <c r="AQ885" s="193"/>
      <c r="AR885" s="193"/>
      <c r="AS885" s="193"/>
      <c r="AT885" s="193"/>
      <c r="AU885" s="193"/>
      <c r="AV885" s="193"/>
    </row>
    <row r="886" spans="1:48" ht="15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  <c r="AE886" s="193"/>
      <c r="AF886" s="193"/>
      <c r="AG886" s="193"/>
      <c r="AH886" s="193"/>
      <c r="AI886" s="193"/>
      <c r="AJ886" s="193"/>
      <c r="AK886" s="193"/>
      <c r="AL886" s="193"/>
      <c r="AM886" s="193"/>
      <c r="AN886" s="193"/>
      <c r="AO886" s="193"/>
      <c r="AP886" s="193"/>
      <c r="AQ886" s="193"/>
      <c r="AR886" s="193"/>
      <c r="AS886" s="193"/>
      <c r="AT886" s="193"/>
      <c r="AU886" s="193"/>
      <c r="AV886" s="193"/>
    </row>
    <row r="887" spans="1:48" ht="15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  <c r="AE887" s="193"/>
      <c r="AF887" s="193"/>
      <c r="AG887" s="193"/>
      <c r="AH887" s="193"/>
      <c r="AI887" s="193"/>
      <c r="AJ887" s="193"/>
      <c r="AK887" s="193"/>
      <c r="AL887" s="193"/>
      <c r="AM887" s="193"/>
      <c r="AN887" s="193"/>
      <c r="AO887" s="193"/>
      <c r="AP887" s="193"/>
      <c r="AQ887" s="193"/>
      <c r="AR887" s="193"/>
      <c r="AS887" s="193"/>
      <c r="AT887" s="193"/>
      <c r="AU887" s="193"/>
      <c r="AV887" s="193"/>
    </row>
    <row r="888" spans="1:48" ht="15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  <c r="AE888" s="193"/>
      <c r="AF888" s="193"/>
      <c r="AG888" s="193"/>
      <c r="AH888" s="193"/>
      <c r="AI888" s="193"/>
      <c r="AJ888" s="193"/>
      <c r="AK888" s="193"/>
      <c r="AL888" s="193"/>
      <c r="AM888" s="193"/>
      <c r="AN888" s="193"/>
      <c r="AO888" s="193"/>
      <c r="AP888" s="193"/>
      <c r="AQ888" s="193"/>
      <c r="AR888" s="193"/>
      <c r="AS888" s="193"/>
      <c r="AT888" s="193"/>
      <c r="AU888" s="193"/>
      <c r="AV888" s="193"/>
    </row>
    <row r="889" spans="1:48" ht="15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  <c r="AE889" s="193"/>
      <c r="AF889" s="193"/>
      <c r="AG889" s="193"/>
      <c r="AH889" s="193"/>
      <c r="AI889" s="193"/>
      <c r="AJ889" s="193"/>
      <c r="AK889" s="193"/>
      <c r="AL889" s="193"/>
      <c r="AM889" s="193"/>
      <c r="AN889" s="193"/>
      <c r="AO889" s="193"/>
      <c r="AP889" s="193"/>
      <c r="AQ889" s="193"/>
      <c r="AR889" s="193"/>
      <c r="AS889" s="193"/>
      <c r="AT889" s="193"/>
      <c r="AU889" s="193"/>
      <c r="AV889" s="193"/>
    </row>
    <row r="890" spans="1:48" ht="15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  <c r="AE890" s="193"/>
      <c r="AF890" s="193"/>
      <c r="AG890" s="193"/>
      <c r="AH890" s="193"/>
      <c r="AI890" s="193"/>
      <c r="AJ890" s="193"/>
      <c r="AK890" s="193"/>
      <c r="AL890" s="193"/>
      <c r="AM890" s="193"/>
      <c r="AN890" s="193"/>
      <c r="AO890" s="193"/>
      <c r="AP890" s="193"/>
      <c r="AQ890" s="193"/>
      <c r="AR890" s="193"/>
      <c r="AS890" s="193"/>
      <c r="AT890" s="193"/>
      <c r="AU890" s="193"/>
      <c r="AV890" s="193"/>
    </row>
    <row r="891" spans="1:48" ht="15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  <c r="AE891" s="193"/>
      <c r="AF891" s="193"/>
      <c r="AG891" s="193"/>
      <c r="AH891" s="193"/>
      <c r="AI891" s="193"/>
      <c r="AJ891" s="193"/>
      <c r="AK891" s="193"/>
      <c r="AL891" s="193"/>
      <c r="AM891" s="193"/>
      <c r="AN891" s="193"/>
      <c r="AO891" s="193"/>
      <c r="AP891" s="193"/>
      <c r="AQ891" s="193"/>
      <c r="AR891" s="193"/>
      <c r="AS891" s="193"/>
      <c r="AT891" s="193"/>
      <c r="AU891" s="193"/>
      <c r="AV891" s="193"/>
    </row>
    <row r="892" spans="1:48" ht="15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  <c r="AE892" s="193"/>
      <c r="AF892" s="193"/>
      <c r="AG892" s="193"/>
      <c r="AH892" s="193"/>
      <c r="AI892" s="193"/>
      <c r="AJ892" s="193"/>
      <c r="AK892" s="193"/>
      <c r="AL892" s="193"/>
      <c r="AM892" s="193"/>
      <c r="AN892" s="193"/>
      <c r="AO892" s="193"/>
      <c r="AP892" s="193"/>
      <c r="AQ892" s="193"/>
      <c r="AR892" s="193"/>
      <c r="AS892" s="193"/>
      <c r="AT892" s="193"/>
      <c r="AU892" s="193"/>
      <c r="AV892" s="193"/>
    </row>
    <row r="893" spans="1:48" ht="15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  <c r="AE893" s="193"/>
      <c r="AF893" s="193"/>
      <c r="AG893" s="193"/>
      <c r="AH893" s="193"/>
      <c r="AI893" s="193"/>
      <c r="AJ893" s="193"/>
      <c r="AK893" s="193"/>
      <c r="AL893" s="193"/>
      <c r="AM893" s="193"/>
      <c r="AN893" s="193"/>
      <c r="AO893" s="193"/>
      <c r="AP893" s="193"/>
      <c r="AQ893" s="193"/>
      <c r="AR893" s="193"/>
      <c r="AS893" s="193"/>
      <c r="AT893" s="193"/>
      <c r="AU893" s="193"/>
      <c r="AV893" s="193"/>
    </row>
    <row r="894" spans="1:48" ht="15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  <c r="AE894" s="193"/>
      <c r="AF894" s="193"/>
      <c r="AG894" s="193"/>
      <c r="AH894" s="193"/>
      <c r="AI894" s="193"/>
      <c r="AJ894" s="193"/>
      <c r="AK894" s="193"/>
      <c r="AL894" s="193"/>
      <c r="AM894" s="193"/>
      <c r="AN894" s="193"/>
      <c r="AO894" s="193"/>
      <c r="AP894" s="193"/>
      <c r="AQ894" s="193"/>
      <c r="AR894" s="193"/>
      <c r="AS894" s="193"/>
      <c r="AT894" s="193"/>
      <c r="AU894" s="193"/>
      <c r="AV894" s="193"/>
    </row>
    <row r="895" spans="1:48" ht="15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  <c r="AE895" s="193"/>
      <c r="AF895" s="193"/>
      <c r="AG895" s="193"/>
      <c r="AH895" s="193"/>
      <c r="AI895" s="193"/>
      <c r="AJ895" s="193"/>
      <c r="AK895" s="193"/>
      <c r="AL895" s="193"/>
      <c r="AM895" s="193"/>
      <c r="AN895" s="193"/>
      <c r="AO895" s="193"/>
      <c r="AP895" s="193"/>
      <c r="AQ895" s="193"/>
      <c r="AR895" s="193"/>
      <c r="AS895" s="193"/>
      <c r="AT895" s="193"/>
      <c r="AU895" s="193"/>
      <c r="AV895" s="193"/>
    </row>
    <row r="896" spans="1:48" ht="15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  <c r="AE896" s="193"/>
      <c r="AF896" s="193"/>
      <c r="AG896" s="193"/>
      <c r="AH896" s="193"/>
      <c r="AI896" s="193"/>
      <c r="AJ896" s="193"/>
      <c r="AK896" s="193"/>
      <c r="AL896" s="193"/>
      <c r="AM896" s="193"/>
      <c r="AN896" s="193"/>
      <c r="AO896" s="193"/>
      <c r="AP896" s="193"/>
      <c r="AQ896" s="193"/>
      <c r="AR896" s="193"/>
      <c r="AS896" s="193"/>
      <c r="AT896" s="193"/>
      <c r="AU896" s="193"/>
      <c r="AV896" s="193"/>
    </row>
    <row r="897" spans="1:48" ht="15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  <c r="AE897" s="193"/>
      <c r="AF897" s="193"/>
      <c r="AG897" s="193"/>
      <c r="AH897" s="193"/>
      <c r="AI897" s="193"/>
      <c r="AJ897" s="193"/>
      <c r="AK897" s="193"/>
      <c r="AL897" s="193"/>
      <c r="AM897" s="193"/>
      <c r="AN897" s="193"/>
      <c r="AO897" s="193"/>
      <c r="AP897" s="193"/>
      <c r="AQ897" s="193"/>
      <c r="AR897" s="193"/>
      <c r="AS897" s="193"/>
      <c r="AT897" s="193"/>
      <c r="AU897" s="193"/>
      <c r="AV897" s="193"/>
    </row>
    <row r="898" spans="1:48" ht="15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  <c r="AE898" s="193"/>
      <c r="AF898" s="193"/>
      <c r="AG898" s="193"/>
      <c r="AH898" s="193"/>
      <c r="AI898" s="193"/>
      <c r="AJ898" s="193"/>
      <c r="AK898" s="193"/>
      <c r="AL898" s="193"/>
      <c r="AM898" s="193"/>
      <c r="AN898" s="193"/>
      <c r="AO898" s="193"/>
      <c r="AP898" s="193"/>
      <c r="AQ898" s="193"/>
      <c r="AR898" s="193"/>
      <c r="AS898" s="193"/>
      <c r="AT898" s="193"/>
      <c r="AU898" s="193"/>
      <c r="AV898" s="193"/>
    </row>
    <row r="899" spans="1:48" ht="15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  <c r="AE899" s="193"/>
      <c r="AF899" s="193"/>
      <c r="AG899" s="193"/>
      <c r="AH899" s="193"/>
      <c r="AI899" s="193"/>
      <c r="AJ899" s="193"/>
      <c r="AK899" s="193"/>
      <c r="AL899" s="193"/>
      <c r="AM899" s="193"/>
      <c r="AN899" s="193"/>
      <c r="AO899" s="193"/>
      <c r="AP899" s="193"/>
      <c r="AQ899" s="193"/>
      <c r="AR899" s="193"/>
      <c r="AS899" s="193"/>
      <c r="AT899" s="193"/>
      <c r="AU899" s="193"/>
      <c r="AV899" s="193"/>
    </row>
    <row r="900" spans="1:48" ht="15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  <c r="AE900" s="193"/>
      <c r="AF900" s="193"/>
      <c r="AG900" s="193"/>
      <c r="AH900" s="193"/>
      <c r="AI900" s="193"/>
      <c r="AJ900" s="193"/>
      <c r="AK900" s="193"/>
      <c r="AL900" s="193"/>
      <c r="AM900" s="193"/>
      <c r="AN900" s="193"/>
      <c r="AO900" s="193"/>
      <c r="AP900" s="193"/>
      <c r="AQ900" s="193"/>
      <c r="AR900" s="193"/>
      <c r="AS900" s="193"/>
      <c r="AT900" s="193"/>
      <c r="AU900" s="193"/>
      <c r="AV900" s="193"/>
    </row>
    <row r="901" spans="1:48" ht="15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  <c r="AA901" s="193"/>
      <c r="AB901" s="193"/>
      <c r="AC901" s="193"/>
      <c r="AD901" s="193"/>
      <c r="AE901" s="193"/>
      <c r="AF901" s="193"/>
      <c r="AG901" s="193"/>
      <c r="AH901" s="193"/>
      <c r="AI901" s="193"/>
      <c r="AJ901" s="193"/>
      <c r="AK901" s="193"/>
      <c r="AL901" s="193"/>
      <c r="AM901" s="193"/>
      <c r="AN901" s="193"/>
      <c r="AO901" s="193"/>
      <c r="AP901" s="193"/>
      <c r="AQ901" s="193"/>
      <c r="AR901" s="193"/>
      <c r="AS901" s="193"/>
      <c r="AT901" s="193"/>
      <c r="AU901" s="193"/>
      <c r="AV901" s="193"/>
    </row>
    <row r="902" spans="1:48" ht="15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  <c r="AE902" s="193"/>
      <c r="AF902" s="193"/>
      <c r="AG902" s="193"/>
      <c r="AH902" s="193"/>
      <c r="AI902" s="193"/>
      <c r="AJ902" s="193"/>
      <c r="AK902" s="193"/>
      <c r="AL902" s="193"/>
      <c r="AM902" s="193"/>
      <c r="AN902" s="193"/>
      <c r="AO902" s="193"/>
      <c r="AP902" s="193"/>
      <c r="AQ902" s="193"/>
      <c r="AR902" s="193"/>
      <c r="AS902" s="193"/>
      <c r="AT902" s="193"/>
      <c r="AU902" s="193"/>
      <c r="AV902" s="193"/>
    </row>
    <row r="903" spans="1:48" ht="15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  <c r="AE903" s="193"/>
      <c r="AF903" s="193"/>
      <c r="AG903" s="193"/>
      <c r="AH903" s="193"/>
      <c r="AI903" s="193"/>
      <c r="AJ903" s="193"/>
      <c r="AK903" s="193"/>
      <c r="AL903" s="193"/>
      <c r="AM903" s="193"/>
      <c r="AN903" s="193"/>
      <c r="AO903" s="193"/>
      <c r="AP903" s="193"/>
      <c r="AQ903" s="193"/>
      <c r="AR903" s="193"/>
      <c r="AS903" s="193"/>
      <c r="AT903" s="193"/>
      <c r="AU903" s="193"/>
      <c r="AV903" s="193"/>
    </row>
    <row r="904" spans="1:48" ht="15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  <c r="AE904" s="193"/>
      <c r="AF904" s="193"/>
      <c r="AG904" s="193"/>
      <c r="AH904" s="193"/>
      <c r="AI904" s="193"/>
      <c r="AJ904" s="193"/>
      <c r="AK904" s="193"/>
      <c r="AL904" s="193"/>
      <c r="AM904" s="193"/>
      <c r="AN904" s="193"/>
      <c r="AO904" s="193"/>
      <c r="AP904" s="193"/>
      <c r="AQ904" s="193"/>
      <c r="AR904" s="193"/>
      <c r="AS904" s="193"/>
      <c r="AT904" s="193"/>
      <c r="AU904" s="193"/>
      <c r="AV904" s="193"/>
    </row>
    <row r="905" spans="1:48" ht="15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  <c r="AE905" s="193"/>
      <c r="AF905" s="193"/>
      <c r="AG905" s="193"/>
      <c r="AH905" s="193"/>
      <c r="AI905" s="193"/>
      <c r="AJ905" s="193"/>
      <c r="AK905" s="193"/>
      <c r="AL905" s="193"/>
      <c r="AM905" s="193"/>
      <c r="AN905" s="193"/>
      <c r="AO905" s="193"/>
      <c r="AP905" s="193"/>
      <c r="AQ905" s="193"/>
      <c r="AR905" s="193"/>
      <c r="AS905" s="193"/>
      <c r="AT905" s="193"/>
      <c r="AU905" s="193"/>
      <c r="AV905" s="193"/>
    </row>
    <row r="906" spans="1:48" ht="15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  <c r="AA906" s="193"/>
      <c r="AB906" s="193"/>
      <c r="AC906" s="193"/>
      <c r="AD906" s="193"/>
      <c r="AE906" s="193"/>
      <c r="AF906" s="193"/>
      <c r="AG906" s="193"/>
      <c r="AH906" s="193"/>
      <c r="AI906" s="193"/>
      <c r="AJ906" s="193"/>
      <c r="AK906" s="193"/>
      <c r="AL906" s="193"/>
      <c r="AM906" s="193"/>
      <c r="AN906" s="193"/>
      <c r="AO906" s="193"/>
      <c r="AP906" s="193"/>
      <c r="AQ906" s="193"/>
      <c r="AR906" s="193"/>
      <c r="AS906" s="193"/>
      <c r="AT906" s="193"/>
      <c r="AU906" s="193"/>
      <c r="AV906" s="193"/>
    </row>
    <row r="907" spans="1:48" ht="15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  <c r="AE907" s="193"/>
      <c r="AF907" s="193"/>
      <c r="AG907" s="193"/>
      <c r="AH907" s="193"/>
      <c r="AI907" s="193"/>
      <c r="AJ907" s="193"/>
      <c r="AK907" s="193"/>
      <c r="AL907" s="193"/>
      <c r="AM907" s="193"/>
      <c r="AN907" s="193"/>
      <c r="AO907" s="193"/>
      <c r="AP907" s="193"/>
      <c r="AQ907" s="193"/>
      <c r="AR907" s="193"/>
      <c r="AS907" s="193"/>
      <c r="AT907" s="193"/>
      <c r="AU907" s="193"/>
      <c r="AV907" s="193"/>
    </row>
    <row r="908" spans="1:48" ht="15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  <c r="AE908" s="193"/>
      <c r="AF908" s="193"/>
      <c r="AG908" s="193"/>
      <c r="AH908" s="193"/>
      <c r="AI908" s="193"/>
      <c r="AJ908" s="193"/>
      <c r="AK908" s="193"/>
      <c r="AL908" s="193"/>
      <c r="AM908" s="193"/>
      <c r="AN908" s="193"/>
      <c r="AO908" s="193"/>
      <c r="AP908" s="193"/>
      <c r="AQ908" s="193"/>
      <c r="AR908" s="193"/>
      <c r="AS908" s="193"/>
      <c r="AT908" s="193"/>
      <c r="AU908" s="193"/>
      <c r="AV908" s="193"/>
    </row>
    <row r="909" spans="1:48" ht="15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  <c r="AE909" s="193"/>
      <c r="AF909" s="193"/>
      <c r="AG909" s="193"/>
      <c r="AH909" s="193"/>
      <c r="AI909" s="193"/>
      <c r="AJ909" s="193"/>
      <c r="AK909" s="193"/>
      <c r="AL909" s="193"/>
      <c r="AM909" s="193"/>
      <c r="AN909" s="193"/>
      <c r="AO909" s="193"/>
      <c r="AP909" s="193"/>
      <c r="AQ909" s="193"/>
      <c r="AR909" s="193"/>
      <c r="AS909" s="193"/>
      <c r="AT909" s="193"/>
      <c r="AU909" s="193"/>
      <c r="AV909" s="193"/>
    </row>
    <row r="910" spans="1:48" ht="15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  <c r="AE910" s="193"/>
      <c r="AF910" s="193"/>
      <c r="AG910" s="193"/>
      <c r="AH910" s="193"/>
      <c r="AI910" s="193"/>
      <c r="AJ910" s="193"/>
      <c r="AK910" s="193"/>
      <c r="AL910" s="193"/>
      <c r="AM910" s="193"/>
      <c r="AN910" s="193"/>
      <c r="AO910" s="193"/>
      <c r="AP910" s="193"/>
      <c r="AQ910" s="193"/>
      <c r="AR910" s="193"/>
      <c r="AS910" s="193"/>
      <c r="AT910" s="193"/>
      <c r="AU910" s="193"/>
      <c r="AV910" s="193"/>
    </row>
    <row r="911" spans="1:48" ht="15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  <c r="AE911" s="193"/>
      <c r="AF911" s="193"/>
      <c r="AG911" s="193"/>
      <c r="AH911" s="193"/>
      <c r="AI911" s="193"/>
      <c r="AJ911" s="193"/>
      <c r="AK911" s="193"/>
      <c r="AL911" s="193"/>
      <c r="AM911" s="193"/>
      <c r="AN911" s="193"/>
      <c r="AO911" s="193"/>
      <c r="AP911" s="193"/>
      <c r="AQ911" s="193"/>
      <c r="AR911" s="193"/>
      <c r="AS911" s="193"/>
      <c r="AT911" s="193"/>
      <c r="AU911" s="193"/>
      <c r="AV911" s="193"/>
    </row>
    <row r="912" spans="1:48" ht="15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  <c r="AE912" s="193"/>
      <c r="AF912" s="193"/>
      <c r="AG912" s="193"/>
      <c r="AH912" s="193"/>
      <c r="AI912" s="193"/>
      <c r="AJ912" s="193"/>
      <c r="AK912" s="193"/>
      <c r="AL912" s="193"/>
      <c r="AM912" s="193"/>
      <c r="AN912" s="193"/>
      <c r="AO912" s="193"/>
      <c r="AP912" s="193"/>
      <c r="AQ912" s="193"/>
      <c r="AR912" s="193"/>
      <c r="AS912" s="193"/>
      <c r="AT912" s="193"/>
      <c r="AU912" s="193"/>
      <c r="AV912" s="193"/>
    </row>
    <row r="913" spans="1:48" ht="15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  <c r="AE913" s="193"/>
      <c r="AF913" s="193"/>
      <c r="AG913" s="193"/>
      <c r="AH913" s="193"/>
      <c r="AI913" s="193"/>
      <c r="AJ913" s="193"/>
      <c r="AK913" s="193"/>
      <c r="AL913" s="193"/>
      <c r="AM913" s="193"/>
      <c r="AN913" s="193"/>
      <c r="AO913" s="193"/>
      <c r="AP913" s="193"/>
      <c r="AQ913" s="193"/>
      <c r="AR913" s="193"/>
      <c r="AS913" s="193"/>
      <c r="AT913" s="193"/>
      <c r="AU913" s="193"/>
      <c r="AV913" s="193"/>
    </row>
    <row r="914" spans="1:48" ht="15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  <c r="AA914" s="193"/>
      <c r="AB914" s="193"/>
      <c r="AC914" s="193"/>
      <c r="AD914" s="193"/>
      <c r="AE914" s="193"/>
      <c r="AF914" s="193"/>
      <c r="AG914" s="193"/>
      <c r="AH914" s="193"/>
      <c r="AI914" s="193"/>
      <c r="AJ914" s="193"/>
      <c r="AK914" s="193"/>
      <c r="AL914" s="193"/>
      <c r="AM914" s="193"/>
      <c r="AN914" s="193"/>
      <c r="AO914" s="193"/>
      <c r="AP914" s="193"/>
      <c r="AQ914" s="193"/>
      <c r="AR914" s="193"/>
      <c r="AS914" s="193"/>
      <c r="AT914" s="193"/>
      <c r="AU914" s="193"/>
      <c r="AV914" s="193"/>
    </row>
    <row r="915" spans="1:48" ht="15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  <c r="AE915" s="193"/>
      <c r="AF915" s="193"/>
      <c r="AG915" s="193"/>
      <c r="AH915" s="193"/>
      <c r="AI915" s="193"/>
      <c r="AJ915" s="193"/>
      <c r="AK915" s="193"/>
      <c r="AL915" s="193"/>
      <c r="AM915" s="193"/>
      <c r="AN915" s="193"/>
      <c r="AO915" s="193"/>
      <c r="AP915" s="193"/>
      <c r="AQ915" s="193"/>
      <c r="AR915" s="193"/>
      <c r="AS915" s="193"/>
      <c r="AT915" s="193"/>
      <c r="AU915" s="193"/>
      <c r="AV915" s="193"/>
    </row>
    <row r="916" spans="1:48" ht="15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  <c r="AE916" s="193"/>
      <c r="AF916" s="193"/>
      <c r="AG916" s="193"/>
      <c r="AH916" s="193"/>
      <c r="AI916" s="193"/>
      <c r="AJ916" s="193"/>
      <c r="AK916" s="193"/>
      <c r="AL916" s="193"/>
      <c r="AM916" s="193"/>
      <c r="AN916" s="193"/>
      <c r="AO916" s="193"/>
      <c r="AP916" s="193"/>
      <c r="AQ916" s="193"/>
      <c r="AR916" s="193"/>
      <c r="AS916" s="193"/>
      <c r="AT916" s="193"/>
      <c r="AU916" s="193"/>
      <c r="AV916" s="193"/>
    </row>
    <row r="917" spans="1:48" ht="15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  <c r="AE917" s="193"/>
      <c r="AF917" s="193"/>
      <c r="AG917" s="193"/>
      <c r="AH917" s="193"/>
      <c r="AI917" s="193"/>
      <c r="AJ917" s="193"/>
      <c r="AK917" s="193"/>
      <c r="AL917" s="193"/>
      <c r="AM917" s="193"/>
      <c r="AN917" s="193"/>
      <c r="AO917" s="193"/>
      <c r="AP917" s="193"/>
      <c r="AQ917" s="193"/>
      <c r="AR917" s="193"/>
      <c r="AS917" s="193"/>
      <c r="AT917" s="193"/>
      <c r="AU917" s="193"/>
      <c r="AV917" s="193"/>
    </row>
    <row r="918" spans="1:48" ht="15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  <c r="AE918" s="193"/>
      <c r="AF918" s="193"/>
      <c r="AG918" s="193"/>
      <c r="AH918" s="193"/>
      <c r="AI918" s="193"/>
      <c r="AJ918" s="193"/>
      <c r="AK918" s="193"/>
      <c r="AL918" s="193"/>
      <c r="AM918" s="193"/>
      <c r="AN918" s="193"/>
      <c r="AO918" s="193"/>
      <c r="AP918" s="193"/>
      <c r="AQ918" s="193"/>
      <c r="AR918" s="193"/>
      <c r="AS918" s="193"/>
      <c r="AT918" s="193"/>
      <c r="AU918" s="193"/>
      <c r="AV918" s="193"/>
    </row>
    <row r="919" spans="1:48" ht="15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  <c r="AE919" s="193"/>
      <c r="AF919" s="193"/>
      <c r="AG919" s="193"/>
      <c r="AH919" s="193"/>
      <c r="AI919" s="193"/>
      <c r="AJ919" s="193"/>
      <c r="AK919" s="193"/>
      <c r="AL919" s="193"/>
      <c r="AM919" s="193"/>
      <c r="AN919" s="193"/>
      <c r="AO919" s="193"/>
      <c r="AP919" s="193"/>
      <c r="AQ919" s="193"/>
      <c r="AR919" s="193"/>
      <c r="AS919" s="193"/>
      <c r="AT919" s="193"/>
      <c r="AU919" s="193"/>
      <c r="AV919" s="193"/>
    </row>
    <row r="920" spans="1:48" ht="15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  <c r="AA920" s="193"/>
      <c r="AB920" s="193"/>
      <c r="AC920" s="193"/>
      <c r="AD920" s="193"/>
      <c r="AE920" s="193"/>
      <c r="AF920" s="193"/>
      <c r="AG920" s="193"/>
      <c r="AH920" s="193"/>
      <c r="AI920" s="193"/>
      <c r="AJ920" s="193"/>
      <c r="AK920" s="193"/>
      <c r="AL920" s="193"/>
      <c r="AM920" s="193"/>
      <c r="AN920" s="193"/>
      <c r="AO920" s="193"/>
      <c r="AP920" s="193"/>
      <c r="AQ920" s="193"/>
      <c r="AR920" s="193"/>
      <c r="AS920" s="193"/>
      <c r="AT920" s="193"/>
      <c r="AU920" s="193"/>
      <c r="AV920" s="193"/>
    </row>
    <row r="921" spans="1:48" ht="15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  <c r="AE921" s="193"/>
      <c r="AF921" s="193"/>
      <c r="AG921" s="193"/>
      <c r="AH921" s="193"/>
      <c r="AI921" s="193"/>
      <c r="AJ921" s="193"/>
      <c r="AK921" s="193"/>
      <c r="AL921" s="193"/>
      <c r="AM921" s="193"/>
      <c r="AN921" s="193"/>
      <c r="AO921" s="193"/>
      <c r="AP921" s="193"/>
      <c r="AQ921" s="193"/>
      <c r="AR921" s="193"/>
      <c r="AS921" s="193"/>
      <c r="AT921" s="193"/>
      <c r="AU921" s="193"/>
      <c r="AV921" s="193"/>
    </row>
    <row r="922" spans="1:48" ht="15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  <c r="AE922" s="193"/>
      <c r="AF922" s="193"/>
      <c r="AG922" s="193"/>
      <c r="AH922" s="193"/>
      <c r="AI922" s="193"/>
      <c r="AJ922" s="193"/>
      <c r="AK922" s="193"/>
      <c r="AL922" s="193"/>
      <c r="AM922" s="193"/>
      <c r="AN922" s="193"/>
      <c r="AO922" s="193"/>
      <c r="AP922" s="193"/>
      <c r="AQ922" s="193"/>
      <c r="AR922" s="193"/>
      <c r="AS922" s="193"/>
      <c r="AT922" s="193"/>
      <c r="AU922" s="193"/>
      <c r="AV922" s="193"/>
    </row>
    <row r="923" spans="1:48" ht="15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  <c r="AE923" s="193"/>
      <c r="AF923" s="193"/>
      <c r="AG923" s="193"/>
      <c r="AH923" s="193"/>
      <c r="AI923" s="193"/>
      <c r="AJ923" s="193"/>
      <c r="AK923" s="193"/>
      <c r="AL923" s="193"/>
      <c r="AM923" s="193"/>
      <c r="AN923" s="193"/>
      <c r="AO923" s="193"/>
      <c r="AP923" s="193"/>
      <c r="AQ923" s="193"/>
      <c r="AR923" s="193"/>
      <c r="AS923" s="193"/>
      <c r="AT923" s="193"/>
      <c r="AU923" s="193"/>
      <c r="AV923" s="193"/>
    </row>
    <row r="924" spans="1:48" ht="15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  <c r="AE924" s="193"/>
      <c r="AF924" s="193"/>
      <c r="AG924" s="193"/>
      <c r="AH924" s="193"/>
      <c r="AI924" s="193"/>
      <c r="AJ924" s="193"/>
      <c r="AK924" s="193"/>
      <c r="AL924" s="193"/>
      <c r="AM924" s="193"/>
      <c r="AN924" s="193"/>
      <c r="AO924" s="193"/>
      <c r="AP924" s="193"/>
      <c r="AQ924" s="193"/>
      <c r="AR924" s="193"/>
      <c r="AS924" s="193"/>
      <c r="AT924" s="193"/>
      <c r="AU924" s="193"/>
      <c r="AV924" s="193"/>
    </row>
    <row r="925" spans="1:48" ht="15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  <c r="AE925" s="193"/>
      <c r="AF925" s="193"/>
      <c r="AG925" s="193"/>
      <c r="AH925" s="193"/>
      <c r="AI925" s="193"/>
      <c r="AJ925" s="193"/>
      <c r="AK925" s="193"/>
      <c r="AL925" s="193"/>
      <c r="AM925" s="193"/>
      <c r="AN925" s="193"/>
      <c r="AO925" s="193"/>
      <c r="AP925" s="193"/>
      <c r="AQ925" s="193"/>
      <c r="AR925" s="193"/>
      <c r="AS925" s="193"/>
      <c r="AT925" s="193"/>
      <c r="AU925" s="193"/>
      <c r="AV925" s="193"/>
    </row>
    <row r="926" spans="1:48" ht="15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  <c r="AE926" s="193"/>
      <c r="AF926" s="193"/>
      <c r="AG926" s="193"/>
      <c r="AH926" s="193"/>
      <c r="AI926" s="193"/>
      <c r="AJ926" s="193"/>
      <c r="AK926" s="193"/>
      <c r="AL926" s="193"/>
      <c r="AM926" s="193"/>
      <c r="AN926" s="193"/>
      <c r="AO926" s="193"/>
      <c r="AP926" s="193"/>
      <c r="AQ926" s="193"/>
      <c r="AR926" s="193"/>
      <c r="AS926" s="193"/>
      <c r="AT926" s="193"/>
      <c r="AU926" s="193"/>
      <c r="AV926" s="193"/>
    </row>
    <row r="927" spans="1:48" ht="15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  <c r="AE927" s="193"/>
      <c r="AF927" s="193"/>
      <c r="AG927" s="193"/>
      <c r="AH927" s="193"/>
      <c r="AI927" s="193"/>
      <c r="AJ927" s="193"/>
      <c r="AK927" s="193"/>
      <c r="AL927" s="193"/>
      <c r="AM927" s="193"/>
      <c r="AN927" s="193"/>
      <c r="AO927" s="193"/>
      <c r="AP927" s="193"/>
      <c r="AQ927" s="193"/>
      <c r="AR927" s="193"/>
      <c r="AS927" s="193"/>
      <c r="AT927" s="193"/>
      <c r="AU927" s="193"/>
      <c r="AV927" s="193"/>
    </row>
    <row r="928" spans="1:48" ht="15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  <c r="AE928" s="193"/>
      <c r="AF928" s="193"/>
      <c r="AG928" s="193"/>
      <c r="AH928" s="193"/>
      <c r="AI928" s="193"/>
      <c r="AJ928" s="193"/>
      <c r="AK928" s="193"/>
      <c r="AL928" s="193"/>
      <c r="AM928" s="193"/>
      <c r="AN928" s="193"/>
      <c r="AO928" s="193"/>
      <c r="AP928" s="193"/>
      <c r="AQ928" s="193"/>
      <c r="AR928" s="193"/>
      <c r="AS928" s="193"/>
      <c r="AT928" s="193"/>
      <c r="AU928" s="193"/>
      <c r="AV928" s="193"/>
    </row>
    <row r="929" spans="1:48" ht="15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  <c r="AE929" s="193"/>
      <c r="AF929" s="193"/>
      <c r="AG929" s="193"/>
      <c r="AH929" s="193"/>
      <c r="AI929" s="193"/>
      <c r="AJ929" s="193"/>
      <c r="AK929" s="193"/>
      <c r="AL929" s="193"/>
      <c r="AM929" s="193"/>
      <c r="AN929" s="193"/>
      <c r="AO929" s="193"/>
      <c r="AP929" s="193"/>
      <c r="AQ929" s="193"/>
      <c r="AR929" s="193"/>
      <c r="AS929" s="193"/>
      <c r="AT929" s="193"/>
      <c r="AU929" s="193"/>
      <c r="AV929" s="193"/>
    </row>
    <row r="930" spans="1:48" ht="15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  <c r="AE930" s="193"/>
      <c r="AF930" s="193"/>
      <c r="AG930" s="193"/>
      <c r="AH930" s="193"/>
      <c r="AI930" s="193"/>
      <c r="AJ930" s="193"/>
      <c r="AK930" s="193"/>
      <c r="AL930" s="193"/>
      <c r="AM930" s="193"/>
      <c r="AN930" s="193"/>
      <c r="AO930" s="193"/>
      <c r="AP930" s="193"/>
      <c r="AQ930" s="193"/>
      <c r="AR930" s="193"/>
      <c r="AS930" s="193"/>
      <c r="AT930" s="193"/>
      <c r="AU930" s="193"/>
      <c r="AV930" s="193"/>
    </row>
    <row r="931" spans="1:48" ht="15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  <c r="AE931" s="193"/>
      <c r="AF931" s="193"/>
      <c r="AG931" s="193"/>
      <c r="AH931" s="193"/>
      <c r="AI931" s="193"/>
      <c r="AJ931" s="193"/>
      <c r="AK931" s="193"/>
      <c r="AL931" s="193"/>
      <c r="AM931" s="193"/>
      <c r="AN931" s="193"/>
      <c r="AO931" s="193"/>
      <c r="AP931" s="193"/>
      <c r="AQ931" s="193"/>
      <c r="AR931" s="193"/>
      <c r="AS931" s="193"/>
      <c r="AT931" s="193"/>
      <c r="AU931" s="193"/>
      <c r="AV931" s="193"/>
    </row>
    <row r="932" spans="1:48" ht="15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  <c r="AE932" s="193"/>
      <c r="AF932" s="193"/>
      <c r="AG932" s="193"/>
      <c r="AH932" s="193"/>
      <c r="AI932" s="193"/>
      <c r="AJ932" s="193"/>
      <c r="AK932" s="193"/>
      <c r="AL932" s="193"/>
      <c r="AM932" s="193"/>
      <c r="AN932" s="193"/>
      <c r="AO932" s="193"/>
      <c r="AP932" s="193"/>
      <c r="AQ932" s="193"/>
      <c r="AR932" s="193"/>
      <c r="AS932" s="193"/>
      <c r="AT932" s="193"/>
      <c r="AU932" s="193"/>
      <c r="AV932" s="193"/>
    </row>
    <row r="933" spans="1:48" ht="15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  <c r="AE933" s="193"/>
      <c r="AF933" s="193"/>
      <c r="AG933" s="193"/>
      <c r="AH933" s="193"/>
      <c r="AI933" s="193"/>
      <c r="AJ933" s="193"/>
      <c r="AK933" s="193"/>
      <c r="AL933" s="193"/>
      <c r="AM933" s="193"/>
      <c r="AN933" s="193"/>
      <c r="AO933" s="193"/>
      <c r="AP933" s="193"/>
      <c r="AQ933" s="193"/>
      <c r="AR933" s="193"/>
      <c r="AS933" s="193"/>
      <c r="AT933" s="193"/>
      <c r="AU933" s="193"/>
      <c r="AV933" s="193"/>
    </row>
    <row r="934" spans="1:48" ht="15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  <c r="AE934" s="193"/>
      <c r="AF934" s="193"/>
      <c r="AG934" s="193"/>
      <c r="AH934" s="193"/>
      <c r="AI934" s="193"/>
      <c r="AJ934" s="193"/>
      <c r="AK934" s="193"/>
      <c r="AL934" s="193"/>
      <c r="AM934" s="193"/>
      <c r="AN934" s="193"/>
      <c r="AO934" s="193"/>
      <c r="AP934" s="193"/>
      <c r="AQ934" s="193"/>
      <c r="AR934" s="193"/>
      <c r="AS934" s="193"/>
      <c r="AT934" s="193"/>
      <c r="AU934" s="193"/>
      <c r="AV934" s="193"/>
    </row>
    <row r="935" spans="1:48" ht="15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  <c r="AE935" s="193"/>
      <c r="AF935" s="193"/>
      <c r="AG935" s="193"/>
      <c r="AH935" s="193"/>
      <c r="AI935" s="193"/>
      <c r="AJ935" s="193"/>
      <c r="AK935" s="193"/>
      <c r="AL935" s="193"/>
      <c r="AM935" s="193"/>
      <c r="AN935" s="193"/>
      <c r="AO935" s="193"/>
      <c r="AP935" s="193"/>
      <c r="AQ935" s="193"/>
      <c r="AR935" s="193"/>
      <c r="AS935" s="193"/>
      <c r="AT935" s="193"/>
      <c r="AU935" s="193"/>
      <c r="AV935" s="193"/>
    </row>
    <row r="936" spans="1:48" ht="15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  <c r="AE936" s="193"/>
      <c r="AF936" s="193"/>
      <c r="AG936" s="193"/>
      <c r="AH936" s="193"/>
      <c r="AI936" s="193"/>
      <c r="AJ936" s="193"/>
      <c r="AK936" s="193"/>
      <c r="AL936" s="193"/>
      <c r="AM936" s="193"/>
      <c r="AN936" s="193"/>
      <c r="AO936" s="193"/>
      <c r="AP936" s="193"/>
      <c r="AQ936" s="193"/>
      <c r="AR936" s="193"/>
      <c r="AS936" s="193"/>
      <c r="AT936" s="193"/>
      <c r="AU936" s="193"/>
      <c r="AV936" s="193"/>
    </row>
    <row r="937" spans="1:48" ht="15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  <c r="AE937" s="193"/>
      <c r="AF937" s="193"/>
      <c r="AG937" s="193"/>
      <c r="AH937" s="193"/>
      <c r="AI937" s="193"/>
      <c r="AJ937" s="193"/>
      <c r="AK937" s="193"/>
      <c r="AL937" s="193"/>
      <c r="AM937" s="193"/>
      <c r="AN937" s="193"/>
      <c r="AO937" s="193"/>
      <c r="AP937" s="193"/>
      <c r="AQ937" s="193"/>
      <c r="AR937" s="193"/>
      <c r="AS937" s="193"/>
      <c r="AT937" s="193"/>
      <c r="AU937" s="193"/>
      <c r="AV937" s="193"/>
    </row>
    <row r="938" spans="1:48" ht="15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  <c r="AE938" s="193"/>
      <c r="AF938" s="193"/>
      <c r="AG938" s="193"/>
      <c r="AH938" s="193"/>
      <c r="AI938" s="193"/>
      <c r="AJ938" s="193"/>
      <c r="AK938" s="193"/>
      <c r="AL938" s="193"/>
      <c r="AM938" s="193"/>
      <c r="AN938" s="193"/>
      <c r="AO938" s="193"/>
      <c r="AP938" s="193"/>
      <c r="AQ938" s="193"/>
      <c r="AR938" s="193"/>
      <c r="AS938" s="193"/>
      <c r="AT938" s="193"/>
      <c r="AU938" s="193"/>
      <c r="AV938" s="193"/>
    </row>
    <row r="939" spans="1:48" ht="15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  <c r="AE939" s="193"/>
      <c r="AF939" s="193"/>
      <c r="AG939" s="193"/>
      <c r="AH939" s="193"/>
      <c r="AI939" s="193"/>
      <c r="AJ939" s="193"/>
      <c r="AK939" s="193"/>
      <c r="AL939" s="193"/>
      <c r="AM939" s="193"/>
      <c r="AN939" s="193"/>
      <c r="AO939" s="193"/>
      <c r="AP939" s="193"/>
      <c r="AQ939" s="193"/>
      <c r="AR939" s="193"/>
      <c r="AS939" s="193"/>
      <c r="AT939" s="193"/>
      <c r="AU939" s="193"/>
      <c r="AV939" s="193"/>
    </row>
    <row r="940" spans="1:48" ht="15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  <c r="AE940" s="193"/>
      <c r="AF940" s="193"/>
      <c r="AG940" s="193"/>
      <c r="AH940" s="193"/>
      <c r="AI940" s="193"/>
      <c r="AJ940" s="193"/>
      <c r="AK940" s="193"/>
      <c r="AL940" s="193"/>
      <c r="AM940" s="193"/>
      <c r="AN940" s="193"/>
      <c r="AO940" s="193"/>
      <c r="AP940" s="193"/>
      <c r="AQ940" s="193"/>
      <c r="AR940" s="193"/>
      <c r="AS940" s="193"/>
      <c r="AT940" s="193"/>
      <c r="AU940" s="193"/>
      <c r="AV940" s="193"/>
    </row>
    <row r="941" spans="1:48" ht="15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  <c r="AE941" s="193"/>
      <c r="AF941" s="193"/>
      <c r="AG941" s="193"/>
      <c r="AH941" s="193"/>
      <c r="AI941" s="193"/>
      <c r="AJ941" s="193"/>
      <c r="AK941" s="193"/>
      <c r="AL941" s="193"/>
      <c r="AM941" s="193"/>
      <c r="AN941" s="193"/>
      <c r="AO941" s="193"/>
      <c r="AP941" s="193"/>
      <c r="AQ941" s="193"/>
      <c r="AR941" s="193"/>
      <c r="AS941" s="193"/>
      <c r="AT941" s="193"/>
      <c r="AU941" s="193"/>
      <c r="AV941" s="193"/>
    </row>
    <row r="942" spans="1:48" ht="15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  <c r="AE942" s="193"/>
      <c r="AF942" s="193"/>
      <c r="AG942" s="193"/>
      <c r="AH942" s="193"/>
      <c r="AI942" s="193"/>
      <c r="AJ942" s="193"/>
      <c r="AK942" s="193"/>
      <c r="AL942" s="193"/>
      <c r="AM942" s="193"/>
      <c r="AN942" s="193"/>
      <c r="AO942" s="193"/>
      <c r="AP942" s="193"/>
      <c r="AQ942" s="193"/>
      <c r="AR942" s="193"/>
      <c r="AS942" s="193"/>
      <c r="AT942" s="193"/>
      <c r="AU942" s="193"/>
      <c r="AV942" s="193"/>
    </row>
    <row r="943" spans="1:48" ht="15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  <c r="AA943" s="193"/>
      <c r="AB943" s="193"/>
      <c r="AC943" s="193"/>
      <c r="AD943" s="193"/>
      <c r="AE943" s="193"/>
      <c r="AF943" s="193"/>
      <c r="AG943" s="193"/>
      <c r="AH943" s="193"/>
      <c r="AI943" s="193"/>
      <c r="AJ943" s="193"/>
      <c r="AK943" s="193"/>
      <c r="AL943" s="193"/>
      <c r="AM943" s="193"/>
      <c r="AN943" s="193"/>
      <c r="AO943" s="193"/>
      <c r="AP943" s="193"/>
      <c r="AQ943" s="193"/>
      <c r="AR943" s="193"/>
      <c r="AS943" s="193"/>
      <c r="AT943" s="193"/>
      <c r="AU943" s="193"/>
      <c r="AV943" s="193"/>
    </row>
    <row r="944" spans="1:48" ht="15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  <c r="AE944" s="193"/>
      <c r="AF944" s="193"/>
      <c r="AG944" s="193"/>
      <c r="AH944" s="193"/>
      <c r="AI944" s="193"/>
      <c r="AJ944" s="193"/>
      <c r="AK944" s="193"/>
      <c r="AL944" s="193"/>
      <c r="AM944" s="193"/>
      <c r="AN944" s="193"/>
      <c r="AO944" s="193"/>
      <c r="AP944" s="193"/>
      <c r="AQ944" s="193"/>
      <c r="AR944" s="193"/>
      <c r="AS944" s="193"/>
      <c r="AT944" s="193"/>
      <c r="AU944" s="193"/>
      <c r="AV944" s="193"/>
    </row>
    <row r="945" spans="1:48" ht="15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  <c r="AE945" s="193"/>
      <c r="AF945" s="193"/>
      <c r="AG945" s="193"/>
      <c r="AH945" s="193"/>
      <c r="AI945" s="193"/>
      <c r="AJ945" s="193"/>
      <c r="AK945" s="193"/>
      <c r="AL945" s="193"/>
      <c r="AM945" s="193"/>
      <c r="AN945" s="193"/>
      <c r="AO945" s="193"/>
      <c r="AP945" s="193"/>
      <c r="AQ945" s="193"/>
      <c r="AR945" s="193"/>
      <c r="AS945" s="193"/>
      <c r="AT945" s="193"/>
      <c r="AU945" s="193"/>
      <c r="AV945" s="193"/>
    </row>
    <row r="946" spans="1:48" ht="15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  <c r="AE946" s="193"/>
      <c r="AF946" s="193"/>
      <c r="AG946" s="193"/>
      <c r="AH946" s="193"/>
      <c r="AI946" s="193"/>
      <c r="AJ946" s="193"/>
      <c r="AK946" s="193"/>
      <c r="AL946" s="193"/>
      <c r="AM946" s="193"/>
      <c r="AN946" s="193"/>
      <c r="AO946" s="193"/>
      <c r="AP946" s="193"/>
      <c r="AQ946" s="193"/>
      <c r="AR946" s="193"/>
      <c r="AS946" s="193"/>
      <c r="AT946" s="193"/>
      <c r="AU946" s="193"/>
      <c r="AV946" s="193"/>
    </row>
    <row r="947" spans="1:48" ht="15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  <c r="AE947" s="193"/>
      <c r="AF947" s="193"/>
      <c r="AG947" s="193"/>
      <c r="AH947" s="193"/>
      <c r="AI947" s="193"/>
      <c r="AJ947" s="193"/>
      <c r="AK947" s="193"/>
      <c r="AL947" s="193"/>
      <c r="AM947" s="193"/>
      <c r="AN947" s="193"/>
      <c r="AO947" s="193"/>
      <c r="AP947" s="193"/>
      <c r="AQ947" s="193"/>
      <c r="AR947" s="193"/>
      <c r="AS947" s="193"/>
      <c r="AT947" s="193"/>
      <c r="AU947" s="193"/>
      <c r="AV947" s="193"/>
    </row>
    <row r="948" spans="1:48" ht="15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  <c r="AA948" s="193"/>
      <c r="AB948" s="193"/>
      <c r="AC948" s="193"/>
      <c r="AD948" s="193"/>
      <c r="AE948" s="193"/>
      <c r="AF948" s="193"/>
      <c r="AG948" s="193"/>
      <c r="AH948" s="193"/>
      <c r="AI948" s="193"/>
      <c r="AJ948" s="193"/>
      <c r="AK948" s="193"/>
      <c r="AL948" s="193"/>
      <c r="AM948" s="193"/>
      <c r="AN948" s="193"/>
      <c r="AO948" s="193"/>
      <c r="AP948" s="193"/>
      <c r="AQ948" s="193"/>
      <c r="AR948" s="193"/>
      <c r="AS948" s="193"/>
      <c r="AT948" s="193"/>
      <c r="AU948" s="193"/>
      <c r="AV948" s="193"/>
    </row>
    <row r="949" spans="1:48" ht="15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  <c r="AE949" s="193"/>
      <c r="AF949" s="193"/>
      <c r="AG949" s="193"/>
      <c r="AH949" s="193"/>
      <c r="AI949" s="193"/>
      <c r="AJ949" s="193"/>
      <c r="AK949" s="193"/>
      <c r="AL949" s="193"/>
      <c r="AM949" s="193"/>
      <c r="AN949" s="193"/>
      <c r="AO949" s="193"/>
      <c r="AP949" s="193"/>
      <c r="AQ949" s="193"/>
      <c r="AR949" s="193"/>
      <c r="AS949" s="193"/>
      <c r="AT949" s="193"/>
      <c r="AU949" s="193"/>
      <c r="AV949" s="193"/>
    </row>
    <row r="950" spans="1:48" ht="15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  <c r="AE950" s="193"/>
      <c r="AF950" s="193"/>
      <c r="AG950" s="193"/>
      <c r="AH950" s="193"/>
      <c r="AI950" s="193"/>
      <c r="AJ950" s="193"/>
      <c r="AK950" s="193"/>
      <c r="AL950" s="193"/>
      <c r="AM950" s="193"/>
      <c r="AN950" s="193"/>
      <c r="AO950" s="193"/>
      <c r="AP950" s="193"/>
      <c r="AQ950" s="193"/>
      <c r="AR950" s="193"/>
      <c r="AS950" s="193"/>
      <c r="AT950" s="193"/>
      <c r="AU950" s="193"/>
      <c r="AV950" s="193"/>
    </row>
    <row r="951" spans="1:48" ht="15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  <c r="AA951" s="193"/>
      <c r="AB951" s="193"/>
      <c r="AC951" s="193"/>
      <c r="AD951" s="193"/>
      <c r="AE951" s="193"/>
      <c r="AF951" s="193"/>
      <c r="AG951" s="193"/>
      <c r="AH951" s="193"/>
      <c r="AI951" s="193"/>
      <c r="AJ951" s="193"/>
      <c r="AK951" s="193"/>
      <c r="AL951" s="193"/>
      <c r="AM951" s="193"/>
      <c r="AN951" s="193"/>
      <c r="AO951" s="193"/>
      <c r="AP951" s="193"/>
      <c r="AQ951" s="193"/>
      <c r="AR951" s="193"/>
      <c r="AS951" s="193"/>
      <c r="AT951" s="193"/>
      <c r="AU951" s="193"/>
      <c r="AV951" s="193"/>
    </row>
    <row r="952" spans="1:48" ht="15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  <c r="AE952" s="193"/>
      <c r="AF952" s="193"/>
      <c r="AG952" s="193"/>
      <c r="AH952" s="193"/>
      <c r="AI952" s="193"/>
      <c r="AJ952" s="193"/>
      <c r="AK952" s="193"/>
      <c r="AL952" s="193"/>
      <c r="AM952" s="193"/>
      <c r="AN952" s="193"/>
      <c r="AO952" s="193"/>
      <c r="AP952" s="193"/>
      <c r="AQ952" s="193"/>
      <c r="AR952" s="193"/>
      <c r="AS952" s="193"/>
      <c r="AT952" s="193"/>
      <c r="AU952" s="193"/>
      <c r="AV952" s="193"/>
    </row>
    <row r="953" spans="1:48" ht="15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  <c r="AE953" s="193"/>
      <c r="AF953" s="193"/>
      <c r="AG953" s="193"/>
      <c r="AH953" s="193"/>
      <c r="AI953" s="193"/>
      <c r="AJ953" s="193"/>
      <c r="AK953" s="193"/>
      <c r="AL953" s="193"/>
      <c r="AM953" s="193"/>
      <c r="AN953" s="193"/>
      <c r="AO953" s="193"/>
      <c r="AP953" s="193"/>
      <c r="AQ953" s="193"/>
      <c r="AR953" s="193"/>
      <c r="AS953" s="193"/>
      <c r="AT953" s="193"/>
      <c r="AU953" s="193"/>
      <c r="AV953" s="193"/>
    </row>
    <row r="954" spans="1:48" ht="15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  <c r="AE954" s="193"/>
      <c r="AF954" s="193"/>
      <c r="AG954" s="193"/>
      <c r="AH954" s="193"/>
      <c r="AI954" s="193"/>
      <c r="AJ954" s="193"/>
      <c r="AK954" s="193"/>
      <c r="AL954" s="193"/>
      <c r="AM954" s="193"/>
      <c r="AN954" s="193"/>
      <c r="AO954" s="193"/>
      <c r="AP954" s="193"/>
      <c r="AQ954" s="193"/>
      <c r="AR954" s="193"/>
      <c r="AS954" s="193"/>
      <c r="AT954" s="193"/>
      <c r="AU954" s="193"/>
      <c r="AV954" s="193"/>
    </row>
    <row r="955" spans="1:48" ht="15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  <c r="AE955" s="193"/>
      <c r="AF955" s="193"/>
      <c r="AG955" s="193"/>
      <c r="AH955" s="193"/>
      <c r="AI955" s="193"/>
      <c r="AJ955" s="193"/>
      <c r="AK955" s="193"/>
      <c r="AL955" s="193"/>
      <c r="AM955" s="193"/>
      <c r="AN955" s="193"/>
      <c r="AO955" s="193"/>
      <c r="AP955" s="193"/>
      <c r="AQ955" s="193"/>
      <c r="AR955" s="193"/>
      <c r="AS955" s="193"/>
      <c r="AT955" s="193"/>
      <c r="AU955" s="193"/>
      <c r="AV955" s="193"/>
    </row>
    <row r="956" spans="1:48" ht="15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  <c r="AE956" s="193"/>
      <c r="AF956" s="193"/>
      <c r="AG956" s="193"/>
      <c r="AH956" s="193"/>
      <c r="AI956" s="193"/>
      <c r="AJ956" s="193"/>
      <c r="AK956" s="193"/>
      <c r="AL956" s="193"/>
      <c r="AM956" s="193"/>
      <c r="AN956" s="193"/>
      <c r="AO956" s="193"/>
      <c r="AP956" s="193"/>
      <c r="AQ956" s="193"/>
      <c r="AR956" s="193"/>
      <c r="AS956" s="193"/>
      <c r="AT956" s="193"/>
      <c r="AU956" s="193"/>
      <c r="AV956" s="193"/>
    </row>
    <row r="957" spans="1:48" ht="15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  <c r="AE957" s="193"/>
      <c r="AF957" s="193"/>
      <c r="AG957" s="193"/>
      <c r="AH957" s="193"/>
      <c r="AI957" s="193"/>
      <c r="AJ957" s="193"/>
      <c r="AK957" s="193"/>
      <c r="AL957" s="193"/>
      <c r="AM957" s="193"/>
      <c r="AN957" s="193"/>
      <c r="AO957" s="193"/>
      <c r="AP957" s="193"/>
      <c r="AQ957" s="193"/>
      <c r="AR957" s="193"/>
      <c r="AS957" s="193"/>
      <c r="AT957" s="193"/>
      <c r="AU957" s="193"/>
      <c r="AV957" s="193"/>
    </row>
    <row r="958" spans="1:48" ht="15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  <c r="AE958" s="193"/>
      <c r="AF958" s="193"/>
      <c r="AG958" s="193"/>
      <c r="AH958" s="193"/>
      <c r="AI958" s="193"/>
      <c r="AJ958" s="193"/>
      <c r="AK958" s="193"/>
      <c r="AL958" s="193"/>
      <c r="AM958" s="193"/>
      <c r="AN958" s="193"/>
      <c r="AO958" s="193"/>
      <c r="AP958" s="193"/>
      <c r="AQ958" s="193"/>
      <c r="AR958" s="193"/>
      <c r="AS958" s="193"/>
      <c r="AT958" s="193"/>
      <c r="AU958" s="193"/>
      <c r="AV958" s="193"/>
    </row>
    <row r="959" spans="1:48" ht="15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  <c r="AE959" s="193"/>
      <c r="AF959" s="193"/>
      <c r="AG959" s="193"/>
      <c r="AH959" s="193"/>
      <c r="AI959" s="193"/>
      <c r="AJ959" s="193"/>
      <c r="AK959" s="193"/>
      <c r="AL959" s="193"/>
      <c r="AM959" s="193"/>
      <c r="AN959" s="193"/>
      <c r="AO959" s="193"/>
      <c r="AP959" s="193"/>
      <c r="AQ959" s="193"/>
      <c r="AR959" s="193"/>
      <c r="AS959" s="193"/>
      <c r="AT959" s="193"/>
      <c r="AU959" s="193"/>
      <c r="AV959" s="193"/>
    </row>
    <row r="960" spans="1:48" ht="15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  <c r="AE960" s="193"/>
      <c r="AF960" s="193"/>
      <c r="AG960" s="193"/>
      <c r="AH960" s="193"/>
      <c r="AI960" s="193"/>
      <c r="AJ960" s="193"/>
      <c r="AK960" s="193"/>
      <c r="AL960" s="193"/>
      <c r="AM960" s="193"/>
      <c r="AN960" s="193"/>
      <c r="AO960" s="193"/>
      <c r="AP960" s="193"/>
      <c r="AQ960" s="193"/>
      <c r="AR960" s="193"/>
      <c r="AS960" s="193"/>
      <c r="AT960" s="193"/>
      <c r="AU960" s="193"/>
      <c r="AV960" s="193"/>
    </row>
    <row r="961" spans="1:48" ht="15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  <c r="AE961" s="193"/>
      <c r="AF961" s="193"/>
      <c r="AG961" s="193"/>
      <c r="AH961" s="193"/>
      <c r="AI961" s="193"/>
      <c r="AJ961" s="193"/>
      <c r="AK961" s="193"/>
      <c r="AL961" s="193"/>
      <c r="AM961" s="193"/>
      <c r="AN961" s="193"/>
      <c r="AO961" s="193"/>
      <c r="AP961" s="193"/>
      <c r="AQ961" s="193"/>
      <c r="AR961" s="193"/>
      <c r="AS961" s="193"/>
      <c r="AT961" s="193"/>
      <c r="AU961" s="193"/>
      <c r="AV961" s="193"/>
    </row>
    <row r="962" spans="1:48" ht="15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  <c r="AE962" s="193"/>
      <c r="AF962" s="193"/>
      <c r="AG962" s="193"/>
      <c r="AH962" s="193"/>
      <c r="AI962" s="193"/>
      <c r="AJ962" s="193"/>
      <c r="AK962" s="193"/>
      <c r="AL962" s="193"/>
      <c r="AM962" s="193"/>
      <c r="AN962" s="193"/>
      <c r="AO962" s="193"/>
      <c r="AP962" s="193"/>
      <c r="AQ962" s="193"/>
      <c r="AR962" s="193"/>
      <c r="AS962" s="193"/>
      <c r="AT962" s="193"/>
      <c r="AU962" s="193"/>
      <c r="AV962" s="193"/>
    </row>
    <row r="963" spans="1:48" ht="15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  <c r="AE963" s="193"/>
      <c r="AF963" s="193"/>
      <c r="AG963" s="193"/>
      <c r="AH963" s="193"/>
      <c r="AI963" s="193"/>
      <c r="AJ963" s="193"/>
      <c r="AK963" s="193"/>
      <c r="AL963" s="193"/>
      <c r="AM963" s="193"/>
      <c r="AN963" s="193"/>
      <c r="AO963" s="193"/>
      <c r="AP963" s="193"/>
      <c r="AQ963" s="193"/>
      <c r="AR963" s="193"/>
      <c r="AS963" s="193"/>
      <c r="AT963" s="193"/>
      <c r="AU963" s="193"/>
      <c r="AV963" s="193"/>
    </row>
    <row r="964" spans="1:48" ht="15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  <c r="AE964" s="193"/>
      <c r="AF964" s="193"/>
      <c r="AG964" s="193"/>
      <c r="AH964" s="193"/>
      <c r="AI964" s="193"/>
      <c r="AJ964" s="193"/>
      <c r="AK964" s="193"/>
      <c r="AL964" s="193"/>
      <c r="AM964" s="193"/>
      <c r="AN964" s="193"/>
      <c r="AO964" s="193"/>
      <c r="AP964" s="193"/>
      <c r="AQ964" s="193"/>
      <c r="AR964" s="193"/>
      <c r="AS964" s="193"/>
      <c r="AT964" s="193"/>
      <c r="AU964" s="193"/>
      <c r="AV964" s="193"/>
    </row>
    <row r="965" spans="1:48" ht="15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  <c r="AE965" s="193"/>
      <c r="AF965" s="193"/>
      <c r="AG965" s="193"/>
      <c r="AH965" s="193"/>
      <c r="AI965" s="193"/>
      <c r="AJ965" s="193"/>
      <c r="AK965" s="193"/>
      <c r="AL965" s="193"/>
      <c r="AM965" s="193"/>
      <c r="AN965" s="193"/>
      <c r="AO965" s="193"/>
      <c r="AP965" s="193"/>
      <c r="AQ965" s="193"/>
      <c r="AR965" s="193"/>
      <c r="AS965" s="193"/>
      <c r="AT965" s="193"/>
      <c r="AU965" s="193"/>
      <c r="AV965" s="193"/>
    </row>
    <row r="966" spans="1:48" ht="15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  <c r="AE966" s="193"/>
      <c r="AF966" s="193"/>
      <c r="AG966" s="193"/>
      <c r="AH966" s="193"/>
      <c r="AI966" s="193"/>
      <c r="AJ966" s="193"/>
      <c r="AK966" s="193"/>
      <c r="AL966" s="193"/>
      <c r="AM966" s="193"/>
      <c r="AN966" s="193"/>
      <c r="AO966" s="193"/>
      <c r="AP966" s="193"/>
      <c r="AQ966" s="193"/>
      <c r="AR966" s="193"/>
      <c r="AS966" s="193"/>
      <c r="AT966" s="193"/>
      <c r="AU966" s="193"/>
      <c r="AV966" s="193"/>
    </row>
    <row r="967" spans="1:48" ht="15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  <c r="AE967" s="193"/>
      <c r="AF967" s="193"/>
      <c r="AG967" s="193"/>
      <c r="AH967" s="193"/>
      <c r="AI967" s="193"/>
      <c r="AJ967" s="193"/>
      <c r="AK967" s="193"/>
      <c r="AL967" s="193"/>
      <c r="AM967" s="193"/>
      <c r="AN967" s="193"/>
      <c r="AO967" s="193"/>
      <c r="AP967" s="193"/>
      <c r="AQ967" s="193"/>
      <c r="AR967" s="193"/>
      <c r="AS967" s="193"/>
      <c r="AT967" s="193"/>
      <c r="AU967" s="193"/>
      <c r="AV967" s="193"/>
    </row>
    <row r="968" spans="1:48" ht="15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  <c r="AE968" s="193"/>
      <c r="AF968" s="193"/>
      <c r="AG968" s="193"/>
      <c r="AH968" s="193"/>
      <c r="AI968" s="193"/>
      <c r="AJ968" s="193"/>
      <c r="AK968" s="193"/>
      <c r="AL968" s="193"/>
      <c r="AM968" s="193"/>
      <c r="AN968" s="193"/>
      <c r="AO968" s="193"/>
      <c r="AP968" s="193"/>
      <c r="AQ968" s="193"/>
      <c r="AR968" s="193"/>
      <c r="AS968" s="193"/>
      <c r="AT968" s="193"/>
      <c r="AU968" s="193"/>
      <c r="AV968" s="193"/>
    </row>
    <row r="969" spans="1:48" ht="15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  <c r="AE969" s="193"/>
      <c r="AF969" s="193"/>
      <c r="AG969" s="193"/>
      <c r="AH969" s="193"/>
      <c r="AI969" s="193"/>
      <c r="AJ969" s="193"/>
      <c r="AK969" s="193"/>
      <c r="AL969" s="193"/>
      <c r="AM969" s="193"/>
      <c r="AN969" s="193"/>
      <c r="AO969" s="193"/>
      <c r="AP969" s="193"/>
      <c r="AQ969" s="193"/>
      <c r="AR969" s="193"/>
      <c r="AS969" s="193"/>
      <c r="AT969" s="193"/>
      <c r="AU969" s="193"/>
      <c r="AV969" s="193"/>
    </row>
    <row r="970" spans="1:48" ht="15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  <c r="AE970" s="193"/>
      <c r="AF970" s="193"/>
      <c r="AG970" s="193"/>
      <c r="AH970" s="193"/>
      <c r="AI970" s="193"/>
      <c r="AJ970" s="193"/>
      <c r="AK970" s="193"/>
      <c r="AL970" s="193"/>
      <c r="AM970" s="193"/>
      <c r="AN970" s="193"/>
      <c r="AO970" s="193"/>
      <c r="AP970" s="193"/>
      <c r="AQ970" s="193"/>
      <c r="AR970" s="193"/>
      <c r="AS970" s="193"/>
      <c r="AT970" s="193"/>
      <c r="AU970" s="193"/>
      <c r="AV970" s="193"/>
    </row>
    <row r="971" spans="1:48" ht="15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  <c r="AE971" s="193"/>
      <c r="AF971" s="193"/>
      <c r="AG971" s="193"/>
      <c r="AH971" s="193"/>
      <c r="AI971" s="193"/>
      <c r="AJ971" s="193"/>
      <c r="AK971" s="193"/>
      <c r="AL971" s="193"/>
      <c r="AM971" s="193"/>
      <c r="AN971" s="193"/>
      <c r="AO971" s="193"/>
      <c r="AP971" s="193"/>
      <c r="AQ971" s="193"/>
      <c r="AR971" s="193"/>
      <c r="AS971" s="193"/>
      <c r="AT971" s="193"/>
      <c r="AU971" s="193"/>
      <c r="AV971" s="193"/>
    </row>
    <row r="972" spans="1:48" ht="15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  <c r="AE972" s="193"/>
      <c r="AF972" s="193"/>
      <c r="AG972" s="193"/>
      <c r="AH972" s="193"/>
      <c r="AI972" s="193"/>
      <c r="AJ972" s="193"/>
      <c r="AK972" s="193"/>
      <c r="AL972" s="193"/>
      <c r="AM972" s="193"/>
      <c r="AN972" s="193"/>
      <c r="AO972" s="193"/>
      <c r="AP972" s="193"/>
      <c r="AQ972" s="193"/>
      <c r="AR972" s="193"/>
      <c r="AS972" s="193"/>
      <c r="AT972" s="193"/>
      <c r="AU972" s="193"/>
      <c r="AV972" s="193"/>
    </row>
    <row r="973" spans="1:48" ht="15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  <c r="AE973" s="193"/>
      <c r="AF973" s="193"/>
      <c r="AG973" s="193"/>
      <c r="AH973" s="193"/>
      <c r="AI973" s="193"/>
      <c r="AJ973" s="193"/>
      <c r="AK973" s="193"/>
      <c r="AL973" s="193"/>
      <c r="AM973" s="193"/>
      <c r="AN973" s="193"/>
      <c r="AO973" s="193"/>
      <c r="AP973" s="193"/>
      <c r="AQ973" s="193"/>
      <c r="AR973" s="193"/>
      <c r="AS973" s="193"/>
      <c r="AT973" s="193"/>
      <c r="AU973" s="193"/>
      <c r="AV973" s="193"/>
    </row>
    <row r="974" spans="1:48" ht="15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  <c r="AA974" s="193"/>
      <c r="AB974" s="193"/>
      <c r="AC974" s="193"/>
      <c r="AD974" s="193"/>
      <c r="AE974" s="193"/>
      <c r="AF974" s="193"/>
      <c r="AG974" s="193"/>
      <c r="AH974" s="193"/>
      <c r="AI974" s="193"/>
      <c r="AJ974" s="193"/>
      <c r="AK974" s="193"/>
      <c r="AL974" s="193"/>
      <c r="AM974" s="193"/>
      <c r="AN974" s="193"/>
      <c r="AO974" s="193"/>
      <c r="AP974" s="193"/>
      <c r="AQ974" s="193"/>
      <c r="AR974" s="193"/>
      <c r="AS974" s="193"/>
      <c r="AT974" s="193"/>
      <c r="AU974" s="193"/>
      <c r="AV974" s="193"/>
    </row>
    <row r="975" spans="1:48" ht="15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  <c r="AE975" s="193"/>
      <c r="AF975" s="193"/>
      <c r="AG975" s="193"/>
      <c r="AH975" s="193"/>
      <c r="AI975" s="193"/>
      <c r="AJ975" s="193"/>
      <c r="AK975" s="193"/>
      <c r="AL975" s="193"/>
      <c r="AM975" s="193"/>
      <c r="AN975" s="193"/>
      <c r="AO975" s="193"/>
      <c r="AP975" s="193"/>
      <c r="AQ975" s="193"/>
      <c r="AR975" s="193"/>
      <c r="AS975" s="193"/>
      <c r="AT975" s="193"/>
      <c r="AU975" s="193"/>
      <c r="AV975" s="193"/>
    </row>
    <row r="976" spans="1:48" ht="15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  <c r="AE976" s="193"/>
      <c r="AF976" s="193"/>
      <c r="AG976" s="193"/>
      <c r="AH976" s="193"/>
      <c r="AI976" s="193"/>
      <c r="AJ976" s="193"/>
      <c r="AK976" s="193"/>
      <c r="AL976" s="193"/>
      <c r="AM976" s="193"/>
      <c r="AN976" s="193"/>
      <c r="AO976" s="193"/>
      <c r="AP976" s="193"/>
      <c r="AQ976" s="193"/>
      <c r="AR976" s="193"/>
      <c r="AS976" s="193"/>
      <c r="AT976" s="193"/>
      <c r="AU976" s="193"/>
      <c r="AV976" s="193"/>
    </row>
    <row r="977" spans="1:48" ht="15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  <c r="AE977" s="193"/>
      <c r="AF977" s="193"/>
      <c r="AG977" s="193"/>
      <c r="AH977" s="193"/>
      <c r="AI977" s="193"/>
      <c r="AJ977" s="193"/>
      <c r="AK977" s="193"/>
      <c r="AL977" s="193"/>
      <c r="AM977" s="193"/>
      <c r="AN977" s="193"/>
      <c r="AO977" s="193"/>
      <c r="AP977" s="193"/>
      <c r="AQ977" s="193"/>
      <c r="AR977" s="193"/>
      <c r="AS977" s="193"/>
      <c r="AT977" s="193"/>
      <c r="AU977" s="193"/>
      <c r="AV977" s="193"/>
    </row>
    <row r="978" spans="1:48" ht="15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  <c r="AE978" s="193"/>
      <c r="AF978" s="193"/>
      <c r="AG978" s="193"/>
      <c r="AH978" s="193"/>
      <c r="AI978" s="193"/>
      <c r="AJ978" s="193"/>
      <c r="AK978" s="193"/>
      <c r="AL978" s="193"/>
      <c r="AM978" s="193"/>
      <c r="AN978" s="193"/>
      <c r="AO978" s="193"/>
      <c r="AP978" s="193"/>
      <c r="AQ978" s="193"/>
      <c r="AR978" s="193"/>
      <c r="AS978" s="193"/>
      <c r="AT978" s="193"/>
      <c r="AU978" s="193"/>
      <c r="AV978" s="193"/>
    </row>
    <row r="979" spans="1:48" ht="15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  <c r="AA979" s="193"/>
      <c r="AB979" s="193"/>
      <c r="AC979" s="193"/>
      <c r="AD979" s="193"/>
      <c r="AE979" s="193"/>
      <c r="AF979" s="193"/>
      <c r="AG979" s="193"/>
      <c r="AH979" s="193"/>
      <c r="AI979" s="193"/>
      <c r="AJ979" s="193"/>
      <c r="AK979" s="193"/>
      <c r="AL979" s="193"/>
      <c r="AM979" s="193"/>
      <c r="AN979" s="193"/>
      <c r="AO979" s="193"/>
      <c r="AP979" s="193"/>
      <c r="AQ979" s="193"/>
      <c r="AR979" s="193"/>
      <c r="AS979" s="193"/>
      <c r="AT979" s="193"/>
      <c r="AU979" s="193"/>
      <c r="AV979" s="193"/>
    </row>
    <row r="980" spans="1:48" ht="15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  <c r="AE980" s="193"/>
      <c r="AF980" s="193"/>
      <c r="AG980" s="193"/>
      <c r="AH980" s="193"/>
      <c r="AI980" s="193"/>
      <c r="AJ980" s="193"/>
      <c r="AK980" s="193"/>
      <c r="AL980" s="193"/>
      <c r="AM980" s="193"/>
      <c r="AN980" s="193"/>
      <c r="AO980" s="193"/>
      <c r="AP980" s="193"/>
      <c r="AQ980" s="193"/>
      <c r="AR980" s="193"/>
      <c r="AS980" s="193"/>
      <c r="AT980" s="193"/>
      <c r="AU980" s="193"/>
      <c r="AV980" s="193"/>
    </row>
    <row r="981" spans="1:48" ht="15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  <c r="AE981" s="193"/>
      <c r="AF981" s="193"/>
      <c r="AG981" s="193"/>
      <c r="AH981" s="193"/>
      <c r="AI981" s="193"/>
      <c r="AJ981" s="193"/>
      <c r="AK981" s="193"/>
      <c r="AL981" s="193"/>
      <c r="AM981" s="193"/>
      <c r="AN981" s="193"/>
      <c r="AO981" s="193"/>
      <c r="AP981" s="193"/>
      <c r="AQ981" s="193"/>
      <c r="AR981" s="193"/>
      <c r="AS981" s="193"/>
      <c r="AT981" s="193"/>
      <c r="AU981" s="193"/>
      <c r="AV981" s="193"/>
    </row>
    <row r="982" spans="1:48" ht="15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  <c r="AE982" s="193"/>
      <c r="AF982" s="193"/>
      <c r="AG982" s="193"/>
      <c r="AH982" s="193"/>
      <c r="AI982" s="193"/>
      <c r="AJ982" s="193"/>
      <c r="AK982" s="193"/>
      <c r="AL982" s="193"/>
      <c r="AM982" s="193"/>
      <c r="AN982" s="193"/>
      <c r="AO982" s="193"/>
      <c r="AP982" s="193"/>
      <c r="AQ982" s="193"/>
      <c r="AR982" s="193"/>
      <c r="AS982" s="193"/>
      <c r="AT982" s="193"/>
      <c r="AU982" s="193"/>
      <c r="AV982" s="193"/>
    </row>
    <row r="983" spans="1:48" ht="15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  <c r="AE983" s="193"/>
      <c r="AF983" s="193"/>
      <c r="AG983" s="193"/>
      <c r="AH983" s="193"/>
      <c r="AI983" s="193"/>
      <c r="AJ983" s="193"/>
      <c r="AK983" s="193"/>
      <c r="AL983" s="193"/>
      <c r="AM983" s="193"/>
      <c r="AN983" s="193"/>
      <c r="AO983" s="193"/>
      <c r="AP983" s="193"/>
      <c r="AQ983" s="193"/>
      <c r="AR983" s="193"/>
      <c r="AS983" s="193"/>
      <c r="AT983" s="193"/>
      <c r="AU983" s="193"/>
      <c r="AV983" s="193"/>
    </row>
    <row r="984" spans="1:48" ht="15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  <c r="AE984" s="193"/>
      <c r="AF984" s="193"/>
      <c r="AG984" s="193"/>
      <c r="AH984" s="193"/>
      <c r="AI984" s="193"/>
      <c r="AJ984" s="193"/>
      <c r="AK984" s="193"/>
      <c r="AL984" s="193"/>
      <c r="AM984" s="193"/>
      <c r="AN984" s="193"/>
      <c r="AO984" s="193"/>
      <c r="AP984" s="193"/>
      <c r="AQ984" s="193"/>
      <c r="AR984" s="193"/>
      <c r="AS984" s="193"/>
      <c r="AT984" s="193"/>
      <c r="AU984" s="193"/>
      <c r="AV984" s="193"/>
    </row>
    <row r="985" spans="1:48" ht="15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  <c r="AE985" s="193"/>
      <c r="AF985" s="193"/>
      <c r="AG985" s="193"/>
      <c r="AH985" s="193"/>
      <c r="AI985" s="193"/>
      <c r="AJ985" s="193"/>
      <c r="AK985" s="193"/>
      <c r="AL985" s="193"/>
      <c r="AM985" s="193"/>
      <c r="AN985" s="193"/>
      <c r="AO985" s="193"/>
      <c r="AP985" s="193"/>
      <c r="AQ985" s="193"/>
      <c r="AR985" s="193"/>
      <c r="AS985" s="193"/>
      <c r="AT985" s="193"/>
      <c r="AU985" s="193"/>
      <c r="AV985" s="193"/>
    </row>
    <row r="986" spans="1:48" ht="15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  <c r="AE986" s="193"/>
      <c r="AF986" s="193"/>
      <c r="AG986" s="193"/>
      <c r="AH986" s="193"/>
      <c r="AI986" s="193"/>
      <c r="AJ986" s="193"/>
      <c r="AK986" s="193"/>
      <c r="AL986" s="193"/>
      <c r="AM986" s="193"/>
      <c r="AN986" s="193"/>
      <c r="AO986" s="193"/>
      <c r="AP986" s="193"/>
      <c r="AQ986" s="193"/>
      <c r="AR986" s="193"/>
      <c r="AS986" s="193"/>
      <c r="AT986" s="193"/>
      <c r="AU986" s="193"/>
      <c r="AV986" s="193"/>
    </row>
    <row r="987" spans="1:48" ht="15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  <c r="AA987" s="193"/>
      <c r="AB987" s="193"/>
      <c r="AC987" s="193"/>
      <c r="AD987" s="193"/>
      <c r="AE987" s="193"/>
      <c r="AF987" s="193"/>
      <c r="AG987" s="193"/>
      <c r="AH987" s="193"/>
      <c r="AI987" s="193"/>
      <c r="AJ987" s="193"/>
      <c r="AK987" s="193"/>
      <c r="AL987" s="193"/>
      <c r="AM987" s="193"/>
      <c r="AN987" s="193"/>
      <c r="AO987" s="193"/>
      <c r="AP987" s="193"/>
      <c r="AQ987" s="193"/>
      <c r="AR987" s="193"/>
      <c r="AS987" s="193"/>
      <c r="AT987" s="193"/>
      <c r="AU987" s="193"/>
      <c r="AV987" s="193"/>
    </row>
    <row r="988" spans="1:48" ht="15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  <c r="AE988" s="193"/>
      <c r="AF988" s="193"/>
      <c r="AG988" s="193"/>
      <c r="AH988" s="193"/>
      <c r="AI988" s="193"/>
      <c r="AJ988" s="193"/>
      <c r="AK988" s="193"/>
      <c r="AL988" s="193"/>
      <c r="AM988" s="193"/>
      <c r="AN988" s="193"/>
      <c r="AO988" s="193"/>
      <c r="AP988" s="193"/>
      <c r="AQ988" s="193"/>
      <c r="AR988" s="193"/>
      <c r="AS988" s="193"/>
      <c r="AT988" s="193"/>
      <c r="AU988" s="193"/>
      <c r="AV988" s="193"/>
    </row>
    <row r="989" spans="1:48" ht="15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  <c r="AE989" s="193"/>
      <c r="AF989" s="193"/>
      <c r="AG989" s="193"/>
      <c r="AH989" s="193"/>
      <c r="AI989" s="193"/>
      <c r="AJ989" s="193"/>
      <c r="AK989" s="193"/>
      <c r="AL989" s="193"/>
      <c r="AM989" s="193"/>
      <c r="AN989" s="193"/>
      <c r="AO989" s="193"/>
      <c r="AP989" s="193"/>
      <c r="AQ989" s="193"/>
      <c r="AR989" s="193"/>
      <c r="AS989" s="193"/>
      <c r="AT989" s="193"/>
      <c r="AU989" s="193"/>
      <c r="AV989" s="193"/>
    </row>
    <row r="990" spans="1:48" ht="15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  <c r="AE990" s="193"/>
      <c r="AF990" s="193"/>
      <c r="AG990" s="193"/>
      <c r="AH990" s="193"/>
      <c r="AI990" s="193"/>
      <c r="AJ990" s="193"/>
      <c r="AK990" s="193"/>
      <c r="AL990" s="193"/>
      <c r="AM990" s="193"/>
      <c r="AN990" s="193"/>
      <c r="AO990" s="193"/>
      <c r="AP990" s="193"/>
      <c r="AQ990" s="193"/>
      <c r="AR990" s="193"/>
      <c r="AS990" s="193"/>
      <c r="AT990" s="193"/>
      <c r="AU990" s="193"/>
      <c r="AV990" s="193"/>
    </row>
    <row r="991" spans="1:48" ht="15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  <c r="AE991" s="193"/>
      <c r="AF991" s="193"/>
      <c r="AG991" s="193"/>
      <c r="AH991" s="193"/>
      <c r="AI991" s="193"/>
      <c r="AJ991" s="193"/>
      <c r="AK991" s="193"/>
      <c r="AL991" s="193"/>
      <c r="AM991" s="193"/>
      <c r="AN991" s="193"/>
      <c r="AO991" s="193"/>
      <c r="AP991" s="193"/>
      <c r="AQ991" s="193"/>
      <c r="AR991" s="193"/>
      <c r="AS991" s="193"/>
      <c r="AT991" s="193"/>
      <c r="AU991" s="193"/>
      <c r="AV991" s="193"/>
    </row>
    <row r="992" spans="1:48" ht="15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  <c r="AE992" s="193"/>
      <c r="AF992" s="193"/>
      <c r="AG992" s="193"/>
      <c r="AH992" s="193"/>
      <c r="AI992" s="193"/>
      <c r="AJ992" s="193"/>
      <c r="AK992" s="193"/>
      <c r="AL992" s="193"/>
      <c r="AM992" s="193"/>
      <c r="AN992" s="193"/>
      <c r="AO992" s="193"/>
      <c r="AP992" s="193"/>
      <c r="AQ992" s="193"/>
      <c r="AR992" s="193"/>
      <c r="AS992" s="193"/>
      <c r="AT992" s="193"/>
      <c r="AU992" s="193"/>
      <c r="AV992" s="193"/>
    </row>
    <row r="993" spans="1:48" ht="15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  <c r="AA993" s="193"/>
      <c r="AB993" s="193"/>
      <c r="AC993" s="193"/>
      <c r="AD993" s="193"/>
      <c r="AE993" s="193"/>
      <c r="AF993" s="193"/>
      <c r="AG993" s="193"/>
      <c r="AH993" s="193"/>
      <c r="AI993" s="193"/>
      <c r="AJ993" s="193"/>
      <c r="AK993" s="193"/>
      <c r="AL993" s="193"/>
      <c r="AM993" s="193"/>
      <c r="AN993" s="193"/>
      <c r="AO993" s="193"/>
      <c r="AP993" s="193"/>
      <c r="AQ993" s="193"/>
      <c r="AR993" s="193"/>
      <c r="AS993" s="193"/>
      <c r="AT993" s="193"/>
      <c r="AU993" s="193"/>
      <c r="AV993" s="193"/>
    </row>
    <row r="994" spans="1:48" ht="15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  <c r="AE994" s="193"/>
      <c r="AF994" s="193"/>
      <c r="AG994" s="193"/>
      <c r="AH994" s="193"/>
      <c r="AI994" s="193"/>
      <c r="AJ994" s="193"/>
      <c r="AK994" s="193"/>
      <c r="AL994" s="193"/>
      <c r="AM994" s="193"/>
      <c r="AN994" s="193"/>
      <c r="AO994" s="193"/>
      <c r="AP994" s="193"/>
      <c r="AQ994" s="193"/>
      <c r="AR994" s="193"/>
      <c r="AS994" s="193"/>
      <c r="AT994" s="193"/>
      <c r="AU994" s="193"/>
      <c r="AV994" s="193"/>
    </row>
    <row r="995" spans="1:48" ht="15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  <c r="AE995" s="193"/>
      <c r="AF995" s="193"/>
      <c r="AG995" s="193"/>
      <c r="AH995" s="193"/>
      <c r="AI995" s="193"/>
      <c r="AJ995" s="193"/>
      <c r="AK995" s="193"/>
      <c r="AL995" s="193"/>
      <c r="AM995" s="193"/>
      <c r="AN995" s="193"/>
      <c r="AO995" s="193"/>
      <c r="AP995" s="193"/>
      <c r="AQ995" s="193"/>
      <c r="AR995" s="193"/>
      <c r="AS995" s="193"/>
      <c r="AT995" s="193"/>
      <c r="AU995" s="193"/>
      <c r="AV995" s="193"/>
    </row>
    <row r="996" spans="1:48" ht="15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  <c r="AE996" s="193"/>
      <c r="AF996" s="193"/>
      <c r="AG996" s="193"/>
      <c r="AH996" s="193"/>
      <c r="AI996" s="193"/>
      <c r="AJ996" s="193"/>
      <c r="AK996" s="193"/>
      <c r="AL996" s="193"/>
      <c r="AM996" s="193"/>
      <c r="AN996" s="193"/>
      <c r="AO996" s="193"/>
      <c r="AP996" s="193"/>
      <c r="AQ996" s="193"/>
      <c r="AR996" s="193"/>
      <c r="AS996" s="193"/>
      <c r="AT996" s="193"/>
      <c r="AU996" s="193"/>
      <c r="AV996" s="193"/>
    </row>
    <row r="997" spans="1:48" ht="15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  <c r="AE997" s="193"/>
      <c r="AF997" s="193"/>
      <c r="AG997" s="193"/>
      <c r="AH997" s="193"/>
      <c r="AI997" s="193"/>
      <c r="AJ997" s="193"/>
      <c r="AK997" s="193"/>
      <c r="AL997" s="193"/>
      <c r="AM997" s="193"/>
      <c r="AN997" s="193"/>
      <c r="AO997" s="193"/>
      <c r="AP997" s="193"/>
      <c r="AQ997" s="193"/>
      <c r="AR997" s="193"/>
      <c r="AS997" s="193"/>
      <c r="AT997" s="193"/>
      <c r="AU997" s="193"/>
      <c r="AV997" s="193"/>
    </row>
    <row r="998" spans="1:48" ht="15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  <c r="AE998" s="193"/>
      <c r="AF998" s="193"/>
      <c r="AG998" s="193"/>
      <c r="AH998" s="193"/>
      <c r="AI998" s="193"/>
      <c r="AJ998" s="193"/>
      <c r="AK998" s="193"/>
      <c r="AL998" s="193"/>
      <c r="AM998" s="193"/>
      <c r="AN998" s="193"/>
      <c r="AO998" s="193"/>
      <c r="AP998" s="193"/>
      <c r="AQ998" s="193"/>
      <c r="AR998" s="193"/>
      <c r="AS998" s="193"/>
      <c r="AT998" s="193"/>
      <c r="AU998" s="193"/>
      <c r="AV998" s="193"/>
    </row>
    <row r="999" spans="1:48" ht="15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  <c r="AE999" s="193"/>
      <c r="AF999" s="193"/>
      <c r="AG999" s="193"/>
      <c r="AH999" s="193"/>
      <c r="AI999" s="193"/>
      <c r="AJ999" s="193"/>
      <c r="AK999" s="193"/>
      <c r="AL999" s="193"/>
      <c r="AM999" s="193"/>
      <c r="AN999" s="193"/>
      <c r="AO999" s="193"/>
      <c r="AP999" s="193"/>
      <c r="AQ999" s="193"/>
      <c r="AR999" s="193"/>
      <c r="AS999" s="193"/>
      <c r="AT999" s="193"/>
      <c r="AU999" s="193"/>
      <c r="AV999" s="193"/>
    </row>
    <row r="1000" spans="1:48" ht="15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  <c r="AE1000" s="193"/>
      <c r="AF1000" s="193"/>
      <c r="AG1000" s="193"/>
      <c r="AH1000" s="193"/>
      <c r="AI1000" s="193"/>
      <c r="AJ1000" s="193"/>
      <c r="AK1000" s="193"/>
      <c r="AL1000" s="193"/>
      <c r="AM1000" s="193"/>
      <c r="AN1000" s="193"/>
      <c r="AO1000" s="193"/>
      <c r="AP1000" s="193"/>
      <c r="AQ1000" s="193"/>
      <c r="AR1000" s="193"/>
      <c r="AS1000" s="193"/>
      <c r="AT1000" s="193"/>
      <c r="AU1000" s="193"/>
      <c r="AV1000" s="193"/>
    </row>
  </sheetData>
  <mergeCells count="5">
    <mergeCell ref="A1:C2"/>
    <mergeCell ref="G1:R2"/>
    <mergeCell ref="S1:AD2"/>
    <mergeCell ref="AE1:AH2"/>
    <mergeCell ref="AI1:AL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AV1000"/>
  <sheetViews>
    <sheetView workbookViewId="0">
      <selection sqref="A1:C2"/>
    </sheetView>
  </sheetViews>
  <sheetFormatPr defaultColWidth="12.5703125" defaultRowHeight="15.75" customHeight="1"/>
  <cols>
    <col min="1" max="1" width="6.42578125" customWidth="1"/>
    <col min="2" max="2" width="10" customWidth="1"/>
    <col min="3" max="3" width="44.42578125" customWidth="1"/>
    <col min="4" max="9" width="12.5703125" hidden="1"/>
    <col min="13" max="21" width="12.5703125" hidden="1"/>
    <col min="25" max="30" width="12.5703125" hidden="1"/>
    <col min="31" max="32" width="21.5703125" customWidth="1"/>
    <col min="33" max="34" width="12.5703125" hidden="1"/>
    <col min="35" max="36" width="20.28515625" customWidth="1"/>
    <col min="37" max="38" width="12.5703125" hidden="1"/>
  </cols>
  <sheetData>
    <row r="1" spans="1:48" ht="15">
      <c r="A1" s="252" t="str">
        <f ca="1">IFERROR(__xludf.DUMMYFUNCTION("IMPORTRANGE(""https://docs.google.com/spreadsheets/d/17satSTpinhgyKONxUt8ymbzIQURiWn9_odZBdnkb3WE/edit#gid=1462225298"",""МСЗУ ОМСУ!A2:c102"")"),"")</f>
        <v/>
      </c>
      <c r="B1" s="247"/>
      <c r="C1" s="248"/>
      <c r="D1" s="180" t="str">
        <f ca="1">IFERROR(__xludf.DUMMYFUNCTION("IMPORTRANGE(""https://docs.google.com/spreadsheets/d/17satSTpinhgyKONxUt8ymbzIQURiWn9_odZBdnkb3WE/edit#gid=1462225298"",""МСЗУ ОМСУ!d2:al4"")"),"")</f>
        <v/>
      </c>
      <c r="E1" s="180"/>
      <c r="F1" s="180"/>
      <c r="G1" s="253" t="str">
        <f ca="1">IFERROR(__xludf.DUMMYFUNCTION("""COMPUTED_VALUE"""),"Количество обращений за получением МСЗУ в электронном виде с использованием ЕПГУ/РПГУ")</f>
        <v>Количество обращений за получением МСЗУ в электронном виде с использованием ЕПГУ/РПГУ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8"/>
      <c r="S1" s="253" t="str">
        <f ca="1">IFERROR(__xludf.DUMMYFUNCTION("""COMPUTED_VALUE"""),"Общее количество обращений во всех формах за получением МСЗУ")</f>
        <v>Общее количество обращений во всех формах за получением МСЗУ</v>
      </c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8"/>
      <c r="AE1" s="253" t="str">
        <f ca="1">IFERROR(__xludf.DUMMYFUNCTION("""COMPUTED_VALUE"""),"Количество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РПГУ")</f>
        <v>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</v>
      </c>
      <c r="AF1" s="247"/>
      <c r="AG1" s="247"/>
      <c r="AH1" s="248"/>
      <c r="AI1" s="253" t="str">
        <f ca="1">IFERROR(__xludf.DUMMYFUNCTION("""COMPUTED_VALUE"""),"Общее количество предоставленных массовых социально значимых услуг в электронном виде с использованием ЕПГУ или РПГУ ")</f>
        <v xml:space="preserve">Общее количество предоставленных массовых социально значимых услуг в электронном виде с использованием ЕПГУ или РПГУ </v>
      </c>
      <c r="AJ1" s="247"/>
      <c r="AK1" s="247"/>
      <c r="AL1" s="248"/>
      <c r="AM1" s="181"/>
      <c r="AN1" s="181"/>
      <c r="AO1" s="181"/>
      <c r="AP1" s="181"/>
      <c r="AQ1" s="181"/>
      <c r="AR1" s="181"/>
      <c r="AS1" s="181"/>
      <c r="AT1" s="181"/>
      <c r="AU1" s="181"/>
      <c r="AV1" s="181"/>
    </row>
    <row r="2" spans="1:48" ht="36.75" customHeight="1">
      <c r="A2" s="249"/>
      <c r="B2" s="250"/>
      <c r="C2" s="251"/>
      <c r="D2" s="182" t="str">
        <f ca="1">IFERROR(__xludf.DUMMYFUNCTION("""COMPUTED_VALUE"""),"Подключена на ЕПГУ")</f>
        <v>Подключена на ЕПГУ</v>
      </c>
      <c r="E2" s="182" t="str">
        <f ca="1">IFERROR(__xludf.DUMMYFUNCTION("""COMPUTED_VALUE"""),"Подключена на РПГУ")</f>
        <v>Подключена на РПГУ</v>
      </c>
      <c r="F2" s="182" t="str">
        <f ca="1">IFERROR(__xludf.DUMMYFUNCTION("""COMPUTED_VALUE"""),"ID")</f>
        <v>ID</v>
      </c>
      <c r="G2" s="249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1"/>
      <c r="S2" s="249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1"/>
      <c r="AE2" s="249"/>
      <c r="AF2" s="250"/>
      <c r="AG2" s="250"/>
      <c r="AH2" s="251"/>
      <c r="AI2" s="249"/>
      <c r="AJ2" s="250"/>
      <c r="AK2" s="250"/>
      <c r="AL2" s="251"/>
      <c r="AM2" s="181"/>
      <c r="AN2" s="181"/>
      <c r="AO2" s="181"/>
      <c r="AP2" s="181"/>
      <c r="AQ2" s="181"/>
      <c r="AR2" s="181"/>
      <c r="AS2" s="181"/>
      <c r="AT2" s="181"/>
      <c r="AU2" s="181"/>
      <c r="AV2" s="181"/>
    </row>
    <row r="3" spans="1:48" ht="15">
      <c r="A3" s="180" t="str">
        <f ca="1">IFERROR(__xludf.DUMMYFUNCTION("""COMPUTED_VALUE"""),"№ п/п")</f>
        <v>№ п/п</v>
      </c>
      <c r="B3" s="180" t="str">
        <f ca="1">IFERROR(__xludf.DUMMYFUNCTION("""COMPUTED_VALUE"""),"Номер МР")</f>
        <v>Номер МР</v>
      </c>
      <c r="C3" s="180" t="str">
        <f ca="1">IFERROR(__xludf.DUMMYFUNCTION("""COMPUTED_VALUE"""),"Наименование услуги")</f>
        <v>Наименование услуги</v>
      </c>
      <c r="D3" s="180"/>
      <c r="E3" s="180"/>
      <c r="F3" s="180"/>
      <c r="G3" s="183" t="str">
        <f ca="1">IFERROR(__xludf.DUMMYFUNCTION("""COMPUTED_VALUE"""),"Январь")</f>
        <v>Январь</v>
      </c>
      <c r="H3" s="183" t="str">
        <f ca="1">IFERROR(__xludf.DUMMYFUNCTION("""COMPUTED_VALUE"""),"Февраль")</f>
        <v>Февраль</v>
      </c>
      <c r="I3" s="183" t="str">
        <f ca="1">IFERROR(__xludf.DUMMYFUNCTION("""COMPUTED_VALUE"""),"Март")</f>
        <v>Март</v>
      </c>
      <c r="J3" s="183" t="str">
        <f ca="1">IFERROR(__xludf.DUMMYFUNCTION("""COMPUTED_VALUE"""),"Апрель")</f>
        <v>Апрель</v>
      </c>
      <c r="K3" s="183" t="str">
        <f ca="1">IFERROR(__xludf.DUMMYFUNCTION("""COMPUTED_VALUE"""),"Май")</f>
        <v>Май</v>
      </c>
      <c r="L3" s="183" t="str">
        <f ca="1">IFERROR(__xludf.DUMMYFUNCTION("""COMPUTED_VALUE"""),"Июнь")</f>
        <v>Июнь</v>
      </c>
      <c r="M3" s="183" t="str">
        <f ca="1">IFERROR(__xludf.DUMMYFUNCTION("""COMPUTED_VALUE"""),"Июль")</f>
        <v>Июль</v>
      </c>
      <c r="N3" s="183" t="str">
        <f ca="1">IFERROR(__xludf.DUMMYFUNCTION("""COMPUTED_VALUE"""),"Август")</f>
        <v>Август</v>
      </c>
      <c r="O3" s="183" t="str">
        <f ca="1">IFERROR(__xludf.DUMMYFUNCTION("""COMPUTED_VALUE"""),"Сентябрь")</f>
        <v>Сентябрь</v>
      </c>
      <c r="P3" s="183" t="str">
        <f ca="1">IFERROR(__xludf.DUMMYFUNCTION("""COMPUTED_VALUE"""),"Октябрь")</f>
        <v>Октябрь</v>
      </c>
      <c r="Q3" s="183" t="str">
        <f ca="1">IFERROR(__xludf.DUMMYFUNCTION("""COMPUTED_VALUE"""),"Ноябрь")</f>
        <v>Ноябрь</v>
      </c>
      <c r="R3" s="183" t="str">
        <f ca="1">IFERROR(__xludf.DUMMYFUNCTION("""COMPUTED_VALUE"""),"Декабрь")</f>
        <v>Декабрь</v>
      </c>
      <c r="S3" s="183" t="str">
        <f ca="1">IFERROR(__xludf.DUMMYFUNCTION("""COMPUTED_VALUE"""),"Январь")</f>
        <v>Январь</v>
      </c>
      <c r="T3" s="183" t="str">
        <f ca="1">IFERROR(__xludf.DUMMYFUNCTION("""COMPUTED_VALUE"""),"Февраль")</f>
        <v>Февраль</v>
      </c>
      <c r="U3" s="183" t="str">
        <f ca="1">IFERROR(__xludf.DUMMYFUNCTION("""COMPUTED_VALUE"""),"Март")</f>
        <v>Март</v>
      </c>
      <c r="V3" s="183" t="str">
        <f ca="1">IFERROR(__xludf.DUMMYFUNCTION("""COMPUTED_VALUE"""),"Апрель")</f>
        <v>Апрель</v>
      </c>
      <c r="W3" s="183" t="str">
        <f ca="1">IFERROR(__xludf.DUMMYFUNCTION("""COMPUTED_VALUE"""),"Май")</f>
        <v>Май</v>
      </c>
      <c r="X3" s="183" t="str">
        <f ca="1">IFERROR(__xludf.DUMMYFUNCTION("""COMPUTED_VALUE"""),"Июнь")</f>
        <v>Июнь</v>
      </c>
      <c r="Y3" s="183" t="str">
        <f ca="1">IFERROR(__xludf.DUMMYFUNCTION("""COMPUTED_VALUE"""),"Июль")</f>
        <v>Июль</v>
      </c>
      <c r="Z3" s="183" t="str">
        <f ca="1">IFERROR(__xludf.DUMMYFUNCTION("""COMPUTED_VALUE"""),"Август")</f>
        <v>Август</v>
      </c>
      <c r="AA3" s="183" t="str">
        <f ca="1">IFERROR(__xludf.DUMMYFUNCTION("""COMPUTED_VALUE"""),"Сентябрь")</f>
        <v>Сентябрь</v>
      </c>
      <c r="AB3" s="183" t="str">
        <f ca="1">IFERROR(__xludf.DUMMYFUNCTION("""COMPUTED_VALUE"""),"Октябрь")</f>
        <v>Октябрь</v>
      </c>
      <c r="AC3" s="183" t="str">
        <f ca="1">IFERROR(__xludf.DUMMYFUNCTION("""COMPUTED_VALUE"""),"Ноябрь")</f>
        <v>Ноябрь</v>
      </c>
      <c r="AD3" s="183" t="str">
        <f ca="1">IFERROR(__xludf.DUMMYFUNCTION("""COMPUTED_VALUE"""),"Декабрь")</f>
        <v>Декабрь</v>
      </c>
      <c r="AE3" s="183" t="str">
        <f ca="1">IFERROR(__xludf.DUMMYFUNCTION("""COMPUTED_VALUE"""),"I квартал 2023")</f>
        <v>I квартал 2023</v>
      </c>
      <c r="AF3" s="183" t="str">
        <f ca="1">IFERROR(__xludf.DUMMYFUNCTION("""COMPUTED_VALUE"""),"II квартал 2023")</f>
        <v>II квартал 2023</v>
      </c>
      <c r="AG3" s="183" t="str">
        <f ca="1">IFERROR(__xludf.DUMMYFUNCTION("""COMPUTED_VALUE"""),"III квартал 2023")</f>
        <v>III квартал 2023</v>
      </c>
      <c r="AH3" s="183" t="str">
        <f ca="1">IFERROR(__xludf.DUMMYFUNCTION("""COMPUTED_VALUE"""),"IV квартал 2023")</f>
        <v>IV квартал 2023</v>
      </c>
      <c r="AI3" s="183" t="str">
        <f ca="1">IFERROR(__xludf.DUMMYFUNCTION("""COMPUTED_VALUE"""),"I квартал 2023")</f>
        <v>I квартал 2023</v>
      </c>
      <c r="AJ3" s="183" t="str">
        <f ca="1">IFERROR(__xludf.DUMMYFUNCTION("""COMPUTED_VALUE"""),"II квартал 2023")</f>
        <v>II квартал 2023</v>
      </c>
      <c r="AK3" s="183" t="str">
        <f ca="1">IFERROR(__xludf.DUMMYFUNCTION("""COMPUTED_VALUE"""),"III квартал 2023")</f>
        <v>III квартал 2023</v>
      </c>
      <c r="AL3" s="183" t="str">
        <f ca="1">IFERROR(__xludf.DUMMYFUNCTION("""COMPUTED_VALUE"""),"IV квартал 2023")</f>
        <v>IV квартал 2023</v>
      </c>
      <c r="AM3" s="184"/>
      <c r="AN3" s="184"/>
      <c r="AO3" s="184"/>
      <c r="AP3" s="184"/>
      <c r="AQ3" s="184"/>
      <c r="AR3" s="184"/>
      <c r="AS3" s="184"/>
      <c r="AT3" s="184"/>
      <c r="AU3" s="184"/>
      <c r="AV3" s="184"/>
    </row>
    <row r="4" spans="1:48" ht="15">
      <c r="A4" s="185">
        <f ca="1">IFERROR(__xludf.DUMMYFUNCTION("""COMPUTED_VALUE"""),1)</f>
        <v>1</v>
      </c>
      <c r="B4" s="185">
        <f ca="1">IFERROR(__xludf.DUMMYFUNCTION("""COMPUTED_VALUE"""),3)</f>
        <v>3</v>
      </c>
      <c r="C4" s="185" t="str">
        <f ca="1">IFERROR(__xludf.DUMMYFUNCTION("""COMPUTED_VALUE"""),"Выдача разрешения на ввод объекта в эксплуатацию, внесение изменений в разрешение на ввод объекта в эксплуатацию")</f>
        <v>Выдача разрешения на ввод объекта в эксплуатацию, внесение изменений в разрешение на ввод объекта в эксплуатацию</v>
      </c>
      <c r="D4" s="185"/>
      <c r="E4" s="185"/>
      <c r="F4" s="185"/>
      <c r="G4" s="185"/>
      <c r="H4" s="206">
        <v>0</v>
      </c>
      <c r="I4" s="207">
        <v>0</v>
      </c>
      <c r="J4" s="210">
        <v>0</v>
      </c>
      <c r="K4" s="216">
        <v>0</v>
      </c>
      <c r="L4" s="216"/>
      <c r="M4" s="216"/>
      <c r="N4" s="216"/>
      <c r="O4" s="216"/>
      <c r="P4" s="216"/>
      <c r="Q4" s="216"/>
      <c r="R4" s="216"/>
      <c r="S4" s="216"/>
      <c r="T4" s="207">
        <v>2</v>
      </c>
      <c r="U4" s="207">
        <v>4</v>
      </c>
      <c r="V4" s="210">
        <v>2</v>
      </c>
      <c r="W4" s="216">
        <v>0</v>
      </c>
      <c r="X4" s="216"/>
      <c r="Y4" s="216"/>
      <c r="Z4" s="216"/>
      <c r="AA4" s="216"/>
      <c r="AB4" s="216"/>
      <c r="AC4" s="216"/>
      <c r="AD4" s="216"/>
      <c r="AE4" s="207">
        <v>0</v>
      </c>
      <c r="AF4" s="216"/>
      <c r="AG4" s="216"/>
      <c r="AH4" s="216"/>
      <c r="AI4" s="207">
        <v>0</v>
      </c>
      <c r="AJ4" s="15"/>
      <c r="AK4" s="185"/>
      <c r="AL4" s="185"/>
      <c r="AM4" s="193"/>
      <c r="AN4" s="193"/>
      <c r="AO4" s="193"/>
      <c r="AP4" s="193"/>
      <c r="AQ4" s="193"/>
      <c r="AR4" s="193"/>
      <c r="AS4" s="193"/>
      <c r="AT4" s="193"/>
      <c r="AU4" s="193"/>
      <c r="AV4" s="193"/>
    </row>
    <row r="5" spans="1:48" ht="15">
      <c r="A5" s="185">
        <f ca="1">IFERROR(__xludf.DUMMYFUNCTION("""COMPUTED_VALUE"""),2)</f>
        <v>2</v>
      </c>
      <c r="B5" s="185">
        <f ca="1">IFERROR(__xludf.DUMMYFUNCTION("""COMPUTED_VALUE"""),4)</f>
        <v>4</v>
      </c>
      <c r="C5" s="185" t="str">
        <f ca="1">IFERROR(__xludf.DUMMYFUNCTION("""COMPUTED_VALUE"""),"Выдача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строительство")</f>
        <v>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</v>
      </c>
      <c r="D5" s="185"/>
      <c r="E5" s="185"/>
      <c r="F5" s="185"/>
      <c r="G5" s="185"/>
      <c r="H5" s="204">
        <v>0</v>
      </c>
      <c r="I5" s="211">
        <v>0</v>
      </c>
      <c r="J5" s="208">
        <v>0</v>
      </c>
      <c r="K5" s="162">
        <v>0</v>
      </c>
      <c r="L5" s="162"/>
      <c r="M5" s="162"/>
      <c r="N5" s="162"/>
      <c r="O5" s="162"/>
      <c r="P5" s="162"/>
      <c r="Q5" s="162"/>
      <c r="R5" s="162"/>
      <c r="S5" s="162"/>
      <c r="T5" s="211">
        <v>1</v>
      </c>
      <c r="U5" s="211">
        <v>6</v>
      </c>
      <c r="V5" s="208">
        <v>3</v>
      </c>
      <c r="W5" s="162">
        <v>0</v>
      </c>
      <c r="X5" s="162"/>
      <c r="Y5" s="162"/>
      <c r="Z5" s="162"/>
      <c r="AA5" s="162"/>
      <c r="AB5" s="162"/>
      <c r="AC5" s="162"/>
      <c r="AD5" s="162"/>
      <c r="AE5" s="211">
        <v>0</v>
      </c>
      <c r="AF5" s="162"/>
      <c r="AG5" s="162"/>
      <c r="AH5" s="162"/>
      <c r="AI5" s="211">
        <v>0</v>
      </c>
      <c r="AJ5" s="43"/>
      <c r="AK5" s="185"/>
      <c r="AL5" s="185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1:48" ht="15">
      <c r="A6" s="185">
        <f ca="1">IFERROR(__xludf.DUMMYFUNCTION("""COMPUTED_VALUE"""),3)</f>
        <v>3</v>
      </c>
      <c r="B6" s="185">
        <f ca="1">IFERROR(__xludf.DUMMYFUNCTION("""COMPUTED_VALUE"""),91)</f>
        <v>91</v>
      </c>
      <c r="C6" s="185" t="str">
        <f ca="1">IFERROR(__xludf.DUMMYFUNCTION("""COMPUTED_VALUE"""),"Направление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деятельности")</f>
        <v>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</v>
      </c>
      <c r="D6" s="185"/>
      <c r="E6" s="185"/>
      <c r="F6" s="185"/>
      <c r="G6" s="185"/>
      <c r="H6" s="204">
        <v>0</v>
      </c>
      <c r="I6" s="211">
        <v>0</v>
      </c>
      <c r="J6" s="208">
        <v>0</v>
      </c>
      <c r="K6" s="162">
        <v>0</v>
      </c>
      <c r="L6" s="162"/>
      <c r="M6" s="162"/>
      <c r="N6" s="162"/>
      <c r="O6" s="162"/>
      <c r="P6" s="162"/>
      <c r="Q6" s="162"/>
      <c r="R6" s="162"/>
      <c r="S6" s="162"/>
      <c r="T6" s="211">
        <v>3</v>
      </c>
      <c r="U6" s="211">
        <v>1</v>
      </c>
      <c r="V6" s="208">
        <v>1</v>
      </c>
      <c r="W6" s="162">
        <v>0</v>
      </c>
      <c r="X6" s="162"/>
      <c r="Y6" s="162"/>
      <c r="Z6" s="162"/>
      <c r="AA6" s="162"/>
      <c r="AB6" s="162"/>
      <c r="AC6" s="162"/>
      <c r="AD6" s="162"/>
      <c r="AE6" s="211">
        <v>0</v>
      </c>
      <c r="AF6" s="162"/>
      <c r="AG6" s="162"/>
      <c r="AH6" s="162"/>
      <c r="AI6" s="211">
        <v>0</v>
      </c>
      <c r="AJ6" s="43"/>
      <c r="AK6" s="185"/>
      <c r="AL6" s="185"/>
      <c r="AM6" s="193"/>
      <c r="AN6" s="193"/>
      <c r="AO6" s="193"/>
      <c r="AP6" s="193"/>
      <c r="AQ6" s="193"/>
      <c r="AR6" s="193"/>
      <c r="AS6" s="193"/>
      <c r="AT6" s="193"/>
      <c r="AU6" s="193"/>
      <c r="AV6" s="193"/>
    </row>
    <row r="7" spans="1:48" ht="15">
      <c r="A7" s="185">
        <f ca="1">IFERROR(__xludf.DUMMYFUNCTION("""COMPUTED_VALUE"""),4)</f>
        <v>4</v>
      </c>
      <c r="B7" s="185">
        <f ca="1">IFERROR(__xludf.DUMMYFUNCTION("""COMPUTED_VALUE"""),90)</f>
        <v>90</v>
      </c>
      <c r="C7" s="185" t="str">
        <f ca="1">IFERROR(__xludf.DUMMYFUNCTION("""COMPUTED_VALUE"""),"Направление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уст"&amp;"ановленным параметрам и допустимости размещения объекта индивидуального жилищного строительства или садового дома на земельном участке")</f>
        <v>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v>
      </c>
      <c r="D7" s="185"/>
      <c r="E7" s="185"/>
      <c r="F7" s="185"/>
      <c r="G7" s="185"/>
      <c r="H7" s="204">
        <v>0</v>
      </c>
      <c r="I7" s="211">
        <v>0</v>
      </c>
      <c r="J7" s="208">
        <v>0</v>
      </c>
      <c r="K7" s="162">
        <v>1</v>
      </c>
      <c r="L7" s="162"/>
      <c r="M7" s="162"/>
      <c r="N7" s="162"/>
      <c r="O7" s="162"/>
      <c r="P7" s="162"/>
      <c r="Q7" s="162"/>
      <c r="R7" s="162"/>
      <c r="S7" s="162"/>
      <c r="T7" s="211">
        <v>3</v>
      </c>
      <c r="U7" s="211">
        <v>0</v>
      </c>
      <c r="V7" s="208">
        <v>4</v>
      </c>
      <c r="W7" s="162">
        <v>5</v>
      </c>
      <c r="X7" s="162"/>
      <c r="Y7" s="162"/>
      <c r="Z7" s="162"/>
      <c r="AA7" s="162"/>
      <c r="AB7" s="162"/>
      <c r="AC7" s="162"/>
      <c r="AD7" s="162"/>
      <c r="AE7" s="211">
        <v>0</v>
      </c>
      <c r="AF7" s="162"/>
      <c r="AG7" s="162"/>
      <c r="AH7" s="162"/>
      <c r="AI7" s="211">
        <v>0</v>
      </c>
      <c r="AJ7" s="43"/>
      <c r="AK7" s="185"/>
      <c r="AL7" s="185"/>
      <c r="AM7" s="193"/>
      <c r="AN7" s="193"/>
      <c r="AO7" s="193"/>
      <c r="AP7" s="193"/>
      <c r="AQ7" s="193"/>
      <c r="AR7" s="193"/>
      <c r="AS7" s="193"/>
      <c r="AT7" s="193"/>
      <c r="AU7" s="193"/>
      <c r="AV7" s="193"/>
    </row>
    <row r="8" spans="1:48" ht="15">
      <c r="A8" s="185">
        <f ca="1">IFERROR(__xludf.DUMMYFUNCTION("""COMPUTED_VALUE"""),5)</f>
        <v>5</v>
      </c>
      <c r="B8" s="185">
        <f ca="1">IFERROR(__xludf.DUMMYFUNCTION("""COMPUTED_VALUE"""),21)</f>
        <v>21</v>
      </c>
      <c r="C8" s="185" t="str">
        <f ca="1">IFERROR(__xludf.DUMMYFUNCTION("""COMPUTED_VALUE"""),"Выдача градостроительного плана земельного участка")</f>
        <v>Выдача градостроительного плана земельного участка</v>
      </c>
      <c r="D8" s="185"/>
      <c r="E8" s="185"/>
      <c r="F8" s="185"/>
      <c r="G8" s="185"/>
      <c r="H8" s="204">
        <v>0</v>
      </c>
      <c r="I8" s="211">
        <v>0</v>
      </c>
      <c r="J8" s="208">
        <v>0</v>
      </c>
      <c r="K8" s="162">
        <v>3</v>
      </c>
      <c r="L8" s="162"/>
      <c r="M8" s="162"/>
      <c r="N8" s="162"/>
      <c r="O8" s="162"/>
      <c r="P8" s="162"/>
      <c r="Q8" s="162"/>
      <c r="R8" s="162"/>
      <c r="S8" s="162"/>
      <c r="T8" s="211">
        <v>8</v>
      </c>
      <c r="U8" s="211">
        <v>3</v>
      </c>
      <c r="V8" s="208">
        <v>2</v>
      </c>
      <c r="W8" s="162">
        <v>2</v>
      </c>
      <c r="X8" s="162"/>
      <c r="Y8" s="162"/>
      <c r="Z8" s="162"/>
      <c r="AA8" s="162"/>
      <c r="AB8" s="162"/>
      <c r="AC8" s="162"/>
      <c r="AD8" s="162"/>
      <c r="AE8" s="211">
        <v>0</v>
      </c>
      <c r="AF8" s="162"/>
      <c r="AG8" s="162"/>
      <c r="AH8" s="162"/>
      <c r="AI8" s="211">
        <v>0</v>
      </c>
      <c r="AJ8" s="43"/>
      <c r="AK8" s="185"/>
      <c r="AL8" s="185"/>
      <c r="AM8" s="193"/>
      <c r="AN8" s="193"/>
      <c r="AO8" s="193"/>
      <c r="AP8" s="193"/>
      <c r="AQ8" s="193"/>
      <c r="AR8" s="193"/>
      <c r="AS8" s="193"/>
      <c r="AT8" s="193"/>
      <c r="AU8" s="193"/>
      <c r="AV8" s="193"/>
    </row>
    <row r="9" spans="1:48" ht="15">
      <c r="A9" s="185">
        <f ca="1">IFERROR(__xludf.DUMMYFUNCTION("""COMPUTED_VALUE"""),6)</f>
        <v>6</v>
      </c>
      <c r="B9" s="185">
        <f ca="1">IFERROR(__xludf.DUMMYFUNCTION("""COMPUTED_VALUE"""),85)</f>
        <v>85</v>
      </c>
      <c r="C9" s="185" t="str">
        <f ca="1">IFERROR(__xludf.DUMMYFUNCTION("""COMPUTED_VALUE"""),"Выдача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образования")</f>
        <v>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</v>
      </c>
      <c r="D9" s="185"/>
      <c r="E9" s="185"/>
      <c r="F9" s="185"/>
      <c r="G9" s="185"/>
      <c r="H9" s="204">
        <v>0</v>
      </c>
      <c r="I9" s="211">
        <v>0</v>
      </c>
      <c r="J9" s="208">
        <v>0</v>
      </c>
      <c r="K9" s="162">
        <v>0</v>
      </c>
      <c r="L9" s="162"/>
      <c r="M9" s="162"/>
      <c r="N9" s="162"/>
      <c r="O9" s="162"/>
      <c r="P9" s="162"/>
      <c r="Q9" s="162"/>
      <c r="R9" s="162"/>
      <c r="S9" s="162"/>
      <c r="T9" s="211">
        <v>3</v>
      </c>
      <c r="U9" s="211">
        <v>5</v>
      </c>
      <c r="V9" s="208">
        <v>3</v>
      </c>
      <c r="W9" s="162">
        <v>4</v>
      </c>
      <c r="X9" s="162"/>
      <c r="Y9" s="162"/>
      <c r="Z9" s="162"/>
      <c r="AA9" s="162"/>
      <c r="AB9" s="162"/>
      <c r="AC9" s="162"/>
      <c r="AD9" s="162"/>
      <c r="AE9" s="211">
        <v>0</v>
      </c>
      <c r="AF9" s="162"/>
      <c r="AG9" s="162"/>
      <c r="AH9" s="162"/>
      <c r="AI9" s="211">
        <v>0</v>
      </c>
      <c r="AJ9" s="43"/>
      <c r="AK9" s="185"/>
      <c r="AL9" s="185"/>
      <c r="AM9" s="193"/>
      <c r="AN9" s="193"/>
      <c r="AO9" s="193"/>
      <c r="AP9" s="193"/>
      <c r="AQ9" s="193"/>
      <c r="AR9" s="193"/>
      <c r="AS9" s="193"/>
      <c r="AT9" s="193"/>
      <c r="AU9" s="193"/>
      <c r="AV9" s="193"/>
    </row>
    <row r="10" spans="1:48" ht="15">
      <c r="A10" s="185">
        <f ca="1">IFERROR(__xludf.DUMMYFUNCTION("""COMPUTED_VALUE"""),7)</f>
        <v>7</v>
      </c>
      <c r="B10" s="185">
        <f ca="1">IFERROR(__xludf.DUMMYFUNCTION("""COMPUTED_VALUE"""),63)</f>
        <v>63</v>
      </c>
      <c r="C10" s="185" t="str">
        <f ca="1">IFERROR(__xludf.DUMMYFUNCTION("""COMPUTED_VALUE"""),"Организация отдыха детей в каникулярное время")</f>
        <v>Организация отдыха детей в каникулярное время</v>
      </c>
      <c r="D10" s="185"/>
      <c r="E10" s="185"/>
      <c r="F10" s="185"/>
      <c r="G10" s="185"/>
      <c r="H10" s="204">
        <v>0</v>
      </c>
      <c r="I10" s="211">
        <v>0</v>
      </c>
      <c r="J10" s="208">
        <v>0</v>
      </c>
      <c r="K10" s="162">
        <v>0</v>
      </c>
      <c r="L10" s="162"/>
      <c r="M10" s="162"/>
      <c r="N10" s="162"/>
      <c r="O10" s="162"/>
      <c r="P10" s="162"/>
      <c r="Q10" s="162"/>
      <c r="R10" s="162"/>
      <c r="S10" s="162"/>
      <c r="T10" s="211">
        <v>0</v>
      </c>
      <c r="U10" s="211">
        <v>0</v>
      </c>
      <c r="V10" s="208">
        <v>0</v>
      </c>
      <c r="W10" s="162">
        <v>0</v>
      </c>
      <c r="X10" s="162"/>
      <c r="Y10" s="162"/>
      <c r="Z10" s="162"/>
      <c r="AA10" s="162"/>
      <c r="AB10" s="162"/>
      <c r="AC10" s="162"/>
      <c r="AD10" s="162"/>
      <c r="AE10" s="211">
        <v>0</v>
      </c>
      <c r="AF10" s="162"/>
      <c r="AG10" s="162"/>
      <c r="AH10" s="162"/>
      <c r="AI10" s="211">
        <v>0</v>
      </c>
      <c r="AJ10" s="43"/>
      <c r="AK10" s="185"/>
      <c r="AL10" s="185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</row>
    <row r="11" spans="1:48" ht="15">
      <c r="A11" s="185">
        <f ca="1">IFERROR(__xludf.DUMMYFUNCTION("""COMPUTED_VALUE"""),8)</f>
        <v>8</v>
      </c>
      <c r="B11" s="185">
        <f ca="1">IFERROR(__xludf.DUMMYFUNCTION("""COMPUTED_VALUE"""),59)</f>
        <v>59</v>
      </c>
      <c r="C11" s="185" t="str">
        <f ca="1">IFERROR(__xludf.DUMMYFUNCTION("""COMPUTED_VALUE"""),"Перераспределение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собственности")</f>
        <v>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</v>
      </c>
      <c r="D11" s="185"/>
      <c r="E11" s="185"/>
      <c r="F11" s="185"/>
      <c r="G11" s="185"/>
      <c r="H11" s="204">
        <v>0</v>
      </c>
      <c r="I11" s="211">
        <v>0</v>
      </c>
      <c r="J11" s="208">
        <v>0</v>
      </c>
      <c r="K11" s="162">
        <v>5</v>
      </c>
      <c r="L11" s="162"/>
      <c r="M11" s="162"/>
      <c r="N11" s="162"/>
      <c r="O11" s="162"/>
      <c r="P11" s="162"/>
      <c r="Q11" s="162"/>
      <c r="R11" s="162"/>
      <c r="S11" s="162"/>
      <c r="T11" s="211">
        <v>0</v>
      </c>
      <c r="U11" s="211">
        <v>2</v>
      </c>
      <c r="V11" s="208">
        <v>4</v>
      </c>
      <c r="W11" s="162">
        <v>5</v>
      </c>
      <c r="X11" s="162"/>
      <c r="Y11" s="162"/>
      <c r="Z11" s="162"/>
      <c r="AA11" s="162"/>
      <c r="AB11" s="162"/>
      <c r="AC11" s="162"/>
      <c r="AD11" s="162"/>
      <c r="AE11" s="211">
        <v>0</v>
      </c>
      <c r="AF11" s="162"/>
      <c r="AG11" s="162"/>
      <c r="AH11" s="162"/>
      <c r="AI11" s="211">
        <v>0</v>
      </c>
      <c r="AJ11" s="43"/>
      <c r="AK11" s="185"/>
      <c r="AL11" s="185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</row>
    <row r="12" spans="1:48" ht="15">
      <c r="A12" s="185">
        <f ca="1">IFERROR(__xludf.DUMMYFUNCTION("""COMPUTED_VALUE"""),9)</f>
        <v>9</v>
      </c>
      <c r="B12" s="185">
        <f ca="1">IFERROR(__xludf.DUMMYFUNCTION("""COMPUTED_VALUE"""),55)</f>
        <v>55</v>
      </c>
      <c r="C12" s="185" t="str">
        <f ca="1">IFERROR(__xludf.DUMMYFUNCTION("""COMPUTED_VALUE"""),"Предоставление разрешения на осуществление земляных работ")</f>
        <v>Предоставление разрешения на осуществление земляных работ</v>
      </c>
      <c r="D12" s="185"/>
      <c r="E12" s="185"/>
      <c r="F12" s="185"/>
      <c r="G12" s="185"/>
      <c r="H12" s="204">
        <v>0</v>
      </c>
      <c r="I12" s="211">
        <v>0</v>
      </c>
      <c r="J12" s="208">
        <v>0</v>
      </c>
      <c r="K12" s="162">
        <v>0</v>
      </c>
      <c r="L12" s="162"/>
      <c r="M12" s="162"/>
      <c r="N12" s="162"/>
      <c r="O12" s="162"/>
      <c r="P12" s="162"/>
      <c r="Q12" s="162"/>
      <c r="R12" s="162"/>
      <c r="S12" s="162"/>
      <c r="T12" s="211">
        <v>0</v>
      </c>
      <c r="U12" s="211">
        <v>2</v>
      </c>
      <c r="V12" s="208">
        <v>5</v>
      </c>
      <c r="W12" s="162">
        <v>3</v>
      </c>
      <c r="X12" s="162"/>
      <c r="Y12" s="162"/>
      <c r="Z12" s="162"/>
      <c r="AA12" s="162"/>
      <c r="AB12" s="162"/>
      <c r="AC12" s="162"/>
      <c r="AD12" s="162"/>
      <c r="AE12" s="211">
        <v>0</v>
      </c>
      <c r="AF12" s="162"/>
      <c r="AG12" s="162"/>
      <c r="AH12" s="162"/>
      <c r="AI12" s="211">
        <v>0</v>
      </c>
      <c r="AJ12" s="43"/>
      <c r="AK12" s="185"/>
      <c r="AL12" s="185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</row>
    <row r="13" spans="1:48" ht="15">
      <c r="A13" s="185">
        <f ca="1">IFERROR(__xludf.DUMMYFUNCTION("""COMPUTED_VALUE"""),10)</f>
        <v>10</v>
      </c>
      <c r="B13" s="185">
        <f ca="1">IFERROR(__xludf.DUMMYFUNCTION("""COMPUTED_VALUE"""),18)</f>
        <v>18</v>
      </c>
      <c r="C13" s="185" t="str">
        <f ca="1">IFERROR(__xludf.DUMMYFUNCTION("""COMPUTED_VALUE"""),"Присвоение адреса объекту адресации, изменение и аннулирование такого адреса")</f>
        <v>Присвоение адреса объекту адресации, изменение и аннулирование такого адреса</v>
      </c>
      <c r="D13" s="185"/>
      <c r="E13" s="185"/>
      <c r="F13" s="185"/>
      <c r="G13" s="185"/>
      <c r="H13" s="204">
        <v>0</v>
      </c>
      <c r="I13" s="211">
        <v>0</v>
      </c>
      <c r="J13" s="208">
        <v>0</v>
      </c>
      <c r="K13" s="162">
        <v>2</v>
      </c>
      <c r="L13" s="162"/>
      <c r="M13" s="162"/>
      <c r="N13" s="162"/>
      <c r="O13" s="162"/>
      <c r="P13" s="162"/>
      <c r="Q13" s="162"/>
      <c r="R13" s="162"/>
      <c r="S13" s="162"/>
      <c r="T13" s="211">
        <v>41</v>
      </c>
      <c r="U13" s="211">
        <v>39</v>
      </c>
      <c r="V13" s="208">
        <v>14</v>
      </c>
      <c r="W13" s="162">
        <v>25</v>
      </c>
      <c r="X13" s="162"/>
      <c r="Y13" s="162"/>
      <c r="Z13" s="162"/>
      <c r="AA13" s="162"/>
      <c r="AB13" s="162"/>
      <c r="AC13" s="162"/>
      <c r="AD13" s="162"/>
      <c r="AE13" s="211">
        <v>0</v>
      </c>
      <c r="AF13" s="162"/>
      <c r="AG13" s="162"/>
      <c r="AH13" s="162"/>
      <c r="AI13" s="211">
        <v>0</v>
      </c>
      <c r="AJ13" s="43"/>
      <c r="AK13" s="185"/>
      <c r="AL13" s="185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</row>
    <row r="14" spans="1:48" ht="15">
      <c r="A14" s="185">
        <f ca="1">IFERROR(__xludf.DUMMYFUNCTION("""COMPUTED_VALUE"""),11)</f>
        <v>11</v>
      </c>
      <c r="B14" s="185">
        <f ca="1">IFERROR(__xludf.DUMMYFUNCTION("""COMPUTED_VALUE"""),14)</f>
        <v>14</v>
      </c>
      <c r="C14" s="185" t="str">
        <f ca="1">IFERROR(__xludf.DUMMYFUNCTION("""COMPUTED_VALUE"""),"Согласование проведения переустройства и (или) перепланировки помещения в многоквартирном доме")</f>
        <v>Согласование проведения переустройства и (или) перепланировки помещения в многоквартирном доме</v>
      </c>
      <c r="D14" s="185"/>
      <c r="E14" s="185"/>
      <c r="F14" s="185"/>
      <c r="G14" s="185"/>
      <c r="H14" s="204">
        <v>0</v>
      </c>
      <c r="I14" s="211">
        <v>0</v>
      </c>
      <c r="J14" s="208">
        <v>0</v>
      </c>
      <c r="K14" s="162">
        <v>0</v>
      </c>
      <c r="L14" s="162"/>
      <c r="M14" s="162"/>
      <c r="N14" s="162"/>
      <c r="O14" s="162"/>
      <c r="P14" s="162"/>
      <c r="Q14" s="162"/>
      <c r="R14" s="162"/>
      <c r="S14" s="162"/>
      <c r="T14" s="211">
        <v>0</v>
      </c>
      <c r="U14" s="211">
        <v>0</v>
      </c>
      <c r="V14" s="208">
        <v>1</v>
      </c>
      <c r="W14" s="162">
        <v>1</v>
      </c>
      <c r="X14" s="162"/>
      <c r="Y14" s="162"/>
      <c r="Z14" s="162"/>
      <c r="AA14" s="162"/>
      <c r="AB14" s="162"/>
      <c r="AC14" s="162"/>
      <c r="AD14" s="162"/>
      <c r="AE14" s="211">
        <v>0</v>
      </c>
      <c r="AF14" s="162"/>
      <c r="AG14" s="162"/>
      <c r="AH14" s="162"/>
      <c r="AI14" s="211">
        <v>0</v>
      </c>
      <c r="AJ14" s="43"/>
      <c r="AK14" s="185"/>
      <c r="AL14" s="185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</row>
    <row r="15" spans="1:48" ht="15">
      <c r="A15" s="185">
        <f ca="1">IFERROR(__xludf.DUMMYFUNCTION("""COMPUTED_VALUE"""),12)</f>
        <v>12</v>
      </c>
      <c r="B15" s="185">
        <f ca="1">IFERROR(__xludf.DUMMYFUNCTION("""COMPUTED_VALUE"""),24)</f>
        <v>24</v>
      </c>
      <c r="C15" s="185" t="str">
        <f ca="1">IFERROR(__xludf.DUMMYFUNCTION("""COMPUTED_VALUE"""),"Утверждение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образования")</f>
        <v>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</v>
      </c>
      <c r="D15" s="185"/>
      <c r="E15" s="185"/>
      <c r="F15" s="185"/>
      <c r="G15" s="185"/>
      <c r="H15" s="204">
        <v>0</v>
      </c>
      <c r="I15" s="211">
        <v>0</v>
      </c>
      <c r="J15" s="208">
        <v>0</v>
      </c>
      <c r="K15" s="162">
        <v>0</v>
      </c>
      <c r="L15" s="162"/>
      <c r="M15" s="162"/>
      <c r="N15" s="162"/>
      <c r="O15" s="162"/>
      <c r="P15" s="162"/>
      <c r="Q15" s="162"/>
      <c r="R15" s="162"/>
      <c r="S15" s="162"/>
      <c r="T15" s="211">
        <v>13</v>
      </c>
      <c r="U15" s="211">
        <v>8</v>
      </c>
      <c r="V15" s="208">
        <v>5</v>
      </c>
      <c r="W15" s="162">
        <v>22</v>
      </c>
      <c r="X15" s="162"/>
      <c r="Y15" s="162"/>
      <c r="Z15" s="162"/>
      <c r="AA15" s="162"/>
      <c r="AB15" s="162"/>
      <c r="AC15" s="162"/>
      <c r="AD15" s="162"/>
      <c r="AE15" s="211">
        <v>0</v>
      </c>
      <c r="AF15" s="162"/>
      <c r="AG15" s="162"/>
      <c r="AH15" s="162"/>
      <c r="AI15" s="211">
        <v>0</v>
      </c>
      <c r="AJ15" s="43"/>
      <c r="AK15" s="185"/>
      <c r="AL15" s="185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</row>
    <row r="16" spans="1:48" ht="15">
      <c r="A16" s="185">
        <f ca="1">IFERROR(__xludf.DUMMYFUNCTION("""COMPUTED_VALUE"""),13)</f>
        <v>13</v>
      </c>
      <c r="B16" s="185">
        <f ca="1">IFERROR(__xludf.DUMMYFUNCTION("""COMPUTED_VALUE"""),49)</f>
        <v>49</v>
      </c>
      <c r="C16" s="185" t="str">
        <f ca="1">IFERROR(__xludf.DUMMYFUNCTION("""COMPUTED_VALUE"""),"Предоставление земельных участков, находящихся в муниципальной собственности (государственная собственность на которые не разграничена), на торгах")</f>
        <v>Предоставление земельных участков, находящихся в муниципальной собственности (государственная собственность на которые не разграничена), на торгах</v>
      </c>
      <c r="D16" s="185"/>
      <c r="E16" s="185"/>
      <c r="F16" s="185"/>
      <c r="G16" s="185"/>
      <c r="H16" s="204">
        <v>0</v>
      </c>
      <c r="I16" s="211">
        <v>0</v>
      </c>
      <c r="J16" s="208">
        <v>0</v>
      </c>
      <c r="K16" s="162">
        <v>0</v>
      </c>
      <c r="L16" s="162"/>
      <c r="M16" s="162"/>
      <c r="N16" s="162"/>
      <c r="O16" s="162"/>
      <c r="P16" s="162"/>
      <c r="Q16" s="162"/>
      <c r="R16" s="162"/>
      <c r="S16" s="162"/>
      <c r="T16" s="211">
        <v>2</v>
      </c>
      <c r="U16" s="211">
        <v>2</v>
      </c>
      <c r="V16" s="208">
        <v>1</v>
      </c>
      <c r="W16" s="162">
        <v>0</v>
      </c>
      <c r="X16" s="162"/>
      <c r="Y16" s="162"/>
      <c r="Z16" s="162"/>
      <c r="AA16" s="162"/>
      <c r="AB16" s="162"/>
      <c r="AC16" s="162"/>
      <c r="AD16" s="162"/>
      <c r="AE16" s="211">
        <v>0</v>
      </c>
      <c r="AF16" s="162"/>
      <c r="AG16" s="162"/>
      <c r="AH16" s="162"/>
      <c r="AI16" s="211">
        <v>0</v>
      </c>
      <c r="AJ16" s="43"/>
      <c r="AK16" s="185"/>
      <c r="AL16" s="185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</row>
    <row r="17" spans="1:48" ht="15">
      <c r="A17" s="185">
        <f ca="1">IFERROR(__xludf.DUMMYFUNCTION("""COMPUTED_VALUE"""),14)</f>
        <v>14</v>
      </c>
      <c r="B17" s="185">
        <f ca="1">IFERROR(__xludf.DUMMYFUNCTION("""COMPUTED_VALUE"""),1)</f>
        <v>1</v>
      </c>
      <c r="C17" s="185" t="str">
        <f ca="1">IFERROR(__xludf.DUMMYFUNCTION("""COMPUTED_VALUE"""),"Выдача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Фед"&amp;"ерации и международными обязательствами администрацией")</f>
        <v>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Федерации и международными обязательствами администрацией</v>
      </c>
      <c r="D17" s="185"/>
      <c r="E17" s="185"/>
      <c r="F17" s="185"/>
      <c r="G17" s="185"/>
      <c r="H17" s="204">
        <v>0</v>
      </c>
      <c r="I17" s="211">
        <v>0</v>
      </c>
      <c r="J17" s="208">
        <v>0</v>
      </c>
      <c r="K17" s="162">
        <v>0</v>
      </c>
      <c r="L17" s="162"/>
      <c r="M17" s="162"/>
      <c r="N17" s="162"/>
      <c r="O17" s="162"/>
      <c r="P17" s="162"/>
      <c r="Q17" s="162"/>
      <c r="R17" s="162"/>
      <c r="S17" s="162"/>
      <c r="T17" s="211">
        <v>0</v>
      </c>
      <c r="U17" s="211">
        <v>0</v>
      </c>
      <c r="V17" s="208">
        <v>0</v>
      </c>
      <c r="W17" s="162">
        <v>0</v>
      </c>
      <c r="X17" s="162"/>
      <c r="Y17" s="162"/>
      <c r="Z17" s="162"/>
      <c r="AA17" s="162"/>
      <c r="AB17" s="162"/>
      <c r="AC17" s="162"/>
      <c r="AD17" s="162"/>
      <c r="AE17" s="211">
        <v>0</v>
      </c>
      <c r="AF17" s="162"/>
      <c r="AG17" s="162"/>
      <c r="AH17" s="162"/>
      <c r="AI17" s="211">
        <v>0</v>
      </c>
      <c r="AJ17" s="43"/>
      <c r="AK17" s="185"/>
      <c r="AL17" s="185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</row>
    <row r="18" spans="1:48" ht="15">
      <c r="A18" s="185">
        <f ca="1">IFERROR(__xludf.DUMMYFUNCTION("""COMPUTED_VALUE"""),15)</f>
        <v>15</v>
      </c>
      <c r="B18" s="185">
        <f ca="1">IFERROR(__xludf.DUMMYFUNCTION("""COMPUTED_VALUE"""),105)</f>
        <v>105</v>
      </c>
      <c r="C18" s="185" t="str">
        <f ca="1">IFERROR(__xludf.DUMMYFUNCTION("""COMPUTED_VALUE"""),"Признание садового дома жилым домом и жилого дома садовым домом")</f>
        <v>Признание садового дома жилым домом и жилого дома садовым домом</v>
      </c>
      <c r="D18" s="185"/>
      <c r="E18" s="185"/>
      <c r="F18" s="185"/>
      <c r="G18" s="185"/>
      <c r="H18" s="204">
        <v>0</v>
      </c>
      <c r="I18" s="211">
        <v>0</v>
      </c>
      <c r="J18" s="208">
        <v>0</v>
      </c>
      <c r="K18" s="162">
        <v>0</v>
      </c>
      <c r="L18" s="162"/>
      <c r="M18" s="162"/>
      <c r="N18" s="162"/>
      <c r="O18" s="162"/>
      <c r="P18" s="162"/>
      <c r="Q18" s="162"/>
      <c r="R18" s="162"/>
      <c r="S18" s="162"/>
      <c r="T18" s="211">
        <v>0</v>
      </c>
      <c r="U18" s="211">
        <v>0</v>
      </c>
      <c r="V18" s="208">
        <v>0</v>
      </c>
      <c r="W18" s="162">
        <v>0</v>
      </c>
      <c r="X18" s="162"/>
      <c r="Y18" s="162"/>
      <c r="Z18" s="162"/>
      <c r="AA18" s="162"/>
      <c r="AB18" s="162"/>
      <c r="AC18" s="162"/>
      <c r="AD18" s="162"/>
      <c r="AE18" s="211">
        <v>0</v>
      </c>
      <c r="AF18" s="162"/>
      <c r="AG18" s="162"/>
      <c r="AH18" s="162"/>
      <c r="AI18" s="211">
        <v>0</v>
      </c>
      <c r="AJ18" s="43"/>
      <c r="AK18" s="185"/>
      <c r="AL18" s="185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</row>
    <row r="19" spans="1:48" ht="15">
      <c r="A19" s="185">
        <f ca="1">IFERROR(__xludf.DUMMYFUNCTION("""COMPUTED_VALUE"""),16)</f>
        <v>16</v>
      </c>
      <c r="B19" s="185">
        <f ca="1">IFERROR(__xludf.DUMMYFUNCTION("""COMPUTED_VALUE"""),12)</f>
        <v>12</v>
      </c>
      <c r="C19" s="185" t="str">
        <f ca="1">IFERROR(__xludf.DUMMYFUNCTION("""COMPUTED_VALUE"""),"Перевод жилого помещения в нежилое помещение и нежилого помещения в жилое помещение")</f>
        <v>Перевод жилого помещения в нежилое помещение и нежилого помещения в жилое помещение</v>
      </c>
      <c r="D19" s="185"/>
      <c r="E19" s="185"/>
      <c r="F19" s="185"/>
      <c r="G19" s="185"/>
      <c r="H19" s="204">
        <v>0</v>
      </c>
      <c r="I19" s="211">
        <v>0</v>
      </c>
      <c r="J19" s="208">
        <v>0</v>
      </c>
      <c r="K19" s="162">
        <v>0</v>
      </c>
      <c r="L19" s="162"/>
      <c r="M19" s="162"/>
      <c r="N19" s="162"/>
      <c r="O19" s="162"/>
      <c r="P19" s="162"/>
      <c r="Q19" s="162"/>
      <c r="R19" s="162"/>
      <c r="S19" s="162"/>
      <c r="T19" s="211">
        <v>0</v>
      </c>
      <c r="U19" s="211">
        <v>0</v>
      </c>
      <c r="V19" s="208">
        <v>0</v>
      </c>
      <c r="W19" s="162">
        <v>0</v>
      </c>
      <c r="X19" s="162"/>
      <c r="Y19" s="162"/>
      <c r="Z19" s="162"/>
      <c r="AA19" s="162"/>
      <c r="AB19" s="162"/>
      <c r="AC19" s="162"/>
      <c r="AD19" s="162"/>
      <c r="AE19" s="211">
        <v>0</v>
      </c>
      <c r="AF19" s="162"/>
      <c r="AG19" s="162"/>
      <c r="AH19" s="162"/>
      <c r="AI19" s="211">
        <v>0</v>
      </c>
      <c r="AJ19" s="43"/>
      <c r="AK19" s="185"/>
      <c r="AL19" s="185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</row>
    <row r="20" spans="1:48" ht="15">
      <c r="A20" s="185">
        <f ca="1">IFERROR(__xludf.DUMMYFUNCTION("""COMPUTED_VALUE"""),17)</f>
        <v>17</v>
      </c>
      <c r="B20" s="185">
        <f ca="1">IFERROR(__xludf.DUMMYFUNCTION("""COMPUTED_VALUE"""),96)</f>
        <v>96</v>
      </c>
      <c r="C20" s="185" t="str">
        <f ca="1">IFERROR(__xludf.DUMMYFUNCTION("""COMPUTED_VALUE"""),"Предоставление разрешения на отклонение от предельных параметров разрешенного строительства, реконструкции объекта капитального строительства")</f>
        <v>Предоставление разрешения на отклонение от предельных параметров разрешенного строительства, реконструкции объекта капитального строительства</v>
      </c>
      <c r="D20" s="185"/>
      <c r="E20" s="185"/>
      <c r="F20" s="185"/>
      <c r="G20" s="185"/>
      <c r="H20" s="204">
        <v>0</v>
      </c>
      <c r="I20" s="211">
        <v>0</v>
      </c>
      <c r="J20" s="208">
        <v>0</v>
      </c>
      <c r="K20" s="162">
        <v>0</v>
      </c>
      <c r="L20" s="162"/>
      <c r="M20" s="162"/>
      <c r="N20" s="162"/>
      <c r="O20" s="162"/>
      <c r="P20" s="162"/>
      <c r="Q20" s="162"/>
      <c r="R20" s="162"/>
      <c r="S20" s="162"/>
      <c r="T20" s="211">
        <v>0</v>
      </c>
      <c r="U20" s="211">
        <v>0</v>
      </c>
      <c r="V20" s="208">
        <v>0</v>
      </c>
      <c r="W20" s="162">
        <v>16</v>
      </c>
      <c r="X20" s="162"/>
      <c r="Y20" s="162"/>
      <c r="Z20" s="162"/>
      <c r="AA20" s="162"/>
      <c r="AB20" s="162"/>
      <c r="AC20" s="162"/>
      <c r="AD20" s="162"/>
      <c r="AE20" s="211">
        <v>0</v>
      </c>
      <c r="AF20" s="162"/>
      <c r="AG20" s="162"/>
      <c r="AH20" s="162"/>
      <c r="AI20" s="211">
        <v>0</v>
      </c>
      <c r="AJ20" s="43"/>
      <c r="AK20" s="185"/>
      <c r="AL20" s="185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</row>
    <row r="21" spans="1:48" ht="15">
      <c r="A21" s="185">
        <f ca="1">IFERROR(__xludf.DUMMYFUNCTION("""COMPUTED_VALUE"""),18)</f>
        <v>18</v>
      </c>
      <c r="B21" s="185">
        <f ca="1">IFERROR(__xludf.DUMMYFUNCTION("""COMPUTED_VALUE"""),9)</f>
        <v>9</v>
      </c>
      <c r="C21" s="185" t="str">
        <f ca="1">IFERROR(__xludf.DUMMYFUNCTION("""COMPUTED_VALUE"""),"Выдача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разрешений")</f>
        <v>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</v>
      </c>
      <c r="D21" s="185"/>
      <c r="E21" s="185"/>
      <c r="F21" s="185"/>
      <c r="G21" s="185"/>
      <c r="H21" s="204">
        <v>0</v>
      </c>
      <c r="I21" s="211">
        <v>0</v>
      </c>
      <c r="J21" s="208">
        <v>0</v>
      </c>
      <c r="K21" s="162">
        <v>0</v>
      </c>
      <c r="L21" s="162"/>
      <c r="M21" s="162"/>
      <c r="N21" s="162"/>
      <c r="O21" s="162"/>
      <c r="P21" s="162"/>
      <c r="Q21" s="162"/>
      <c r="R21" s="162"/>
      <c r="S21" s="162"/>
      <c r="T21" s="211">
        <v>0</v>
      </c>
      <c r="U21" s="211">
        <v>0</v>
      </c>
      <c r="V21" s="208">
        <v>0</v>
      </c>
      <c r="W21" s="162">
        <v>0</v>
      </c>
      <c r="X21" s="162"/>
      <c r="Y21" s="162"/>
      <c r="Z21" s="162"/>
      <c r="AA21" s="162"/>
      <c r="AB21" s="162"/>
      <c r="AC21" s="162"/>
      <c r="AD21" s="162"/>
      <c r="AE21" s="211">
        <v>0</v>
      </c>
      <c r="AF21" s="162"/>
      <c r="AG21" s="162"/>
      <c r="AH21" s="162"/>
      <c r="AI21" s="211">
        <v>0</v>
      </c>
      <c r="AJ21" s="43"/>
      <c r="AK21" s="185"/>
      <c r="AL21" s="185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</row>
    <row r="22" spans="1:48" ht="15">
      <c r="A22" s="185">
        <f ca="1">IFERROR(__xludf.DUMMYFUNCTION("""COMPUTED_VALUE"""),19)</f>
        <v>19</v>
      </c>
      <c r="B22" s="185">
        <f ca="1">IFERROR(__xludf.DUMMYFUNCTION("""COMPUTED_VALUE"""),73)</f>
        <v>73</v>
      </c>
      <c r="C22" s="185" t="str">
        <f ca="1">IFERROR(__xludf.DUMMYFUNCTION("""COMPUTED_VALUE"""),"Выдача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сервитута")</f>
        <v>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</v>
      </c>
      <c r="D22" s="185"/>
      <c r="E22" s="185"/>
      <c r="F22" s="185"/>
      <c r="G22" s="185"/>
      <c r="H22" s="204">
        <v>0</v>
      </c>
      <c r="I22" s="211">
        <v>0</v>
      </c>
      <c r="J22" s="208">
        <v>0</v>
      </c>
      <c r="K22" s="162">
        <v>0</v>
      </c>
      <c r="L22" s="162"/>
      <c r="M22" s="162"/>
      <c r="N22" s="162"/>
      <c r="O22" s="162"/>
      <c r="P22" s="162"/>
      <c r="Q22" s="162"/>
      <c r="R22" s="162"/>
      <c r="S22" s="162"/>
      <c r="T22" s="211">
        <v>0</v>
      </c>
      <c r="U22" s="211">
        <v>0</v>
      </c>
      <c r="V22" s="208">
        <v>0</v>
      </c>
      <c r="W22" s="162">
        <v>8</v>
      </c>
      <c r="X22" s="162"/>
      <c r="Y22" s="162"/>
      <c r="Z22" s="162"/>
      <c r="AA22" s="162"/>
      <c r="AB22" s="162"/>
      <c r="AC22" s="162"/>
      <c r="AD22" s="162"/>
      <c r="AE22" s="211">
        <v>0</v>
      </c>
      <c r="AF22" s="162"/>
      <c r="AG22" s="162"/>
      <c r="AH22" s="162"/>
      <c r="AI22" s="211">
        <v>0</v>
      </c>
      <c r="AJ22" s="43"/>
      <c r="AK22" s="185"/>
      <c r="AL22" s="185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</row>
    <row r="23" spans="1:48" ht="15">
      <c r="A23" s="185">
        <f ca="1">IFERROR(__xludf.DUMMYFUNCTION("""COMPUTED_VALUE"""),20)</f>
        <v>20</v>
      </c>
      <c r="B23" s="185">
        <f ca="1">IFERROR(__xludf.DUMMYFUNCTION("""COMPUTED_VALUE"""),56)</f>
        <v>56</v>
      </c>
      <c r="C23" s="185" t="str">
        <f ca="1">IFERROR(__xludf.DUMMYFUNCTION("""COMPUTED_VALUE"""),"Отнесение земель или земельных участков в составе таких земель к определенной категории")</f>
        <v>Отнесение земель или земельных участков в составе таких земель к определенной категории</v>
      </c>
      <c r="D23" s="185"/>
      <c r="E23" s="185"/>
      <c r="F23" s="185"/>
      <c r="G23" s="185"/>
      <c r="H23" s="204">
        <v>0</v>
      </c>
      <c r="I23" s="211">
        <v>0</v>
      </c>
      <c r="J23" s="208">
        <v>0</v>
      </c>
      <c r="K23" s="162">
        <v>0</v>
      </c>
      <c r="L23" s="162"/>
      <c r="M23" s="162"/>
      <c r="N23" s="162"/>
      <c r="O23" s="162"/>
      <c r="P23" s="162"/>
      <c r="Q23" s="162"/>
      <c r="R23" s="162"/>
      <c r="S23" s="162"/>
      <c r="T23" s="211">
        <v>0</v>
      </c>
      <c r="U23" s="211">
        <v>0</v>
      </c>
      <c r="V23" s="208">
        <v>0</v>
      </c>
      <c r="W23" s="162">
        <v>0</v>
      </c>
      <c r="X23" s="162"/>
      <c r="Y23" s="162"/>
      <c r="Z23" s="162"/>
      <c r="AA23" s="162"/>
      <c r="AB23" s="162"/>
      <c r="AC23" s="162"/>
      <c r="AD23" s="162"/>
      <c r="AE23" s="211">
        <v>0</v>
      </c>
      <c r="AF23" s="162"/>
      <c r="AG23" s="162"/>
      <c r="AH23" s="162"/>
      <c r="AI23" s="211">
        <v>0</v>
      </c>
      <c r="AJ23" s="43"/>
      <c r="AK23" s="185"/>
      <c r="AL23" s="185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</row>
    <row r="24" spans="1:48" ht="15">
      <c r="A24" s="185">
        <f ca="1">IFERROR(__xludf.DUMMYFUNCTION("""COMPUTED_VALUE"""),21)</f>
        <v>21</v>
      </c>
      <c r="B24" s="185">
        <f ca="1">IFERROR(__xludf.DUMMYFUNCTION("""COMPUTED_VALUE"""),50)</f>
        <v>50</v>
      </c>
      <c r="C24" s="185" t="str">
        <f ca="1">IFERROR(__xludf.DUMMYFUNCTION("""COMPUTED_VALUE"""),"Установление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&lt;1&gt;)")</f>
        <v>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</v>
      </c>
      <c r="D24" s="185"/>
      <c r="E24" s="185"/>
      <c r="F24" s="185"/>
      <c r="G24" s="185"/>
      <c r="H24" s="204">
        <v>0</v>
      </c>
      <c r="I24" s="211">
        <v>0</v>
      </c>
      <c r="J24" s="208">
        <v>0</v>
      </c>
      <c r="K24" s="162">
        <v>0</v>
      </c>
      <c r="L24" s="162"/>
      <c r="M24" s="162"/>
      <c r="N24" s="162"/>
      <c r="O24" s="162"/>
      <c r="P24" s="162"/>
      <c r="Q24" s="162"/>
      <c r="R24" s="162"/>
      <c r="S24" s="162"/>
      <c r="T24" s="211">
        <v>0</v>
      </c>
      <c r="U24" s="211">
        <v>0</v>
      </c>
      <c r="V24" s="208">
        <v>0</v>
      </c>
      <c r="W24" s="162">
        <v>0</v>
      </c>
      <c r="X24" s="162"/>
      <c r="Y24" s="162"/>
      <c r="Z24" s="162"/>
      <c r="AA24" s="162"/>
      <c r="AB24" s="162"/>
      <c r="AC24" s="162"/>
      <c r="AD24" s="162"/>
      <c r="AE24" s="211">
        <v>0</v>
      </c>
      <c r="AF24" s="162"/>
      <c r="AG24" s="162"/>
      <c r="AH24" s="162"/>
      <c r="AI24" s="211">
        <v>0</v>
      </c>
      <c r="AJ24" s="43"/>
      <c r="AK24" s="185"/>
      <c r="AL24" s="185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</row>
    <row r="25" spans="1:48" ht="15">
      <c r="A25" s="185">
        <f ca="1">IFERROR(__xludf.DUMMYFUNCTION("""COMPUTED_VALUE"""),22)</f>
        <v>22</v>
      </c>
      <c r="B25" s="185">
        <f ca="1">IFERROR(__xludf.DUMMYFUNCTION("""COMPUTED_VALUE"""),70)</f>
        <v>70</v>
      </c>
      <c r="C25" s="185" t="str">
        <f ca="1">IFERROR(__xludf.DUMMYFUNCTION("""COMPUTED_VALUE"""),"Выдача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капитала")</f>
        <v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v>
      </c>
      <c r="D25" s="185"/>
      <c r="E25" s="185"/>
      <c r="F25" s="185"/>
      <c r="G25" s="185"/>
      <c r="H25" s="204">
        <v>0</v>
      </c>
      <c r="I25" s="211">
        <v>0</v>
      </c>
      <c r="J25" s="208">
        <v>0</v>
      </c>
      <c r="K25" s="162">
        <v>0</v>
      </c>
      <c r="L25" s="162"/>
      <c r="M25" s="162"/>
      <c r="N25" s="162"/>
      <c r="O25" s="162"/>
      <c r="P25" s="162"/>
      <c r="Q25" s="162"/>
      <c r="R25" s="162"/>
      <c r="S25" s="162"/>
      <c r="T25" s="211">
        <v>0</v>
      </c>
      <c r="U25" s="211">
        <v>1</v>
      </c>
      <c r="V25" s="208">
        <v>0</v>
      </c>
      <c r="W25" s="162">
        <v>0</v>
      </c>
      <c r="X25" s="162"/>
      <c r="Y25" s="162"/>
      <c r="Z25" s="162"/>
      <c r="AA25" s="162"/>
      <c r="AB25" s="162"/>
      <c r="AC25" s="162"/>
      <c r="AD25" s="162"/>
      <c r="AE25" s="211">
        <v>0</v>
      </c>
      <c r="AF25" s="162"/>
      <c r="AG25" s="162"/>
      <c r="AH25" s="162"/>
      <c r="AI25" s="211">
        <v>0</v>
      </c>
      <c r="AJ25" s="43"/>
      <c r="AK25" s="185"/>
      <c r="AL25" s="185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</row>
    <row r="26" spans="1:48" ht="15">
      <c r="A26" s="185">
        <f ca="1">IFERROR(__xludf.DUMMYFUNCTION("""COMPUTED_VALUE"""),23)</f>
        <v>23</v>
      </c>
      <c r="B26" s="185">
        <f ca="1">IFERROR(__xludf.DUMMYFUNCTION("""COMPUTED_VALUE"""),97)</f>
        <v>97</v>
      </c>
      <c r="C26" s="185" t="str">
        <f ca="1">IFERROR(__xludf.DUMMYFUNCTION("""COMPUTED_VALUE"""),"Предоставление разрешения на условно разрешенный вид использования земельного участка или объекта капитального строительства")</f>
        <v>Предоставление разрешения на условно разрешенный вид использования земельного участка или объекта капитального строительства</v>
      </c>
      <c r="D26" s="185"/>
      <c r="E26" s="185"/>
      <c r="F26" s="185"/>
      <c r="G26" s="185"/>
      <c r="H26" s="204">
        <v>0</v>
      </c>
      <c r="I26" s="211">
        <v>0</v>
      </c>
      <c r="J26" s="208">
        <v>0</v>
      </c>
      <c r="K26" s="162">
        <v>0</v>
      </c>
      <c r="L26" s="162"/>
      <c r="M26" s="162"/>
      <c r="N26" s="162"/>
      <c r="O26" s="162"/>
      <c r="P26" s="162"/>
      <c r="Q26" s="162"/>
      <c r="R26" s="162"/>
      <c r="S26" s="162"/>
      <c r="T26" s="211">
        <v>0</v>
      </c>
      <c r="U26" s="211">
        <v>0</v>
      </c>
      <c r="V26" s="208">
        <v>0</v>
      </c>
      <c r="W26" s="162">
        <v>0</v>
      </c>
      <c r="X26" s="162"/>
      <c r="Y26" s="162"/>
      <c r="Z26" s="162"/>
      <c r="AA26" s="162"/>
      <c r="AB26" s="162"/>
      <c r="AC26" s="162"/>
      <c r="AD26" s="162"/>
      <c r="AE26" s="211">
        <v>0</v>
      </c>
      <c r="AF26" s="162"/>
      <c r="AG26" s="162"/>
      <c r="AH26" s="162"/>
      <c r="AI26" s="211">
        <v>0</v>
      </c>
      <c r="AJ26" s="43"/>
      <c r="AK26" s="185"/>
      <c r="AL26" s="185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</row>
    <row r="27" spans="1:48" ht="15">
      <c r="A27" s="185">
        <f ca="1">IFERROR(__xludf.DUMMYFUNCTION("""COMPUTED_VALUE"""),24)</f>
        <v>24</v>
      </c>
      <c r="B27" s="185">
        <f ca="1">IFERROR(__xludf.DUMMYFUNCTION("""COMPUTED_VALUE"""),103)</f>
        <v>103</v>
      </c>
      <c r="C27" s="185" t="str">
        <f ca="1">IFERROR(__xludf.DUMMYFUNCTION("""COMPUTED_VALUE"""),"Установка информационной вывески, согласование дизайн-проекта размещения вывески")</f>
        <v>Установка информационной вывески, согласование дизайн-проекта размещения вывески</v>
      </c>
      <c r="D27" s="185"/>
      <c r="E27" s="185"/>
      <c r="F27" s="185"/>
      <c r="G27" s="185"/>
      <c r="H27" s="204">
        <v>0</v>
      </c>
      <c r="I27" s="211">
        <v>0</v>
      </c>
      <c r="J27" s="208">
        <v>0</v>
      </c>
      <c r="K27" s="162">
        <v>0</v>
      </c>
      <c r="L27" s="162"/>
      <c r="M27" s="162"/>
      <c r="N27" s="162"/>
      <c r="O27" s="162"/>
      <c r="P27" s="162"/>
      <c r="Q27" s="162"/>
      <c r="R27" s="162"/>
      <c r="S27" s="162"/>
      <c r="T27" s="211">
        <v>0</v>
      </c>
      <c r="U27" s="211">
        <v>0</v>
      </c>
      <c r="V27" s="208">
        <v>0</v>
      </c>
      <c r="W27" s="162">
        <v>0</v>
      </c>
      <c r="X27" s="162"/>
      <c r="Y27" s="162"/>
      <c r="Z27" s="162"/>
      <c r="AA27" s="162"/>
      <c r="AB27" s="162"/>
      <c r="AC27" s="162"/>
      <c r="AD27" s="162"/>
      <c r="AE27" s="211">
        <v>0</v>
      </c>
      <c r="AF27" s="162"/>
      <c r="AG27" s="162"/>
      <c r="AH27" s="162"/>
      <c r="AI27" s="211">
        <v>0</v>
      </c>
      <c r="AJ27" s="43"/>
      <c r="AK27" s="185"/>
      <c r="AL27" s="185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</row>
    <row r="28" spans="1:48" ht="15">
      <c r="A28" s="185">
        <f ca="1">IFERROR(__xludf.DUMMYFUNCTION("""COMPUTED_VALUE"""),25)</f>
        <v>25</v>
      </c>
      <c r="B28" s="185">
        <f ca="1">IFERROR(__xludf.DUMMYFUNCTION("""COMPUTED_VALUE"""),95)</f>
        <v>95</v>
      </c>
      <c r="C28" s="185" t="str">
        <f ca="1">IFERROR(__xludf.DUMMYFUNCTION("""COMPUTED_VALUE"""),"Постановка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разгран"&amp;"ичена ), в собственность бесплатно")</f>
        <v>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разграничена ), в собственность бесплатно</v>
      </c>
      <c r="D28" s="185"/>
      <c r="E28" s="185"/>
      <c r="F28" s="185"/>
      <c r="G28" s="185"/>
      <c r="H28" s="204">
        <v>0</v>
      </c>
      <c r="I28" s="211">
        <v>0</v>
      </c>
      <c r="J28" s="208">
        <v>0</v>
      </c>
      <c r="K28" s="162">
        <v>0</v>
      </c>
      <c r="L28" s="162"/>
      <c r="M28" s="162"/>
      <c r="N28" s="162"/>
      <c r="O28" s="162"/>
      <c r="P28" s="162"/>
      <c r="Q28" s="162"/>
      <c r="R28" s="162"/>
      <c r="S28" s="162"/>
      <c r="T28" s="211">
        <v>0</v>
      </c>
      <c r="U28" s="211">
        <v>0</v>
      </c>
      <c r="V28" s="208">
        <v>0</v>
      </c>
      <c r="W28" s="162">
        <v>0</v>
      </c>
      <c r="X28" s="162"/>
      <c r="Y28" s="162"/>
      <c r="Z28" s="162"/>
      <c r="AA28" s="162"/>
      <c r="AB28" s="162"/>
      <c r="AC28" s="162"/>
      <c r="AD28" s="162"/>
      <c r="AE28" s="211">
        <v>0</v>
      </c>
      <c r="AF28" s="162"/>
      <c r="AG28" s="162"/>
      <c r="AH28" s="162"/>
      <c r="AI28" s="211">
        <v>0</v>
      </c>
      <c r="AJ28" s="43"/>
      <c r="AK28" s="185"/>
      <c r="AL28" s="185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</row>
    <row r="29" spans="1:48" ht="15">
      <c r="A29" s="185">
        <f ca="1">IFERROR(__xludf.DUMMYFUNCTION("""COMPUTED_VALUE"""),26)</f>
        <v>26</v>
      </c>
      <c r="B29" s="185">
        <f ca="1">IFERROR(__xludf.DUMMYFUNCTION("""COMPUTED_VALUE"""),58)</f>
        <v>58</v>
      </c>
      <c r="C29" s="185" t="str">
        <f ca="1">IFERROR(__xludf.DUMMYFUNCTION("""COMPUTED_VALUE"""),"Предварительное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&lt;1&gt;)")</f>
        <v>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</v>
      </c>
      <c r="D29" s="185"/>
      <c r="E29" s="185"/>
      <c r="F29" s="185"/>
      <c r="G29" s="185"/>
      <c r="H29" s="204">
        <v>0</v>
      </c>
      <c r="I29" s="211">
        <v>0</v>
      </c>
      <c r="J29" s="208">
        <v>0</v>
      </c>
      <c r="K29" s="162">
        <v>0</v>
      </c>
      <c r="L29" s="162"/>
      <c r="M29" s="162"/>
      <c r="N29" s="162"/>
      <c r="O29" s="162"/>
      <c r="P29" s="162"/>
      <c r="Q29" s="162"/>
      <c r="R29" s="162"/>
      <c r="S29" s="162"/>
      <c r="T29" s="211">
        <v>0</v>
      </c>
      <c r="U29" s="211">
        <v>0</v>
      </c>
      <c r="V29" s="208">
        <v>0</v>
      </c>
      <c r="W29" s="162">
        <v>12</v>
      </c>
      <c r="X29" s="162"/>
      <c r="Y29" s="162"/>
      <c r="Z29" s="162"/>
      <c r="AA29" s="162"/>
      <c r="AB29" s="162"/>
      <c r="AC29" s="162"/>
      <c r="AD29" s="162"/>
      <c r="AE29" s="211">
        <v>0</v>
      </c>
      <c r="AF29" s="162"/>
      <c r="AG29" s="162"/>
      <c r="AH29" s="162"/>
      <c r="AI29" s="211">
        <v>0</v>
      </c>
      <c r="AJ29" s="43"/>
      <c r="AK29" s="185"/>
      <c r="AL29" s="185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</row>
    <row r="30" spans="1:48" ht="15">
      <c r="A30" s="185">
        <f ca="1">IFERROR(__xludf.DUMMYFUNCTION("""COMPUTED_VALUE"""),27)</f>
        <v>27</v>
      </c>
      <c r="B30" s="185">
        <f ca="1">IFERROR(__xludf.DUMMYFUNCTION("""COMPUTED_VALUE"""),52)</f>
        <v>52</v>
      </c>
      <c r="C30" s="185" t="str">
        <f ca="1">IFERROR(__xludf.DUMMYFUNCTION("""COMPUTED_VALUE"""),"Предоставление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торгов")</f>
        <v>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</v>
      </c>
      <c r="D30" s="185"/>
      <c r="E30" s="185"/>
      <c r="F30" s="185"/>
      <c r="G30" s="185"/>
      <c r="H30" s="204">
        <v>0</v>
      </c>
      <c r="I30" s="211">
        <v>0</v>
      </c>
      <c r="J30" s="208">
        <v>0</v>
      </c>
      <c r="K30" s="162">
        <v>0</v>
      </c>
      <c r="L30" s="162"/>
      <c r="M30" s="162"/>
      <c r="N30" s="162"/>
      <c r="O30" s="162"/>
      <c r="P30" s="162"/>
      <c r="Q30" s="162"/>
      <c r="R30" s="162"/>
      <c r="S30" s="162"/>
      <c r="T30" s="211">
        <v>1</v>
      </c>
      <c r="U30" s="211">
        <v>1</v>
      </c>
      <c r="V30" s="208">
        <v>3</v>
      </c>
      <c r="W30" s="162">
        <v>3</v>
      </c>
      <c r="X30" s="162"/>
      <c r="Y30" s="162"/>
      <c r="Z30" s="162"/>
      <c r="AA30" s="162"/>
      <c r="AB30" s="162"/>
      <c r="AC30" s="162"/>
      <c r="AD30" s="162"/>
      <c r="AE30" s="211">
        <v>0</v>
      </c>
      <c r="AF30" s="162"/>
      <c r="AG30" s="162"/>
      <c r="AH30" s="162"/>
      <c r="AI30" s="211">
        <v>0</v>
      </c>
      <c r="AJ30" s="43"/>
      <c r="AK30" s="185"/>
      <c r="AL30" s="185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</row>
    <row r="31" spans="1:48" ht="15">
      <c r="A31" s="185">
        <f ca="1">IFERROR(__xludf.DUMMYFUNCTION("""COMPUTED_VALUE"""),28)</f>
        <v>28</v>
      </c>
      <c r="B31" s="185">
        <f ca="1">IFERROR(__xludf.DUMMYFUNCTION("""COMPUTED_VALUE"""),82)</f>
        <v>82</v>
      </c>
      <c r="C31" s="185" t="str">
        <f ca="1">IFERROR(__xludf.DUMMYFUNCTION("""COMPUTED_VALUE"""),"Предоставление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то"&amp;"ргов в собственность бесплатно, в общую долевую собственность бесплатно либо в аренду")</f>
        <v>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торгов в собственность бесплатно, в общую долевую собственность бесплатно либо в аренду</v>
      </c>
      <c r="D31" s="185"/>
      <c r="E31" s="185"/>
      <c r="F31" s="185"/>
      <c r="G31" s="185"/>
      <c r="H31" s="204">
        <v>0</v>
      </c>
      <c r="I31" s="211">
        <v>0</v>
      </c>
      <c r="J31" s="208">
        <v>0</v>
      </c>
      <c r="K31" s="162">
        <v>0</v>
      </c>
      <c r="L31" s="162"/>
      <c r="M31" s="162"/>
      <c r="N31" s="162"/>
      <c r="O31" s="162"/>
      <c r="P31" s="162"/>
      <c r="Q31" s="162"/>
      <c r="R31" s="162"/>
      <c r="S31" s="162"/>
      <c r="T31" s="211">
        <v>0</v>
      </c>
      <c r="U31" s="211">
        <v>1</v>
      </c>
      <c r="V31" s="208">
        <v>0</v>
      </c>
      <c r="W31" s="162">
        <v>0</v>
      </c>
      <c r="X31" s="162"/>
      <c r="Y31" s="162"/>
      <c r="Z31" s="162"/>
      <c r="AA31" s="162"/>
      <c r="AB31" s="162"/>
      <c r="AC31" s="162"/>
      <c r="AD31" s="162"/>
      <c r="AE31" s="211">
        <v>0</v>
      </c>
      <c r="AF31" s="162"/>
      <c r="AG31" s="162"/>
      <c r="AH31" s="162"/>
      <c r="AI31" s="211">
        <v>0</v>
      </c>
      <c r="AJ31" s="43"/>
      <c r="AK31" s="185"/>
      <c r="AL31" s="185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</row>
    <row r="32" spans="1:48" ht="15">
      <c r="A32" s="185">
        <f ca="1">IFERROR(__xludf.DUMMYFUNCTION("""COMPUTED_VALUE"""),29)</f>
        <v>29</v>
      </c>
      <c r="B32" s="185">
        <f ca="1">IFERROR(__xludf.DUMMYFUNCTION("""COMPUTED_VALUE"""),2)</f>
        <v>2</v>
      </c>
      <c r="C32" s="185" t="str">
        <f ca="1">IFERROR(__xludf.DUMMYFUNCTION("""COMPUTED_VALUE"""),"Принятие граждан на учет в качестве нуждающихся в жилых помещениях, предоставляемых по договорам социального найма")</f>
        <v>Принятие граждан на учет в качестве нуждающихся в жилых помещениях, предоставляемых по договорам социального найма</v>
      </c>
      <c r="D32" s="185"/>
      <c r="E32" s="185"/>
      <c r="F32" s="185"/>
      <c r="G32" s="185"/>
      <c r="H32" s="204">
        <v>0</v>
      </c>
      <c r="I32" s="211">
        <v>0</v>
      </c>
      <c r="J32" s="208">
        <v>0</v>
      </c>
      <c r="K32" s="162">
        <v>0</v>
      </c>
      <c r="L32" s="162"/>
      <c r="M32" s="162"/>
      <c r="N32" s="162"/>
      <c r="O32" s="162"/>
      <c r="P32" s="162"/>
      <c r="Q32" s="162"/>
      <c r="R32" s="162"/>
      <c r="S32" s="162"/>
      <c r="T32" s="211">
        <v>0</v>
      </c>
      <c r="U32" s="211">
        <v>0</v>
      </c>
      <c r="V32" s="208">
        <v>0</v>
      </c>
      <c r="W32" s="162">
        <v>0</v>
      </c>
      <c r="X32" s="162"/>
      <c r="Y32" s="162"/>
      <c r="Z32" s="162"/>
      <c r="AA32" s="162"/>
      <c r="AB32" s="162"/>
      <c r="AC32" s="162"/>
      <c r="AD32" s="162"/>
      <c r="AE32" s="211">
        <v>0</v>
      </c>
      <c r="AF32" s="162"/>
      <c r="AG32" s="162"/>
      <c r="AH32" s="162"/>
      <c r="AI32" s="211">
        <v>0</v>
      </c>
      <c r="AJ32" s="43"/>
      <c r="AK32" s="185"/>
      <c r="AL32" s="185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</row>
    <row r="33" spans="1:48" ht="15">
      <c r="A33" s="185">
        <f ca="1">IFERROR(__xludf.DUMMYFUNCTION("""COMPUTED_VALUE"""),30)</f>
        <v>30</v>
      </c>
      <c r="B33" s="185">
        <f ca="1">IFERROR(__xludf.DUMMYFUNCTION("""COMPUTED_VALUE"""),81)</f>
        <v>81</v>
      </c>
      <c r="C33" s="185" t="str">
        <f ca="1">IFERROR(__xludf.DUMMYFUNCTION("""COMPUTED_VALUE"""),"Заключение, изменение, выдача дубликата договора социального найма жилого помещения муниципального жилищного фонда")</f>
        <v>Заключение, изменение, выдача дубликата договора социального найма жилого помещения муниципального жилищного фонда</v>
      </c>
      <c r="D33" s="185"/>
      <c r="E33" s="185"/>
      <c r="F33" s="185"/>
      <c r="G33" s="185"/>
      <c r="H33" s="204">
        <v>0</v>
      </c>
      <c r="I33" s="211">
        <v>0</v>
      </c>
      <c r="J33" s="208">
        <v>0</v>
      </c>
      <c r="K33" s="162">
        <v>0</v>
      </c>
      <c r="L33" s="162"/>
      <c r="M33" s="162"/>
      <c r="N33" s="162"/>
      <c r="O33" s="162"/>
      <c r="P33" s="162"/>
      <c r="Q33" s="162"/>
      <c r="R33" s="162"/>
      <c r="S33" s="162"/>
      <c r="T33" s="211">
        <v>0</v>
      </c>
      <c r="U33" s="211">
        <v>0</v>
      </c>
      <c r="V33" s="208">
        <v>2</v>
      </c>
      <c r="W33" s="162">
        <v>1</v>
      </c>
      <c r="X33" s="162"/>
      <c r="Y33" s="162"/>
      <c r="Z33" s="162"/>
      <c r="AA33" s="162"/>
      <c r="AB33" s="162"/>
      <c r="AC33" s="162"/>
      <c r="AD33" s="162"/>
      <c r="AE33" s="211">
        <v>0</v>
      </c>
      <c r="AF33" s="162"/>
      <c r="AG33" s="162"/>
      <c r="AH33" s="162"/>
      <c r="AI33" s="211">
        <v>0</v>
      </c>
      <c r="AJ33" s="43"/>
      <c r="AK33" s="185"/>
      <c r="AL33" s="185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</row>
    <row r="34" spans="1:48" ht="15">
      <c r="A34" s="185">
        <f ca="1">IFERROR(__xludf.DUMMYFUNCTION("""COMPUTED_VALUE"""),31)</f>
        <v>31</v>
      </c>
      <c r="B34" s="185">
        <f ca="1">IFERROR(__xludf.DUMMYFUNCTION("""COMPUTED_VALUE"""),26)</f>
        <v>26</v>
      </c>
      <c r="C34" s="185" t="str">
        <f ca="1">IFERROR(__xludf.DUMMYFUNCTION("""COMPUTED_VALUE"""),"Прием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сады)")</f>
        <v>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</v>
      </c>
      <c r="D34" s="185"/>
      <c r="E34" s="185"/>
      <c r="F34" s="185"/>
      <c r="G34" s="185"/>
      <c r="H34" s="204">
        <v>0</v>
      </c>
      <c r="I34" s="211">
        <v>0</v>
      </c>
      <c r="J34" s="208">
        <v>0</v>
      </c>
      <c r="K34" s="162">
        <v>0</v>
      </c>
      <c r="L34" s="162"/>
      <c r="M34" s="162"/>
      <c r="N34" s="162"/>
      <c r="O34" s="162"/>
      <c r="P34" s="162"/>
      <c r="Q34" s="162"/>
      <c r="R34" s="162"/>
      <c r="S34" s="162"/>
      <c r="T34" s="211">
        <v>0</v>
      </c>
      <c r="U34" s="211">
        <v>0</v>
      </c>
      <c r="V34" s="208">
        <v>0</v>
      </c>
      <c r="W34" s="162">
        <v>0</v>
      </c>
      <c r="X34" s="162"/>
      <c r="Y34" s="162"/>
      <c r="Z34" s="162"/>
      <c r="AA34" s="162"/>
      <c r="AB34" s="162"/>
      <c r="AC34" s="162"/>
      <c r="AD34" s="162"/>
      <c r="AE34" s="211">
        <v>0</v>
      </c>
      <c r="AF34" s="162"/>
      <c r="AG34" s="162"/>
      <c r="AH34" s="162"/>
      <c r="AI34" s="211">
        <v>0</v>
      </c>
      <c r="AJ34" s="43"/>
      <c r="AK34" s="185"/>
      <c r="AL34" s="185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</row>
    <row r="35" spans="1:48" ht="15">
      <c r="A35" s="185">
        <f ca="1">IFERROR(__xludf.DUMMYFUNCTION("""COMPUTED_VALUE"""),32)</f>
        <v>32</v>
      </c>
      <c r="B35" s="185">
        <f ca="1">IFERROR(__xludf.DUMMYFUNCTION("""COMPUTED_VALUE"""),27)</f>
        <v>27</v>
      </c>
      <c r="C35" s="185" t="str">
        <f ca="1">IFERROR(__xludf.DUMMYFUNCTION("""COMPUTED_VALUE"""),"Зачисление детей в общеобразовательные организации")</f>
        <v>Зачисление детей в общеобразовательные организации</v>
      </c>
      <c r="D35" s="185"/>
      <c r="E35" s="185"/>
      <c r="F35" s="185"/>
      <c r="G35" s="185"/>
      <c r="H35" s="204">
        <v>0</v>
      </c>
      <c r="I35" s="211">
        <v>0</v>
      </c>
      <c r="J35" s="208">
        <v>0</v>
      </c>
      <c r="K35" s="162">
        <v>0</v>
      </c>
      <c r="L35" s="162"/>
      <c r="M35" s="162"/>
      <c r="N35" s="162"/>
      <c r="O35" s="162"/>
      <c r="P35" s="162"/>
      <c r="Q35" s="162"/>
      <c r="R35" s="162"/>
      <c r="S35" s="162"/>
      <c r="T35" s="211">
        <v>0</v>
      </c>
      <c r="U35" s="211">
        <v>0</v>
      </c>
      <c r="V35" s="208">
        <v>0</v>
      </c>
      <c r="W35" s="162">
        <v>0</v>
      </c>
      <c r="X35" s="162"/>
      <c r="Y35" s="162"/>
      <c r="Z35" s="162"/>
      <c r="AA35" s="162"/>
      <c r="AB35" s="162"/>
      <c r="AC35" s="162"/>
      <c r="AD35" s="162"/>
      <c r="AE35" s="211">
        <v>0</v>
      </c>
      <c r="AF35" s="162"/>
      <c r="AG35" s="162"/>
      <c r="AH35" s="162"/>
      <c r="AI35" s="211">
        <v>0</v>
      </c>
      <c r="AJ35" s="43"/>
      <c r="AK35" s="185"/>
      <c r="AL35" s="185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</row>
    <row r="36" spans="1:48" ht="15">
      <c r="A36" s="185">
        <f ca="1">IFERROR(__xludf.DUMMYFUNCTION("""COMPUTED_VALUE"""),33)</f>
        <v>33</v>
      </c>
      <c r="B36" s="185">
        <f ca="1">IFERROR(__xludf.DUMMYFUNCTION("""COMPUTED_VALUE"""),54)</f>
        <v>54</v>
      </c>
      <c r="C36" s="185" t="str">
        <f ca="1">IFERROR(__xludf.DUMMYFUNCTION("""COMPUTED_VALUE"""),"Предоставление сведений об объектах учета, содержащихся в реестре муниципального имущества")</f>
        <v>Предоставление сведений об объектах учета, содержащихся в реестре муниципального имущества</v>
      </c>
      <c r="D36" s="185"/>
      <c r="E36" s="185"/>
      <c r="F36" s="185"/>
      <c r="G36" s="185"/>
      <c r="H36" s="204">
        <v>0</v>
      </c>
      <c r="I36" s="211">
        <v>0</v>
      </c>
      <c r="J36" s="208">
        <v>0</v>
      </c>
      <c r="K36" s="162">
        <v>0</v>
      </c>
      <c r="L36" s="162"/>
      <c r="M36" s="162"/>
      <c r="N36" s="162"/>
      <c r="O36" s="162"/>
      <c r="P36" s="162"/>
      <c r="Q36" s="162"/>
      <c r="R36" s="162"/>
      <c r="S36" s="162"/>
      <c r="T36" s="211">
        <v>0</v>
      </c>
      <c r="U36" s="211">
        <v>0</v>
      </c>
      <c r="V36" s="208">
        <v>0</v>
      </c>
      <c r="W36" s="162">
        <v>0</v>
      </c>
      <c r="X36" s="162"/>
      <c r="Y36" s="162"/>
      <c r="Z36" s="162"/>
      <c r="AA36" s="162"/>
      <c r="AB36" s="162"/>
      <c r="AC36" s="162"/>
      <c r="AD36" s="162"/>
      <c r="AE36" s="211">
        <v>0</v>
      </c>
      <c r="AF36" s="162"/>
      <c r="AG36" s="162"/>
      <c r="AH36" s="162"/>
      <c r="AI36" s="211">
        <v>0</v>
      </c>
      <c r="AJ36" s="43"/>
      <c r="AK36" s="185"/>
      <c r="AL36" s="185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</row>
    <row r="37" spans="1:48" ht="15">
      <c r="A37" s="185">
        <f ca="1">IFERROR(__xludf.DUMMYFUNCTION("""COMPUTED_VALUE"""),34)</f>
        <v>34</v>
      </c>
      <c r="B37" s="185">
        <f ca="1">IFERROR(__xludf.DUMMYFUNCTION("""COMPUTED_VALUE"""),20)</f>
        <v>20</v>
      </c>
      <c r="C37" s="185" t="str">
        <f ca="1">IFERROR(__xludf.DUMMYFUNCTION("""COMPUTED_VALUE"""),"Решение вопроса о приватизации жилого помещения муниципального жилищного фонда")</f>
        <v>Решение вопроса о приватизации жилого помещения муниципального жилищного фонда</v>
      </c>
      <c r="D37" s="185"/>
      <c r="E37" s="185"/>
      <c r="F37" s="185"/>
      <c r="G37" s="185"/>
      <c r="H37" s="204">
        <v>0</v>
      </c>
      <c r="I37" s="211">
        <v>0</v>
      </c>
      <c r="J37" s="208">
        <v>0</v>
      </c>
      <c r="K37" s="162">
        <v>0</v>
      </c>
      <c r="L37" s="162"/>
      <c r="M37" s="162"/>
      <c r="N37" s="162"/>
      <c r="O37" s="162"/>
      <c r="P37" s="162"/>
      <c r="Q37" s="162"/>
      <c r="R37" s="162"/>
      <c r="S37" s="162"/>
      <c r="T37" s="211">
        <v>0</v>
      </c>
      <c r="U37" s="211">
        <v>3</v>
      </c>
      <c r="V37" s="208">
        <v>2</v>
      </c>
      <c r="W37" s="162">
        <v>0</v>
      </c>
      <c r="X37" s="162"/>
      <c r="Y37" s="162"/>
      <c r="Z37" s="162"/>
      <c r="AA37" s="162"/>
      <c r="AB37" s="162"/>
      <c r="AC37" s="162"/>
      <c r="AD37" s="162"/>
      <c r="AE37" s="211">
        <v>0</v>
      </c>
      <c r="AF37" s="162"/>
      <c r="AG37" s="162"/>
      <c r="AH37" s="162"/>
      <c r="AI37" s="211">
        <v>0</v>
      </c>
      <c r="AJ37" s="43"/>
      <c r="AK37" s="185"/>
      <c r="AL37" s="185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</row>
    <row r="38" spans="1:48" ht="15">
      <c r="A38" s="185">
        <f ca="1">IFERROR(__xludf.DUMMYFUNCTION("""COMPUTED_VALUE"""),35)</f>
        <v>35</v>
      </c>
      <c r="B38" s="185">
        <f ca="1">IFERROR(__xludf.DUMMYFUNCTION("""COMPUTED_VALUE"""),112)</f>
        <v>112</v>
      </c>
      <c r="C38" s="185" t="str">
        <f ca="1">IFERROR(__xludf.DUMMYFUNCTION("""COMPUTED_VALUE"""),"Присвоение спортивных разрядов ""второй спортивный разряд"", ""третий спортивный разряд""
")</f>
        <v xml:space="preserve">Присвоение спортивных разрядов "второй спортивный разряд", "третий спортивный разряд"
</v>
      </c>
      <c r="D38" s="185"/>
      <c r="E38" s="185"/>
      <c r="F38" s="185"/>
      <c r="G38" s="202">
        <f>SUM(G4:G37)</f>
        <v>0</v>
      </c>
      <c r="H38" s="204">
        <v>0</v>
      </c>
      <c r="I38" s="211">
        <v>0</v>
      </c>
      <c r="J38" s="208">
        <v>0</v>
      </c>
      <c r="K38" s="162">
        <v>0</v>
      </c>
      <c r="L38" s="162"/>
      <c r="M38" s="162"/>
      <c r="N38" s="162"/>
      <c r="O38" s="162"/>
      <c r="P38" s="162"/>
      <c r="Q38" s="162"/>
      <c r="R38" s="162"/>
      <c r="S38" s="162"/>
      <c r="T38" s="211">
        <v>0</v>
      </c>
      <c r="U38" s="211">
        <v>0</v>
      </c>
      <c r="V38" s="208">
        <v>0</v>
      </c>
      <c r="W38" s="162">
        <v>0</v>
      </c>
      <c r="X38" s="162"/>
      <c r="Y38" s="162"/>
      <c r="Z38" s="162"/>
      <c r="AA38" s="162"/>
      <c r="AB38" s="162"/>
      <c r="AC38" s="162"/>
      <c r="AD38" s="162"/>
      <c r="AE38" s="211">
        <v>0</v>
      </c>
      <c r="AF38" s="162"/>
      <c r="AG38" s="162"/>
      <c r="AH38" s="162"/>
      <c r="AI38" s="211">
        <v>0</v>
      </c>
      <c r="AJ38" s="43"/>
      <c r="AK38" s="202">
        <f t="shared" ref="AK38:AL38" si="0">SUM(AK4:AK37)</f>
        <v>0</v>
      </c>
      <c r="AL38" s="202">
        <f t="shared" si="0"/>
        <v>0</v>
      </c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</row>
    <row r="39" spans="1:48" ht="15">
      <c r="A39" s="185">
        <f ca="1">IFERROR(__xludf.DUMMYFUNCTION("""COMPUTED_VALUE"""),36)</f>
        <v>36</v>
      </c>
      <c r="B39" s="185">
        <f ca="1">IFERROR(__xludf.DUMMYFUNCTION("""COMPUTED_VALUE"""),94)</f>
        <v>94</v>
      </c>
      <c r="C39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статьей 39.37 Земельного кодекса Российской Федерации
")</f>
        <v xml:space="preserve"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статьей 39.37 Земельного кодекса Российской Федерации
</v>
      </c>
      <c r="D39" s="185"/>
      <c r="E39" s="185"/>
      <c r="F39" s="185"/>
      <c r="G39" s="185"/>
      <c r="H39" s="204">
        <v>0</v>
      </c>
      <c r="I39" s="211">
        <v>0</v>
      </c>
      <c r="J39" s="208">
        <v>0</v>
      </c>
      <c r="K39" s="162">
        <v>0</v>
      </c>
      <c r="L39" s="162"/>
      <c r="M39" s="162"/>
      <c r="N39" s="162"/>
      <c r="O39" s="162"/>
      <c r="P39" s="162"/>
      <c r="Q39" s="162"/>
      <c r="R39" s="162"/>
      <c r="S39" s="162"/>
      <c r="T39" s="211">
        <v>0</v>
      </c>
      <c r="U39" s="211">
        <v>0</v>
      </c>
      <c r="V39" s="208">
        <v>0</v>
      </c>
      <c r="W39" s="162">
        <v>0</v>
      </c>
      <c r="X39" s="162"/>
      <c r="Y39" s="162"/>
      <c r="Z39" s="162"/>
      <c r="AA39" s="162"/>
      <c r="AB39" s="162"/>
      <c r="AC39" s="162"/>
      <c r="AD39" s="162"/>
      <c r="AE39" s="211">
        <v>0</v>
      </c>
      <c r="AF39" s="162"/>
      <c r="AG39" s="162"/>
      <c r="AH39" s="162"/>
      <c r="AI39" s="211">
        <v>0</v>
      </c>
      <c r="AJ39" s="4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</row>
    <row r="40" spans="1:48" ht="15">
      <c r="A40" s="185">
        <f ca="1">IFERROR(__xludf.DUMMYFUNCTION("""COMPUTED_VALUE"""),37)</f>
        <v>37</v>
      </c>
      <c r="B40" s="185">
        <f ca="1">IFERROR(__xludf.DUMMYFUNCTION("""COMPUTED_VALUE"""),106)</f>
        <v>106</v>
      </c>
      <c r="C40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Федерации")</f>
        <v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</v>
      </c>
      <c r="D40" s="185"/>
      <c r="E40" s="185"/>
      <c r="F40" s="185"/>
      <c r="G40" s="185"/>
      <c r="H40" s="204">
        <v>0</v>
      </c>
      <c r="I40" s="211">
        <v>0</v>
      </c>
      <c r="J40" s="208">
        <v>0</v>
      </c>
      <c r="K40" s="162">
        <v>0</v>
      </c>
      <c r="L40" s="162"/>
      <c r="M40" s="162"/>
      <c r="N40" s="162"/>
      <c r="O40" s="162"/>
      <c r="P40" s="162"/>
      <c r="Q40" s="162"/>
      <c r="R40" s="162"/>
      <c r="S40" s="162"/>
      <c r="T40" s="211">
        <v>0</v>
      </c>
      <c r="U40" s="211">
        <v>0</v>
      </c>
      <c r="V40" s="208">
        <v>0</v>
      </c>
      <c r="W40" s="162">
        <v>0</v>
      </c>
      <c r="X40" s="162"/>
      <c r="Y40" s="162"/>
      <c r="Z40" s="162"/>
      <c r="AA40" s="162"/>
      <c r="AB40" s="162"/>
      <c r="AC40" s="162"/>
      <c r="AD40" s="162"/>
      <c r="AE40" s="211">
        <v>0</v>
      </c>
      <c r="AF40" s="162"/>
      <c r="AG40" s="162"/>
      <c r="AH40" s="162"/>
      <c r="AI40" s="211">
        <v>0</v>
      </c>
      <c r="AJ40" s="4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</row>
    <row r="41" spans="1:48" ht="15">
      <c r="A41" s="185">
        <f ca="1">IFERROR(__xludf.DUMMYFUNCTION("""COMPUTED_VALUE"""),38)</f>
        <v>38</v>
      </c>
      <c r="B41" s="185">
        <f ca="1">IFERROR(__xludf.DUMMYFUNCTION("""COMPUTED_VALUE"""),111)</f>
        <v>111</v>
      </c>
      <c r="C41" s="185" t="str">
        <f ca="1">IFERROR(__xludf.DUMMYFUNCTION("""COMPUTED_VALUE"""),"Присвоение квалификационных категорий спортивных судей ""спортивный судья третьей категории"", ""спортивный судья второй категории""")</f>
        <v>Присвоение квалификационных категорий спортивных судей "спортивный судья третьей категории", "спортивный судья второй категории"</v>
      </c>
      <c r="D41" s="185"/>
      <c r="E41" s="185"/>
      <c r="F41" s="185"/>
      <c r="G41" s="185"/>
      <c r="H41" s="204">
        <v>0</v>
      </c>
      <c r="I41" s="211">
        <v>0</v>
      </c>
      <c r="J41" s="208">
        <v>0</v>
      </c>
      <c r="K41" s="162">
        <v>0</v>
      </c>
      <c r="L41" s="162"/>
      <c r="M41" s="162"/>
      <c r="N41" s="162"/>
      <c r="O41" s="162"/>
      <c r="P41" s="162"/>
      <c r="Q41" s="162"/>
      <c r="R41" s="162"/>
      <c r="S41" s="162"/>
      <c r="T41" s="211">
        <v>0</v>
      </c>
      <c r="U41" s="211">
        <v>0</v>
      </c>
      <c r="V41" s="208">
        <v>0</v>
      </c>
      <c r="W41" s="162">
        <v>0</v>
      </c>
      <c r="X41" s="162"/>
      <c r="Y41" s="162"/>
      <c r="Z41" s="162"/>
      <c r="AA41" s="162"/>
      <c r="AB41" s="162"/>
      <c r="AC41" s="162"/>
      <c r="AD41" s="162"/>
      <c r="AE41" s="211">
        <v>0</v>
      </c>
      <c r="AF41" s="162"/>
      <c r="AG41" s="162"/>
      <c r="AH41" s="162"/>
      <c r="AI41" s="211">
        <v>0</v>
      </c>
      <c r="AJ41" s="4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</row>
    <row r="42" spans="1:48" ht="15" hidden="1">
      <c r="A42" s="185">
        <f ca="1">IFERROR(__xludf.DUMMYFUNCTION("""COMPUTED_VALUE"""),39)</f>
        <v>39</v>
      </c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</row>
    <row r="43" spans="1:48" ht="15" hidden="1">
      <c r="A43" s="185">
        <f ca="1">IFERROR(__xludf.DUMMYFUNCTION("""COMPUTED_VALUE"""),40)</f>
        <v>40</v>
      </c>
      <c r="B43" s="185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</row>
    <row r="44" spans="1:48" ht="15" hidden="1">
      <c r="A44" s="185">
        <f ca="1">IFERROR(__xludf.DUMMYFUNCTION("""COMPUTED_VALUE"""),41)</f>
        <v>41</v>
      </c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</row>
    <row r="45" spans="1:48" ht="15" hidden="1">
      <c r="A45" s="185">
        <f ca="1">IFERROR(__xludf.DUMMYFUNCTION("""COMPUTED_VALUE"""),42)</f>
        <v>42</v>
      </c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</row>
    <row r="46" spans="1:48" ht="15" hidden="1">
      <c r="A46" s="185">
        <f ca="1">IFERROR(__xludf.DUMMYFUNCTION("""COMPUTED_VALUE"""),43)</f>
        <v>43</v>
      </c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</row>
    <row r="47" spans="1:48" ht="15" hidden="1">
      <c r="A47" s="185">
        <f ca="1">IFERROR(__xludf.DUMMYFUNCTION("""COMPUTED_VALUE"""),44)</f>
        <v>44</v>
      </c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</row>
    <row r="48" spans="1:48" ht="15" hidden="1">
      <c r="A48" s="185">
        <f ca="1">IFERROR(__xludf.DUMMYFUNCTION("""COMPUTED_VALUE"""),45)</f>
        <v>45</v>
      </c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</row>
    <row r="49" spans="1:48" ht="15" hidden="1">
      <c r="A49" s="185">
        <f ca="1">IFERROR(__xludf.DUMMYFUNCTION("""COMPUTED_VALUE"""),46)</f>
        <v>46</v>
      </c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</row>
    <row r="50" spans="1:48" ht="15" hidden="1">
      <c r="A50" s="185">
        <f ca="1">IFERROR(__xludf.DUMMYFUNCTION("""COMPUTED_VALUE"""),47)</f>
        <v>47</v>
      </c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</row>
    <row r="51" spans="1:48" ht="15" hidden="1">
      <c r="A51" s="185">
        <f ca="1">IFERROR(__xludf.DUMMYFUNCTION("""COMPUTED_VALUE"""),48)</f>
        <v>48</v>
      </c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</row>
    <row r="52" spans="1:48" ht="15" hidden="1">
      <c r="A52" s="185">
        <f ca="1">IFERROR(__xludf.DUMMYFUNCTION("""COMPUTED_VALUE"""),49)</f>
        <v>49</v>
      </c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</row>
    <row r="53" spans="1:48" ht="15" hidden="1">
      <c r="A53" s="185">
        <f ca="1">IFERROR(__xludf.DUMMYFUNCTION("""COMPUTED_VALUE"""),50)</f>
        <v>50</v>
      </c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</row>
    <row r="54" spans="1:48" ht="15" hidden="1">
      <c r="A54" s="185">
        <f ca="1">IFERROR(__xludf.DUMMYFUNCTION("""COMPUTED_VALUE"""),51)</f>
        <v>51</v>
      </c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</row>
    <row r="55" spans="1:48" ht="15" hidden="1">
      <c r="A55" s="185">
        <f ca="1">IFERROR(__xludf.DUMMYFUNCTION("""COMPUTED_VALUE"""),52)</f>
        <v>52</v>
      </c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</row>
    <row r="56" spans="1:48" ht="15" hidden="1">
      <c r="A56" s="185">
        <f ca="1">IFERROR(__xludf.DUMMYFUNCTION("""COMPUTED_VALUE"""),53)</f>
        <v>53</v>
      </c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</row>
    <row r="57" spans="1:48" ht="15" hidden="1">
      <c r="A57" s="185">
        <f ca="1">IFERROR(__xludf.DUMMYFUNCTION("""COMPUTED_VALUE"""),54)</f>
        <v>54</v>
      </c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</row>
    <row r="58" spans="1:48" ht="15" hidden="1">
      <c r="A58" s="185">
        <f ca="1">IFERROR(__xludf.DUMMYFUNCTION("""COMPUTED_VALUE"""),55)</f>
        <v>55</v>
      </c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</row>
    <row r="59" spans="1:48" ht="15" hidden="1">
      <c r="A59" s="185">
        <f ca="1">IFERROR(__xludf.DUMMYFUNCTION("""COMPUTED_VALUE"""),56)</f>
        <v>56</v>
      </c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</row>
    <row r="60" spans="1:48" ht="15" hidden="1">
      <c r="A60" s="185">
        <f ca="1">IFERROR(__xludf.DUMMYFUNCTION("""COMPUTED_VALUE"""),57)</f>
        <v>57</v>
      </c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</row>
    <row r="61" spans="1:48" ht="15" hidden="1">
      <c r="A61" s="185">
        <f ca="1">IFERROR(__xludf.DUMMYFUNCTION("""COMPUTED_VALUE"""),58)</f>
        <v>58</v>
      </c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</row>
    <row r="62" spans="1:48" ht="15" hidden="1">
      <c r="A62" s="185">
        <f ca="1">IFERROR(__xludf.DUMMYFUNCTION("""COMPUTED_VALUE"""),59)</f>
        <v>59</v>
      </c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</row>
    <row r="63" spans="1:48" ht="15" hidden="1">
      <c r="A63" s="185">
        <f ca="1">IFERROR(__xludf.DUMMYFUNCTION("""COMPUTED_VALUE"""),60)</f>
        <v>60</v>
      </c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</row>
    <row r="64" spans="1:48" ht="15" hidden="1">
      <c r="A64" s="185">
        <f ca="1">IFERROR(__xludf.DUMMYFUNCTION("""COMPUTED_VALUE"""),61)</f>
        <v>61</v>
      </c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</row>
    <row r="65" spans="1:48" ht="15" hidden="1">
      <c r="A65" s="185">
        <f ca="1">IFERROR(__xludf.DUMMYFUNCTION("""COMPUTED_VALUE"""),62)</f>
        <v>62</v>
      </c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</row>
    <row r="66" spans="1:48" ht="15" hidden="1">
      <c r="A66" s="185">
        <f ca="1">IFERROR(__xludf.DUMMYFUNCTION("""COMPUTED_VALUE"""),63)</f>
        <v>63</v>
      </c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</row>
    <row r="67" spans="1:48" ht="15" hidden="1">
      <c r="A67" s="185">
        <f ca="1">IFERROR(__xludf.DUMMYFUNCTION("""COMPUTED_VALUE"""),64)</f>
        <v>64</v>
      </c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</row>
    <row r="68" spans="1:48" ht="15" hidden="1">
      <c r="A68" s="185">
        <f ca="1">IFERROR(__xludf.DUMMYFUNCTION("""COMPUTED_VALUE"""),65)</f>
        <v>65</v>
      </c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</row>
    <row r="69" spans="1:48" ht="15" hidden="1">
      <c r="A69" s="185">
        <f ca="1">IFERROR(__xludf.DUMMYFUNCTION("""COMPUTED_VALUE"""),66)</f>
        <v>66</v>
      </c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</row>
    <row r="70" spans="1:48" ht="15" hidden="1">
      <c r="A70" s="185">
        <f ca="1">IFERROR(__xludf.DUMMYFUNCTION("""COMPUTED_VALUE"""),67)</f>
        <v>67</v>
      </c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</row>
    <row r="71" spans="1:48" ht="15" hidden="1">
      <c r="A71" s="185">
        <f ca="1">IFERROR(__xludf.DUMMYFUNCTION("""COMPUTED_VALUE"""),68)</f>
        <v>68</v>
      </c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</row>
    <row r="72" spans="1:48" ht="15" hidden="1">
      <c r="A72" s="185">
        <f ca="1">IFERROR(__xludf.DUMMYFUNCTION("""COMPUTED_VALUE"""),69)</f>
        <v>69</v>
      </c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</row>
    <row r="73" spans="1:48" ht="15" hidden="1">
      <c r="A73" s="185">
        <f ca="1">IFERROR(__xludf.DUMMYFUNCTION("""COMPUTED_VALUE"""),70)</f>
        <v>70</v>
      </c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</row>
    <row r="74" spans="1:48" ht="15" hidden="1">
      <c r="A74" s="185">
        <f ca="1">IFERROR(__xludf.DUMMYFUNCTION("""COMPUTED_VALUE"""),71)</f>
        <v>71</v>
      </c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</row>
    <row r="75" spans="1:48" ht="15" hidden="1">
      <c r="A75" s="185">
        <f ca="1">IFERROR(__xludf.DUMMYFUNCTION("""COMPUTED_VALUE"""),72)</f>
        <v>72</v>
      </c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</row>
    <row r="76" spans="1:48" ht="15" hidden="1">
      <c r="A76" s="185">
        <f ca="1">IFERROR(__xludf.DUMMYFUNCTION("""COMPUTED_VALUE"""),73)</f>
        <v>73</v>
      </c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</row>
    <row r="77" spans="1:48" ht="15" hidden="1">
      <c r="A77" s="185">
        <f ca="1">IFERROR(__xludf.DUMMYFUNCTION("""COMPUTED_VALUE"""),74)</f>
        <v>74</v>
      </c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</row>
    <row r="78" spans="1:48" ht="15" hidden="1">
      <c r="A78" s="185">
        <f ca="1">IFERROR(__xludf.DUMMYFUNCTION("""COMPUTED_VALUE"""),75)</f>
        <v>75</v>
      </c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</row>
    <row r="79" spans="1:48" ht="15" hidden="1">
      <c r="A79" s="185">
        <f ca="1">IFERROR(__xludf.DUMMYFUNCTION("""COMPUTED_VALUE"""),76)</f>
        <v>76</v>
      </c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</row>
    <row r="80" spans="1:48" ht="15" hidden="1">
      <c r="A80" s="185">
        <f ca="1">IFERROR(__xludf.DUMMYFUNCTION("""COMPUTED_VALUE"""),77)</f>
        <v>77</v>
      </c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</row>
    <row r="81" spans="1:48" ht="15" hidden="1">
      <c r="A81" s="185">
        <f ca="1">IFERROR(__xludf.DUMMYFUNCTION("""COMPUTED_VALUE"""),78)</f>
        <v>78</v>
      </c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</row>
    <row r="82" spans="1:48" ht="15" hidden="1">
      <c r="A82" s="185">
        <f ca="1">IFERROR(__xludf.DUMMYFUNCTION("""COMPUTED_VALUE"""),79)</f>
        <v>79</v>
      </c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</row>
    <row r="83" spans="1:48" ht="15" hidden="1">
      <c r="A83" s="185">
        <f ca="1">IFERROR(__xludf.DUMMYFUNCTION("""COMPUTED_VALUE"""),80)</f>
        <v>80</v>
      </c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</row>
    <row r="84" spans="1:48" ht="15" hidden="1">
      <c r="A84" s="185">
        <f ca="1">IFERROR(__xludf.DUMMYFUNCTION("""COMPUTED_VALUE"""),81)</f>
        <v>81</v>
      </c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</row>
    <row r="85" spans="1:48" ht="15" hidden="1">
      <c r="A85" s="185">
        <f ca="1">IFERROR(__xludf.DUMMYFUNCTION("""COMPUTED_VALUE"""),82)</f>
        <v>82</v>
      </c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</row>
    <row r="86" spans="1:48" ht="15" hidden="1">
      <c r="A86" s="185">
        <f ca="1">IFERROR(__xludf.DUMMYFUNCTION("""COMPUTED_VALUE"""),83)</f>
        <v>83</v>
      </c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</row>
    <row r="87" spans="1:48" ht="15" hidden="1">
      <c r="A87" s="185">
        <f ca="1">IFERROR(__xludf.DUMMYFUNCTION("""COMPUTED_VALUE"""),84)</f>
        <v>84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</row>
    <row r="88" spans="1:48" ht="15" hidden="1">
      <c r="A88" s="185">
        <f ca="1">IFERROR(__xludf.DUMMYFUNCTION("""COMPUTED_VALUE"""),85)</f>
        <v>85</v>
      </c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</row>
    <row r="89" spans="1:48" ht="15" hidden="1">
      <c r="A89" s="185">
        <f ca="1">IFERROR(__xludf.DUMMYFUNCTION("""COMPUTED_VALUE"""),86)</f>
        <v>86</v>
      </c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</row>
    <row r="90" spans="1:48" ht="15" hidden="1">
      <c r="A90" s="185">
        <f ca="1">IFERROR(__xludf.DUMMYFUNCTION("""COMPUTED_VALUE"""),87)</f>
        <v>87</v>
      </c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</row>
    <row r="91" spans="1:48" ht="15" hidden="1">
      <c r="A91" s="185">
        <f ca="1">IFERROR(__xludf.DUMMYFUNCTION("""COMPUTED_VALUE"""),88)</f>
        <v>88</v>
      </c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</row>
    <row r="92" spans="1:48" ht="15" hidden="1">
      <c r="A92" s="185">
        <f ca="1">IFERROR(__xludf.DUMMYFUNCTION("""COMPUTED_VALUE"""),89)</f>
        <v>89</v>
      </c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</row>
    <row r="93" spans="1:48" ht="15" hidden="1">
      <c r="A93" s="185">
        <f ca="1">IFERROR(__xludf.DUMMYFUNCTION("""COMPUTED_VALUE"""),90)</f>
        <v>90</v>
      </c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  <c r="AF93" s="185"/>
      <c r="AG93" s="185"/>
      <c r="AH93" s="185"/>
      <c r="AI93" s="185"/>
      <c r="AJ93" s="185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</row>
    <row r="94" spans="1:48" ht="15" hidden="1">
      <c r="A94" s="185">
        <f ca="1">IFERROR(__xludf.DUMMYFUNCTION("""COMPUTED_VALUE"""),91)</f>
        <v>91</v>
      </c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  <c r="AF94" s="185"/>
      <c r="AG94" s="185"/>
      <c r="AH94" s="185"/>
      <c r="AI94" s="185"/>
      <c r="AJ94" s="185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</row>
    <row r="95" spans="1:48" ht="15" hidden="1">
      <c r="A95" s="185">
        <f ca="1">IFERROR(__xludf.DUMMYFUNCTION("""COMPUTED_VALUE"""),92)</f>
        <v>92</v>
      </c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</row>
    <row r="96" spans="1:48" ht="15" hidden="1">
      <c r="A96" s="185">
        <f ca="1">IFERROR(__xludf.DUMMYFUNCTION("""COMPUTED_VALUE"""),93)</f>
        <v>93</v>
      </c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</row>
    <row r="97" spans="1:48" ht="15" hidden="1">
      <c r="A97" s="185">
        <f ca="1">IFERROR(__xludf.DUMMYFUNCTION("""COMPUTED_VALUE"""),94)</f>
        <v>94</v>
      </c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  <c r="AA97" s="185"/>
      <c r="AB97" s="185"/>
      <c r="AC97" s="185"/>
      <c r="AD97" s="185"/>
      <c r="AE97" s="185"/>
      <c r="AF97" s="185"/>
      <c r="AG97" s="185"/>
      <c r="AH97" s="185"/>
      <c r="AI97" s="185"/>
      <c r="AJ97" s="185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</row>
    <row r="98" spans="1:48" ht="15" hidden="1">
      <c r="A98" s="185">
        <f ca="1">IFERROR(__xludf.DUMMYFUNCTION("""COMPUTED_VALUE"""),95)</f>
        <v>95</v>
      </c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  <c r="AA98" s="185"/>
      <c r="AB98" s="185"/>
      <c r="AC98" s="185"/>
      <c r="AD98" s="185"/>
      <c r="AE98" s="185"/>
      <c r="AF98" s="185"/>
      <c r="AG98" s="185"/>
      <c r="AH98" s="185"/>
      <c r="AI98" s="185"/>
      <c r="AJ98" s="185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</row>
    <row r="99" spans="1:48" ht="15">
      <c r="A99" s="219" t="str">
        <f ca="1">IFERROR(__xludf.DUMMYFUNCTION("""COMPUTED_VALUE"""),"Итого:")</f>
        <v>Итого:</v>
      </c>
      <c r="B99" s="219"/>
      <c r="C99" s="219"/>
      <c r="D99" s="219"/>
      <c r="E99" s="219"/>
      <c r="F99" s="219"/>
      <c r="G99" s="219"/>
      <c r="H99" s="215">
        <f t="shared" ref="H99:AJ99" si="1">SUM(H4:H98)</f>
        <v>0</v>
      </c>
      <c r="I99" s="215">
        <f t="shared" si="1"/>
        <v>0</v>
      </c>
      <c r="J99" s="215">
        <f t="shared" si="1"/>
        <v>0</v>
      </c>
      <c r="K99" s="215">
        <f t="shared" si="1"/>
        <v>11</v>
      </c>
      <c r="L99" s="215">
        <f t="shared" si="1"/>
        <v>0</v>
      </c>
      <c r="M99" s="215">
        <f t="shared" si="1"/>
        <v>0</v>
      </c>
      <c r="N99" s="215">
        <f t="shared" si="1"/>
        <v>0</v>
      </c>
      <c r="O99" s="215">
        <f t="shared" si="1"/>
        <v>0</v>
      </c>
      <c r="P99" s="215">
        <f t="shared" si="1"/>
        <v>0</v>
      </c>
      <c r="Q99" s="215">
        <f t="shared" si="1"/>
        <v>0</v>
      </c>
      <c r="R99" s="215">
        <f t="shared" si="1"/>
        <v>0</v>
      </c>
      <c r="S99" s="215">
        <f t="shared" si="1"/>
        <v>0</v>
      </c>
      <c r="T99" s="215">
        <f t="shared" si="1"/>
        <v>77</v>
      </c>
      <c r="U99" s="215">
        <f t="shared" si="1"/>
        <v>78</v>
      </c>
      <c r="V99" s="215">
        <f t="shared" si="1"/>
        <v>52</v>
      </c>
      <c r="W99" s="215">
        <f t="shared" si="1"/>
        <v>107</v>
      </c>
      <c r="X99" s="215">
        <f t="shared" si="1"/>
        <v>0</v>
      </c>
      <c r="Y99" s="215">
        <f t="shared" si="1"/>
        <v>0</v>
      </c>
      <c r="Z99" s="215">
        <f t="shared" si="1"/>
        <v>0</v>
      </c>
      <c r="AA99" s="215">
        <f t="shared" si="1"/>
        <v>0</v>
      </c>
      <c r="AB99" s="215">
        <f t="shared" si="1"/>
        <v>0</v>
      </c>
      <c r="AC99" s="215">
        <f t="shared" si="1"/>
        <v>0</v>
      </c>
      <c r="AD99" s="215">
        <f t="shared" si="1"/>
        <v>0</v>
      </c>
      <c r="AE99" s="215">
        <f t="shared" si="1"/>
        <v>0</v>
      </c>
      <c r="AF99" s="215">
        <f t="shared" si="1"/>
        <v>0</v>
      </c>
      <c r="AG99" s="215">
        <f t="shared" si="1"/>
        <v>0</v>
      </c>
      <c r="AH99" s="215">
        <f t="shared" si="1"/>
        <v>0</v>
      </c>
      <c r="AI99" s="215">
        <f t="shared" si="1"/>
        <v>0</v>
      </c>
      <c r="AJ99" s="215">
        <f t="shared" si="1"/>
        <v>0</v>
      </c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</row>
    <row r="100" spans="1:48" ht="15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</row>
    <row r="101" spans="1:48" ht="15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</row>
    <row r="102" spans="1:48" ht="15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</row>
    <row r="103" spans="1:48" ht="15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</row>
    <row r="104" spans="1:48" ht="15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</row>
    <row r="105" spans="1:48" ht="15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</row>
    <row r="106" spans="1:48" ht="15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</row>
    <row r="107" spans="1:48" ht="15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</row>
    <row r="108" spans="1:48" ht="15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</row>
    <row r="109" spans="1:48" ht="15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</row>
    <row r="110" spans="1:48" ht="15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</row>
    <row r="111" spans="1:48" ht="15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</row>
    <row r="112" spans="1:48" ht="15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</row>
    <row r="113" spans="1:48" ht="15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</row>
    <row r="114" spans="1:48" ht="15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</row>
    <row r="115" spans="1:48" ht="15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</row>
    <row r="116" spans="1:48" ht="15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</row>
    <row r="117" spans="1:48" ht="15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</row>
    <row r="118" spans="1:48" ht="15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</row>
    <row r="119" spans="1:48" ht="15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</row>
    <row r="120" spans="1:48" ht="15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</row>
    <row r="121" spans="1:48" ht="15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</row>
    <row r="122" spans="1:48" ht="15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</row>
    <row r="123" spans="1:48" ht="15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</row>
    <row r="124" spans="1:48" ht="15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</row>
    <row r="125" spans="1:48" ht="15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</row>
    <row r="126" spans="1:48" ht="15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</row>
    <row r="127" spans="1:48" ht="15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</row>
    <row r="128" spans="1:48" ht="15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</row>
    <row r="129" spans="1:48" ht="15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</row>
    <row r="130" spans="1:48" ht="15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</row>
    <row r="131" spans="1:48" ht="15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</row>
    <row r="132" spans="1:48" ht="15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</row>
    <row r="133" spans="1:48" ht="15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</row>
    <row r="134" spans="1:48" ht="15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</row>
    <row r="135" spans="1:48" ht="15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</row>
    <row r="136" spans="1:48" ht="15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</row>
    <row r="137" spans="1:48" ht="15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</row>
    <row r="138" spans="1:48" ht="15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</row>
    <row r="139" spans="1:48" ht="15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</row>
    <row r="140" spans="1:48" ht="1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</row>
    <row r="141" spans="1:48" ht="1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</row>
    <row r="142" spans="1:48" ht="1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</row>
    <row r="143" spans="1:48" ht="1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</row>
    <row r="144" spans="1:48" ht="1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</row>
    <row r="145" spans="1:48" ht="15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</row>
    <row r="146" spans="1:48" ht="15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</row>
    <row r="147" spans="1:48" ht="1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</row>
    <row r="148" spans="1:48" ht="15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</row>
    <row r="149" spans="1:48" ht="15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</row>
    <row r="150" spans="1:48" ht="15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</row>
    <row r="151" spans="1:48" ht="15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</row>
    <row r="152" spans="1:48" ht="15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</row>
    <row r="153" spans="1:48" ht="15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</row>
    <row r="154" spans="1:48" ht="15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</row>
    <row r="155" spans="1:48" ht="15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</row>
    <row r="156" spans="1:48" ht="15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</row>
    <row r="157" spans="1:48" ht="1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</row>
    <row r="158" spans="1:48" ht="15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</row>
    <row r="159" spans="1:48" ht="15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</row>
    <row r="160" spans="1:48" ht="1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</row>
    <row r="161" spans="1:48" ht="15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</row>
    <row r="162" spans="1:48" ht="1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</row>
    <row r="163" spans="1:48" ht="1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</row>
    <row r="164" spans="1:48" ht="15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</row>
    <row r="165" spans="1:48" ht="15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</row>
    <row r="166" spans="1:48" ht="15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</row>
    <row r="167" spans="1:48" ht="15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</row>
    <row r="168" spans="1:48" ht="15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</row>
    <row r="169" spans="1:48" ht="15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</row>
    <row r="170" spans="1:48" ht="15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</row>
    <row r="171" spans="1:48" ht="15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</row>
    <row r="172" spans="1:48" ht="15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</row>
    <row r="173" spans="1:48" ht="15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</row>
    <row r="174" spans="1:48" ht="15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</row>
    <row r="175" spans="1:48" ht="15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</row>
    <row r="176" spans="1:48" ht="15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</row>
    <row r="177" spans="1:48" ht="15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</row>
    <row r="178" spans="1:48" ht="15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</row>
    <row r="179" spans="1:48" ht="15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</row>
    <row r="180" spans="1:48" ht="15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</row>
    <row r="181" spans="1:48" ht="15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</row>
    <row r="182" spans="1:48" ht="15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</row>
    <row r="183" spans="1:48" ht="15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</row>
    <row r="184" spans="1:48" ht="15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</row>
    <row r="185" spans="1:48" ht="15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</row>
    <row r="186" spans="1:48" ht="15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</row>
    <row r="187" spans="1:48" ht="15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</row>
    <row r="188" spans="1:48" ht="15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</row>
    <row r="189" spans="1:48" ht="15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</row>
    <row r="190" spans="1:48" ht="15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</row>
    <row r="191" spans="1:48" ht="1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</row>
    <row r="192" spans="1:48" ht="15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</row>
    <row r="193" spans="1:48" ht="15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</row>
    <row r="194" spans="1:48" ht="15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</row>
    <row r="195" spans="1:48" ht="15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</row>
    <row r="196" spans="1:48" ht="15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</row>
    <row r="197" spans="1:48" ht="15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</row>
    <row r="198" spans="1:48" ht="15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</row>
    <row r="199" spans="1:48" ht="15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</row>
    <row r="200" spans="1:48" ht="15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</row>
    <row r="201" spans="1:48" ht="15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</row>
    <row r="202" spans="1:48" ht="15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3"/>
      <c r="AO202" s="193"/>
      <c r="AP202" s="193"/>
      <c r="AQ202" s="193"/>
      <c r="AR202" s="193"/>
      <c r="AS202" s="193"/>
      <c r="AT202" s="193"/>
      <c r="AU202" s="193"/>
      <c r="AV202" s="193"/>
    </row>
    <row r="203" spans="1:48" ht="15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</row>
    <row r="204" spans="1:48" ht="15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</row>
    <row r="205" spans="1:48" ht="15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</row>
    <row r="206" spans="1:48" ht="15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</row>
    <row r="207" spans="1:48" ht="15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</row>
    <row r="208" spans="1:48" ht="15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  <c r="AH208" s="193"/>
      <c r="AI208" s="193"/>
      <c r="AJ208" s="193"/>
      <c r="AK208" s="193"/>
      <c r="AL208" s="193"/>
      <c r="AM208" s="193"/>
      <c r="AN208" s="193"/>
      <c r="AO208" s="193"/>
      <c r="AP208" s="193"/>
      <c r="AQ208" s="193"/>
      <c r="AR208" s="193"/>
      <c r="AS208" s="193"/>
      <c r="AT208" s="193"/>
      <c r="AU208" s="193"/>
      <c r="AV208" s="193"/>
    </row>
    <row r="209" spans="1:48" ht="15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</row>
    <row r="210" spans="1:48" ht="15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</row>
    <row r="211" spans="1:48" ht="15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</row>
    <row r="212" spans="1:48" ht="15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</row>
    <row r="213" spans="1:48" ht="15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</row>
    <row r="214" spans="1:48" ht="15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</row>
    <row r="215" spans="1:48" ht="15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</row>
    <row r="216" spans="1:48" ht="15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</row>
    <row r="217" spans="1:48" ht="15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</row>
    <row r="218" spans="1:48" ht="15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</row>
    <row r="219" spans="1:48" ht="15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</row>
    <row r="220" spans="1:48" ht="15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</row>
    <row r="221" spans="1:48" ht="15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</row>
    <row r="222" spans="1:48" ht="15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</row>
    <row r="223" spans="1:48" ht="15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</row>
    <row r="224" spans="1:48" ht="15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</row>
    <row r="225" spans="1:48" ht="15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</row>
    <row r="226" spans="1:48" ht="15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</row>
    <row r="227" spans="1:48" ht="15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</row>
    <row r="228" spans="1:48" ht="15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</row>
    <row r="229" spans="1:48" ht="15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</row>
    <row r="230" spans="1:48" ht="15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</row>
    <row r="231" spans="1:48" ht="15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  <c r="AM231" s="193"/>
      <c r="AN231" s="193"/>
      <c r="AO231" s="193"/>
      <c r="AP231" s="193"/>
      <c r="AQ231" s="193"/>
      <c r="AR231" s="193"/>
      <c r="AS231" s="193"/>
      <c r="AT231" s="193"/>
      <c r="AU231" s="193"/>
      <c r="AV231" s="193"/>
    </row>
    <row r="232" spans="1:48" ht="15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</row>
    <row r="233" spans="1:48" ht="15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</row>
    <row r="234" spans="1:48" ht="15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</row>
    <row r="235" spans="1:48" ht="15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</row>
    <row r="236" spans="1:48" ht="15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3"/>
      <c r="AT236" s="193"/>
      <c r="AU236" s="193"/>
      <c r="AV236" s="193"/>
    </row>
    <row r="237" spans="1:48" ht="15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</row>
    <row r="238" spans="1:48" ht="15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</row>
    <row r="239" spans="1:48" ht="15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</row>
    <row r="240" spans="1:48" ht="15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</row>
    <row r="241" spans="1:48" ht="15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</row>
    <row r="242" spans="1:48" ht="15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</row>
    <row r="243" spans="1:48" ht="15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</row>
    <row r="244" spans="1:48" ht="15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</row>
    <row r="245" spans="1:48" ht="15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</row>
    <row r="246" spans="1:48" ht="15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</row>
    <row r="247" spans="1:48" ht="15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</row>
    <row r="248" spans="1:48" ht="15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</row>
    <row r="249" spans="1:48" ht="15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</row>
    <row r="250" spans="1:48" ht="15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3"/>
      <c r="AF250" s="193"/>
      <c r="AG250" s="193"/>
      <c r="AH250" s="193"/>
      <c r="AI250" s="193"/>
      <c r="AJ250" s="193"/>
      <c r="AK250" s="193"/>
      <c r="AL250" s="193"/>
      <c r="AM250" s="193"/>
      <c r="AN250" s="193"/>
      <c r="AO250" s="193"/>
      <c r="AP250" s="193"/>
      <c r="AQ250" s="193"/>
      <c r="AR250" s="193"/>
      <c r="AS250" s="193"/>
      <c r="AT250" s="193"/>
      <c r="AU250" s="193"/>
      <c r="AV250" s="193"/>
    </row>
    <row r="251" spans="1:48" ht="15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</row>
    <row r="252" spans="1:48" ht="15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</row>
    <row r="253" spans="1:48" ht="15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</row>
    <row r="254" spans="1:48" ht="15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</row>
    <row r="255" spans="1:48" ht="15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</row>
    <row r="256" spans="1:48" ht="15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</row>
    <row r="257" spans="1:48" ht="15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</row>
    <row r="258" spans="1:48" ht="15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</row>
    <row r="259" spans="1:48" ht="15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</row>
    <row r="260" spans="1:48" ht="15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</row>
    <row r="261" spans="1:48" ht="15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</row>
    <row r="262" spans="1:48" ht="15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</row>
    <row r="263" spans="1:48" ht="15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</row>
    <row r="264" spans="1:48" ht="15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</row>
    <row r="265" spans="1:48" ht="15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</row>
    <row r="266" spans="1:48" ht="15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</row>
    <row r="267" spans="1:48" ht="15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</row>
    <row r="268" spans="1:48" ht="15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</row>
    <row r="269" spans="1:48" ht="15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</row>
    <row r="270" spans="1:48" ht="15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</row>
    <row r="271" spans="1:48" ht="15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</row>
    <row r="272" spans="1:48" ht="15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</row>
    <row r="273" spans="1:48" ht="15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  <c r="AE273" s="193"/>
      <c r="AF273" s="193"/>
      <c r="AG273" s="193"/>
      <c r="AH273" s="193"/>
      <c r="AI273" s="193"/>
      <c r="AJ273" s="193"/>
      <c r="AK273" s="193"/>
      <c r="AL273" s="193"/>
      <c r="AM273" s="193"/>
      <c r="AN273" s="193"/>
      <c r="AO273" s="193"/>
      <c r="AP273" s="193"/>
      <c r="AQ273" s="193"/>
      <c r="AR273" s="193"/>
      <c r="AS273" s="193"/>
      <c r="AT273" s="193"/>
      <c r="AU273" s="193"/>
      <c r="AV273" s="193"/>
    </row>
    <row r="274" spans="1:48" ht="15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</row>
    <row r="275" spans="1:48" ht="15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</row>
    <row r="276" spans="1:48" ht="15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</row>
    <row r="277" spans="1:48" ht="15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</row>
    <row r="278" spans="1:48" ht="15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193"/>
      <c r="AI278" s="193"/>
      <c r="AJ278" s="193"/>
      <c r="AK278" s="193"/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193"/>
      <c r="AV278" s="193"/>
    </row>
    <row r="279" spans="1:48" ht="15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</row>
    <row r="280" spans="1:48" ht="15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</row>
    <row r="281" spans="1:48" ht="15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</row>
    <row r="282" spans="1:48" ht="15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</row>
    <row r="283" spans="1:48" ht="15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</row>
    <row r="284" spans="1:48" ht="15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</row>
    <row r="285" spans="1:48" ht="15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</row>
    <row r="286" spans="1:48" ht="15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  <c r="AH286" s="193"/>
      <c r="AI286" s="193"/>
      <c r="AJ286" s="193"/>
      <c r="AK286" s="193"/>
      <c r="AL286" s="193"/>
      <c r="AM286" s="193"/>
      <c r="AN286" s="193"/>
      <c r="AO286" s="193"/>
      <c r="AP286" s="193"/>
      <c r="AQ286" s="193"/>
      <c r="AR286" s="193"/>
      <c r="AS286" s="193"/>
      <c r="AT286" s="193"/>
      <c r="AU286" s="193"/>
      <c r="AV286" s="193"/>
    </row>
    <row r="287" spans="1:48" ht="15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</row>
    <row r="288" spans="1:48" ht="15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</row>
    <row r="289" spans="1:48" ht="15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</row>
    <row r="290" spans="1:48" ht="15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</row>
    <row r="291" spans="1:48" ht="15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</row>
    <row r="292" spans="1:48" ht="15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  <c r="AE292" s="193"/>
      <c r="AF292" s="193"/>
      <c r="AG292" s="193"/>
      <c r="AH292" s="193"/>
      <c r="AI292" s="193"/>
      <c r="AJ292" s="193"/>
      <c r="AK292" s="193"/>
      <c r="AL292" s="193"/>
      <c r="AM292" s="193"/>
      <c r="AN292" s="193"/>
      <c r="AO292" s="193"/>
      <c r="AP292" s="193"/>
      <c r="AQ292" s="193"/>
      <c r="AR292" s="193"/>
      <c r="AS292" s="193"/>
      <c r="AT292" s="193"/>
      <c r="AU292" s="193"/>
      <c r="AV292" s="193"/>
    </row>
    <row r="293" spans="1:48" ht="15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</row>
    <row r="294" spans="1:48" ht="15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</row>
    <row r="295" spans="1:48" ht="15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</row>
    <row r="296" spans="1:48" ht="15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</row>
    <row r="297" spans="1:48" ht="15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</row>
    <row r="298" spans="1:48" ht="15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</row>
    <row r="299" spans="1:48" ht="15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</row>
    <row r="300" spans="1:48" ht="15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</row>
    <row r="301" spans="1:48" ht="15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</row>
    <row r="302" spans="1:48" ht="15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</row>
    <row r="303" spans="1:48" ht="15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</row>
    <row r="304" spans="1:48" ht="15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</row>
    <row r="305" spans="1:48" ht="15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</row>
    <row r="306" spans="1:48" ht="15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</row>
    <row r="307" spans="1:48" ht="15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</row>
    <row r="308" spans="1:48" ht="15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</row>
    <row r="309" spans="1:48" ht="15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</row>
    <row r="310" spans="1:48" ht="15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</row>
    <row r="311" spans="1:48" ht="15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</row>
    <row r="312" spans="1:48" ht="15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</row>
    <row r="313" spans="1:48" ht="15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</row>
    <row r="314" spans="1:48" ht="15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</row>
    <row r="315" spans="1:48" ht="15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  <c r="AE315" s="193"/>
      <c r="AF315" s="193"/>
      <c r="AG315" s="193"/>
      <c r="AH315" s="193"/>
      <c r="AI315" s="193"/>
      <c r="AJ315" s="193"/>
      <c r="AK315" s="193"/>
      <c r="AL315" s="193"/>
      <c r="AM315" s="193"/>
      <c r="AN315" s="193"/>
      <c r="AO315" s="193"/>
      <c r="AP315" s="193"/>
      <c r="AQ315" s="193"/>
      <c r="AR315" s="193"/>
      <c r="AS315" s="193"/>
      <c r="AT315" s="193"/>
      <c r="AU315" s="193"/>
      <c r="AV315" s="193"/>
    </row>
    <row r="316" spans="1:48" ht="15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</row>
    <row r="317" spans="1:48" ht="15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</row>
    <row r="318" spans="1:48" ht="15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</row>
    <row r="319" spans="1:48" ht="15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</row>
    <row r="320" spans="1:48" ht="15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3"/>
      <c r="AK320" s="193"/>
      <c r="AL320" s="193"/>
      <c r="AM320" s="193"/>
      <c r="AN320" s="193"/>
      <c r="AO320" s="193"/>
      <c r="AP320" s="193"/>
      <c r="AQ320" s="193"/>
      <c r="AR320" s="193"/>
      <c r="AS320" s="193"/>
      <c r="AT320" s="193"/>
      <c r="AU320" s="193"/>
      <c r="AV320" s="193"/>
    </row>
    <row r="321" spans="1:48" ht="15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</row>
    <row r="322" spans="1:48" ht="15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</row>
    <row r="323" spans="1:48" ht="15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3"/>
      <c r="AF323" s="193"/>
      <c r="AG323" s="193"/>
      <c r="AH323" s="193"/>
      <c r="AI323" s="193"/>
      <c r="AJ323" s="193"/>
      <c r="AK323" s="193"/>
      <c r="AL323" s="193"/>
      <c r="AM323" s="193"/>
      <c r="AN323" s="193"/>
      <c r="AO323" s="193"/>
      <c r="AP323" s="193"/>
      <c r="AQ323" s="193"/>
      <c r="AR323" s="193"/>
      <c r="AS323" s="193"/>
      <c r="AT323" s="193"/>
      <c r="AU323" s="193"/>
      <c r="AV323" s="193"/>
    </row>
    <row r="324" spans="1:48" ht="15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</row>
    <row r="325" spans="1:48" ht="15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</row>
    <row r="326" spans="1:48" ht="15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</row>
    <row r="327" spans="1:48" ht="15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</row>
    <row r="328" spans="1:48" ht="15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</row>
    <row r="329" spans="1:48" ht="15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</row>
    <row r="330" spans="1:48" ht="15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</row>
    <row r="331" spans="1:48" ht="15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</row>
    <row r="332" spans="1:48" ht="15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</row>
    <row r="333" spans="1:48" ht="15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</row>
    <row r="334" spans="1:48" ht="15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</row>
    <row r="335" spans="1:48" ht="15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</row>
    <row r="336" spans="1:48" ht="15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</row>
    <row r="337" spans="1:48" ht="15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</row>
    <row r="338" spans="1:48" ht="15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</row>
    <row r="339" spans="1:48" ht="15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</row>
    <row r="340" spans="1:48" ht="15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</row>
    <row r="341" spans="1:48" ht="15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</row>
    <row r="342" spans="1:48" ht="15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</row>
    <row r="343" spans="1:48" ht="15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</row>
    <row r="344" spans="1:48" ht="15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</row>
    <row r="345" spans="1:48" ht="15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</row>
    <row r="346" spans="1:48" ht="15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  <c r="AE346" s="193"/>
      <c r="AF346" s="193"/>
      <c r="AG346" s="193"/>
      <c r="AH346" s="193"/>
      <c r="AI346" s="193"/>
      <c r="AJ346" s="193"/>
      <c r="AK346" s="193"/>
      <c r="AL346" s="193"/>
      <c r="AM346" s="193"/>
      <c r="AN346" s="193"/>
      <c r="AO346" s="193"/>
      <c r="AP346" s="193"/>
      <c r="AQ346" s="193"/>
      <c r="AR346" s="193"/>
      <c r="AS346" s="193"/>
      <c r="AT346" s="193"/>
      <c r="AU346" s="193"/>
      <c r="AV346" s="193"/>
    </row>
    <row r="347" spans="1:48" ht="15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</row>
    <row r="348" spans="1:48" ht="15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</row>
    <row r="349" spans="1:48" ht="15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</row>
    <row r="350" spans="1:48" ht="15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</row>
    <row r="351" spans="1:48" ht="15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/>
      <c r="AF351" s="193"/>
      <c r="AG351" s="193"/>
      <c r="AH351" s="193"/>
      <c r="AI351" s="193"/>
      <c r="AJ351" s="193"/>
      <c r="AK351" s="193"/>
      <c r="AL351" s="193"/>
      <c r="AM351" s="193"/>
      <c r="AN351" s="193"/>
      <c r="AO351" s="193"/>
      <c r="AP351" s="193"/>
      <c r="AQ351" s="193"/>
      <c r="AR351" s="193"/>
      <c r="AS351" s="193"/>
      <c r="AT351" s="193"/>
      <c r="AU351" s="193"/>
      <c r="AV351" s="193"/>
    </row>
    <row r="352" spans="1:48" ht="15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</row>
    <row r="353" spans="1:48" ht="15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</row>
    <row r="354" spans="1:48" ht="15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</row>
    <row r="355" spans="1:48" ht="15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</row>
    <row r="356" spans="1:48" ht="15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</row>
    <row r="357" spans="1:48" ht="15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</row>
    <row r="358" spans="1:48" ht="15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</row>
    <row r="359" spans="1:48" ht="15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3"/>
      <c r="AF359" s="193"/>
      <c r="AG359" s="193"/>
      <c r="AH359" s="193"/>
      <c r="AI359" s="193"/>
      <c r="AJ359" s="193"/>
      <c r="AK359" s="193"/>
      <c r="AL359" s="193"/>
      <c r="AM359" s="193"/>
      <c r="AN359" s="193"/>
      <c r="AO359" s="193"/>
      <c r="AP359" s="193"/>
      <c r="AQ359" s="193"/>
      <c r="AR359" s="193"/>
      <c r="AS359" s="193"/>
      <c r="AT359" s="193"/>
      <c r="AU359" s="193"/>
      <c r="AV359" s="193"/>
    </row>
    <row r="360" spans="1:48" ht="15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</row>
    <row r="361" spans="1:48" ht="15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</row>
    <row r="362" spans="1:48" ht="15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</row>
    <row r="363" spans="1:48" ht="15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</row>
    <row r="364" spans="1:48" ht="15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</row>
    <row r="365" spans="1:48" ht="15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  <c r="AE365" s="193"/>
      <c r="AF365" s="193"/>
      <c r="AG365" s="193"/>
      <c r="AH365" s="193"/>
      <c r="AI365" s="193"/>
      <c r="AJ365" s="193"/>
      <c r="AK365" s="193"/>
      <c r="AL365" s="193"/>
      <c r="AM365" s="193"/>
      <c r="AN365" s="193"/>
      <c r="AO365" s="193"/>
      <c r="AP365" s="193"/>
      <c r="AQ365" s="193"/>
      <c r="AR365" s="193"/>
      <c r="AS365" s="193"/>
      <c r="AT365" s="193"/>
      <c r="AU365" s="193"/>
      <c r="AV365" s="193"/>
    </row>
    <row r="366" spans="1:48" ht="15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</row>
    <row r="367" spans="1:48" ht="15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</row>
    <row r="368" spans="1:48" ht="15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</row>
    <row r="369" spans="1:48" ht="15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</row>
    <row r="370" spans="1:48" ht="15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</row>
    <row r="371" spans="1:48" ht="15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</row>
    <row r="372" spans="1:48" ht="15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3"/>
      <c r="AK372" s="193"/>
      <c r="AL372" s="193"/>
      <c r="AM372" s="193"/>
      <c r="AN372" s="193"/>
      <c r="AO372" s="193"/>
      <c r="AP372" s="193"/>
      <c r="AQ372" s="193"/>
      <c r="AR372" s="193"/>
      <c r="AS372" s="193"/>
      <c r="AT372" s="193"/>
      <c r="AU372" s="193"/>
      <c r="AV372" s="193"/>
    </row>
    <row r="373" spans="1:48" ht="15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3"/>
      <c r="AK373" s="193"/>
      <c r="AL373" s="193"/>
      <c r="AM373" s="193"/>
      <c r="AN373" s="193"/>
      <c r="AO373" s="193"/>
      <c r="AP373" s="193"/>
      <c r="AQ373" s="193"/>
      <c r="AR373" s="193"/>
      <c r="AS373" s="193"/>
      <c r="AT373" s="193"/>
      <c r="AU373" s="193"/>
      <c r="AV373" s="193"/>
    </row>
    <row r="374" spans="1:48" ht="15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  <c r="AE374" s="193"/>
      <c r="AF374" s="193"/>
      <c r="AG374" s="193"/>
      <c r="AH374" s="193"/>
      <c r="AI374" s="193"/>
      <c r="AJ374" s="193"/>
      <c r="AK374" s="193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</row>
    <row r="375" spans="1:48" ht="15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  <c r="AH375" s="193"/>
      <c r="AI375" s="193"/>
      <c r="AJ375" s="193"/>
      <c r="AK375" s="193"/>
      <c r="AL375" s="193"/>
      <c r="AM375" s="193"/>
      <c r="AN375" s="193"/>
      <c r="AO375" s="193"/>
      <c r="AP375" s="193"/>
      <c r="AQ375" s="193"/>
      <c r="AR375" s="193"/>
      <c r="AS375" s="193"/>
      <c r="AT375" s="193"/>
      <c r="AU375" s="193"/>
      <c r="AV375" s="193"/>
    </row>
    <row r="376" spans="1:48" ht="15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  <c r="AH376" s="193"/>
      <c r="AI376" s="193"/>
      <c r="AJ376" s="193"/>
      <c r="AK376" s="193"/>
      <c r="AL376" s="193"/>
      <c r="AM376" s="193"/>
      <c r="AN376" s="193"/>
      <c r="AO376" s="193"/>
      <c r="AP376" s="193"/>
      <c r="AQ376" s="193"/>
      <c r="AR376" s="193"/>
      <c r="AS376" s="193"/>
      <c r="AT376" s="193"/>
      <c r="AU376" s="193"/>
      <c r="AV376" s="193"/>
    </row>
    <row r="377" spans="1:48" ht="15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  <c r="AH377" s="193"/>
      <c r="AI377" s="193"/>
      <c r="AJ377" s="193"/>
      <c r="AK377" s="193"/>
      <c r="AL377" s="193"/>
      <c r="AM377" s="193"/>
      <c r="AN377" s="193"/>
      <c r="AO377" s="193"/>
      <c r="AP377" s="193"/>
      <c r="AQ377" s="193"/>
      <c r="AR377" s="193"/>
      <c r="AS377" s="193"/>
      <c r="AT377" s="193"/>
      <c r="AU377" s="193"/>
      <c r="AV377" s="193"/>
    </row>
    <row r="378" spans="1:48" ht="15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  <c r="AH378" s="193"/>
      <c r="AI378" s="193"/>
      <c r="AJ378" s="193"/>
      <c r="AK378" s="193"/>
      <c r="AL378" s="193"/>
      <c r="AM378" s="193"/>
      <c r="AN378" s="193"/>
      <c r="AO378" s="193"/>
      <c r="AP378" s="193"/>
      <c r="AQ378" s="193"/>
      <c r="AR378" s="193"/>
      <c r="AS378" s="193"/>
      <c r="AT378" s="193"/>
      <c r="AU378" s="193"/>
      <c r="AV378" s="193"/>
    </row>
    <row r="379" spans="1:48" ht="15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  <c r="AH379" s="193"/>
      <c r="AI379" s="193"/>
      <c r="AJ379" s="193"/>
      <c r="AK379" s="193"/>
      <c r="AL379" s="193"/>
      <c r="AM379" s="193"/>
      <c r="AN379" s="193"/>
      <c r="AO379" s="193"/>
      <c r="AP379" s="193"/>
      <c r="AQ379" s="193"/>
      <c r="AR379" s="193"/>
      <c r="AS379" s="193"/>
      <c r="AT379" s="193"/>
      <c r="AU379" s="193"/>
      <c r="AV379" s="193"/>
    </row>
    <row r="380" spans="1:48" ht="15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  <c r="AE380" s="193"/>
      <c r="AF380" s="193"/>
      <c r="AG380" s="193"/>
      <c r="AH380" s="193"/>
      <c r="AI380" s="193"/>
      <c r="AJ380" s="193"/>
      <c r="AK380" s="193"/>
      <c r="AL380" s="193"/>
      <c r="AM380" s="193"/>
      <c r="AN380" s="193"/>
      <c r="AO380" s="193"/>
      <c r="AP380" s="193"/>
      <c r="AQ380" s="193"/>
      <c r="AR380" s="193"/>
      <c r="AS380" s="193"/>
      <c r="AT380" s="193"/>
      <c r="AU380" s="193"/>
      <c r="AV380" s="193"/>
    </row>
    <row r="381" spans="1:48" ht="15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  <c r="AE381" s="193"/>
      <c r="AF381" s="193"/>
      <c r="AG381" s="193"/>
      <c r="AH381" s="193"/>
      <c r="AI381" s="193"/>
      <c r="AJ381" s="193"/>
      <c r="AK381" s="193"/>
      <c r="AL381" s="193"/>
      <c r="AM381" s="193"/>
      <c r="AN381" s="193"/>
      <c r="AO381" s="193"/>
      <c r="AP381" s="193"/>
      <c r="AQ381" s="193"/>
      <c r="AR381" s="193"/>
      <c r="AS381" s="193"/>
      <c r="AT381" s="193"/>
      <c r="AU381" s="193"/>
      <c r="AV381" s="193"/>
    </row>
    <row r="382" spans="1:48" ht="15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  <c r="AE382" s="193"/>
      <c r="AF382" s="193"/>
      <c r="AG382" s="193"/>
      <c r="AH382" s="193"/>
      <c r="AI382" s="193"/>
      <c r="AJ382" s="193"/>
      <c r="AK382" s="193"/>
      <c r="AL382" s="193"/>
      <c r="AM382" s="193"/>
      <c r="AN382" s="193"/>
      <c r="AO382" s="193"/>
      <c r="AP382" s="193"/>
      <c r="AQ382" s="193"/>
      <c r="AR382" s="193"/>
      <c r="AS382" s="193"/>
      <c r="AT382" s="193"/>
      <c r="AU382" s="193"/>
      <c r="AV382" s="193"/>
    </row>
    <row r="383" spans="1:48" ht="15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  <c r="AE383" s="193"/>
      <c r="AF383" s="193"/>
      <c r="AG383" s="193"/>
      <c r="AH383" s="193"/>
      <c r="AI383" s="193"/>
      <c r="AJ383" s="193"/>
      <c r="AK383" s="193"/>
      <c r="AL383" s="193"/>
      <c r="AM383" s="193"/>
      <c r="AN383" s="193"/>
      <c r="AO383" s="193"/>
      <c r="AP383" s="193"/>
      <c r="AQ383" s="193"/>
      <c r="AR383" s="193"/>
      <c r="AS383" s="193"/>
      <c r="AT383" s="193"/>
      <c r="AU383" s="193"/>
      <c r="AV383" s="193"/>
    </row>
    <row r="384" spans="1:48" ht="15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  <c r="AE384" s="193"/>
      <c r="AF384" s="193"/>
      <c r="AG384" s="193"/>
      <c r="AH384" s="193"/>
      <c r="AI384" s="193"/>
      <c r="AJ384" s="193"/>
      <c r="AK384" s="193"/>
      <c r="AL384" s="193"/>
      <c r="AM384" s="193"/>
      <c r="AN384" s="193"/>
      <c r="AO384" s="193"/>
      <c r="AP384" s="193"/>
      <c r="AQ384" s="193"/>
      <c r="AR384" s="193"/>
      <c r="AS384" s="193"/>
      <c r="AT384" s="193"/>
      <c r="AU384" s="193"/>
      <c r="AV384" s="193"/>
    </row>
    <row r="385" spans="1:48" ht="15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  <c r="AE385" s="193"/>
      <c r="AF385" s="193"/>
      <c r="AG385" s="193"/>
      <c r="AH385" s="193"/>
      <c r="AI385" s="193"/>
      <c r="AJ385" s="193"/>
      <c r="AK385" s="193"/>
      <c r="AL385" s="193"/>
      <c r="AM385" s="193"/>
      <c r="AN385" s="193"/>
      <c r="AO385" s="193"/>
      <c r="AP385" s="193"/>
      <c r="AQ385" s="193"/>
      <c r="AR385" s="193"/>
      <c r="AS385" s="193"/>
      <c r="AT385" s="193"/>
      <c r="AU385" s="193"/>
      <c r="AV385" s="193"/>
    </row>
    <row r="386" spans="1:48" ht="15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  <c r="AE386" s="193"/>
      <c r="AF386" s="193"/>
      <c r="AG386" s="193"/>
      <c r="AH386" s="193"/>
      <c r="AI386" s="193"/>
      <c r="AJ386" s="193"/>
      <c r="AK386" s="193"/>
      <c r="AL386" s="193"/>
      <c r="AM386" s="193"/>
      <c r="AN386" s="193"/>
      <c r="AO386" s="193"/>
      <c r="AP386" s="193"/>
      <c r="AQ386" s="193"/>
      <c r="AR386" s="193"/>
      <c r="AS386" s="193"/>
      <c r="AT386" s="193"/>
      <c r="AU386" s="193"/>
      <c r="AV386" s="193"/>
    </row>
    <row r="387" spans="1:48" ht="15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  <c r="AE387" s="193"/>
      <c r="AF387" s="193"/>
      <c r="AG387" s="193"/>
      <c r="AH387" s="193"/>
      <c r="AI387" s="193"/>
      <c r="AJ387" s="193"/>
      <c r="AK387" s="193"/>
      <c r="AL387" s="193"/>
      <c r="AM387" s="193"/>
      <c r="AN387" s="193"/>
      <c r="AO387" s="193"/>
      <c r="AP387" s="193"/>
      <c r="AQ387" s="193"/>
      <c r="AR387" s="193"/>
      <c r="AS387" s="193"/>
      <c r="AT387" s="193"/>
      <c r="AU387" s="193"/>
      <c r="AV387" s="193"/>
    </row>
    <row r="388" spans="1:48" ht="15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/>
      <c r="AE388" s="193"/>
      <c r="AF388" s="193"/>
      <c r="AG388" s="193"/>
      <c r="AH388" s="193"/>
      <c r="AI388" s="193"/>
      <c r="AJ388" s="193"/>
      <c r="AK388" s="193"/>
      <c r="AL388" s="193"/>
      <c r="AM388" s="193"/>
      <c r="AN388" s="193"/>
      <c r="AO388" s="193"/>
      <c r="AP388" s="193"/>
      <c r="AQ388" s="193"/>
      <c r="AR388" s="193"/>
      <c r="AS388" s="193"/>
      <c r="AT388" s="193"/>
      <c r="AU388" s="193"/>
      <c r="AV388" s="193"/>
    </row>
    <row r="389" spans="1:48" ht="15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  <c r="AE389" s="193"/>
      <c r="AF389" s="193"/>
      <c r="AG389" s="193"/>
      <c r="AH389" s="193"/>
      <c r="AI389" s="193"/>
      <c r="AJ389" s="193"/>
      <c r="AK389" s="193"/>
      <c r="AL389" s="193"/>
      <c r="AM389" s="193"/>
      <c r="AN389" s="193"/>
      <c r="AO389" s="193"/>
      <c r="AP389" s="193"/>
      <c r="AQ389" s="193"/>
      <c r="AR389" s="193"/>
      <c r="AS389" s="193"/>
      <c r="AT389" s="193"/>
      <c r="AU389" s="193"/>
      <c r="AV389" s="193"/>
    </row>
    <row r="390" spans="1:48" ht="15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3"/>
      <c r="AF390" s="193"/>
      <c r="AG390" s="193"/>
      <c r="AH390" s="193"/>
      <c r="AI390" s="193"/>
      <c r="AJ390" s="193"/>
      <c r="AK390" s="193"/>
      <c r="AL390" s="193"/>
      <c r="AM390" s="193"/>
      <c r="AN390" s="193"/>
      <c r="AO390" s="193"/>
      <c r="AP390" s="193"/>
      <c r="AQ390" s="193"/>
      <c r="AR390" s="193"/>
      <c r="AS390" s="193"/>
      <c r="AT390" s="193"/>
      <c r="AU390" s="193"/>
      <c r="AV390" s="193"/>
    </row>
    <row r="391" spans="1:48" ht="15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  <c r="AE391" s="193"/>
      <c r="AF391" s="193"/>
      <c r="AG391" s="193"/>
      <c r="AH391" s="193"/>
      <c r="AI391" s="193"/>
      <c r="AJ391" s="193"/>
      <c r="AK391" s="193"/>
      <c r="AL391" s="193"/>
      <c r="AM391" s="193"/>
      <c r="AN391" s="193"/>
      <c r="AO391" s="193"/>
      <c r="AP391" s="193"/>
      <c r="AQ391" s="193"/>
      <c r="AR391" s="193"/>
      <c r="AS391" s="193"/>
      <c r="AT391" s="193"/>
      <c r="AU391" s="193"/>
      <c r="AV391" s="193"/>
    </row>
    <row r="392" spans="1:48" ht="15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  <c r="AE392" s="193"/>
      <c r="AF392" s="193"/>
      <c r="AG392" s="193"/>
      <c r="AH392" s="193"/>
      <c r="AI392" s="193"/>
      <c r="AJ392" s="193"/>
      <c r="AK392" s="193"/>
      <c r="AL392" s="193"/>
      <c r="AM392" s="193"/>
      <c r="AN392" s="193"/>
      <c r="AO392" s="193"/>
      <c r="AP392" s="193"/>
      <c r="AQ392" s="193"/>
      <c r="AR392" s="193"/>
      <c r="AS392" s="193"/>
      <c r="AT392" s="193"/>
      <c r="AU392" s="193"/>
      <c r="AV392" s="193"/>
    </row>
    <row r="393" spans="1:48" ht="15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  <c r="AA393" s="193"/>
      <c r="AB393" s="193"/>
      <c r="AC393" s="193"/>
      <c r="AD393" s="193"/>
      <c r="AE393" s="193"/>
      <c r="AF393" s="193"/>
      <c r="AG393" s="193"/>
      <c r="AH393" s="193"/>
      <c r="AI393" s="193"/>
      <c r="AJ393" s="193"/>
      <c r="AK393" s="193"/>
      <c r="AL393" s="193"/>
      <c r="AM393" s="193"/>
      <c r="AN393" s="193"/>
      <c r="AO393" s="193"/>
      <c r="AP393" s="193"/>
      <c r="AQ393" s="193"/>
      <c r="AR393" s="193"/>
      <c r="AS393" s="193"/>
      <c r="AT393" s="193"/>
      <c r="AU393" s="193"/>
      <c r="AV393" s="193"/>
    </row>
    <row r="394" spans="1:48" ht="15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  <c r="AE394" s="193"/>
      <c r="AF394" s="193"/>
      <c r="AG394" s="193"/>
      <c r="AH394" s="193"/>
      <c r="AI394" s="193"/>
      <c r="AJ394" s="193"/>
      <c r="AK394" s="193"/>
      <c r="AL394" s="193"/>
      <c r="AM394" s="193"/>
      <c r="AN394" s="193"/>
      <c r="AO394" s="193"/>
      <c r="AP394" s="193"/>
      <c r="AQ394" s="193"/>
      <c r="AR394" s="193"/>
      <c r="AS394" s="193"/>
      <c r="AT394" s="193"/>
      <c r="AU394" s="193"/>
      <c r="AV394" s="193"/>
    </row>
    <row r="395" spans="1:48" ht="15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  <c r="AE395" s="193"/>
      <c r="AF395" s="193"/>
      <c r="AG395" s="193"/>
      <c r="AH395" s="193"/>
      <c r="AI395" s="193"/>
      <c r="AJ395" s="193"/>
      <c r="AK395" s="193"/>
      <c r="AL395" s="193"/>
      <c r="AM395" s="193"/>
      <c r="AN395" s="193"/>
      <c r="AO395" s="193"/>
      <c r="AP395" s="193"/>
      <c r="AQ395" s="193"/>
      <c r="AR395" s="193"/>
      <c r="AS395" s="193"/>
      <c r="AT395" s="193"/>
      <c r="AU395" s="193"/>
      <c r="AV395" s="193"/>
    </row>
    <row r="396" spans="1:48" ht="15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3"/>
      <c r="AF396" s="193"/>
      <c r="AG396" s="193"/>
      <c r="AH396" s="193"/>
      <c r="AI396" s="193"/>
      <c r="AJ396" s="193"/>
      <c r="AK396" s="193"/>
      <c r="AL396" s="193"/>
      <c r="AM396" s="193"/>
      <c r="AN396" s="193"/>
      <c r="AO396" s="193"/>
      <c r="AP396" s="193"/>
      <c r="AQ396" s="193"/>
      <c r="AR396" s="193"/>
      <c r="AS396" s="193"/>
      <c r="AT396" s="193"/>
      <c r="AU396" s="193"/>
      <c r="AV396" s="193"/>
    </row>
    <row r="397" spans="1:48" ht="15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  <c r="AE397" s="193"/>
      <c r="AF397" s="193"/>
      <c r="AG397" s="193"/>
      <c r="AH397" s="193"/>
      <c r="AI397" s="193"/>
      <c r="AJ397" s="193"/>
      <c r="AK397" s="193"/>
      <c r="AL397" s="193"/>
      <c r="AM397" s="193"/>
      <c r="AN397" s="193"/>
      <c r="AO397" s="193"/>
      <c r="AP397" s="193"/>
      <c r="AQ397" s="193"/>
      <c r="AR397" s="193"/>
      <c r="AS397" s="193"/>
      <c r="AT397" s="193"/>
      <c r="AU397" s="193"/>
      <c r="AV397" s="193"/>
    </row>
    <row r="398" spans="1:48" ht="15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  <c r="AE398" s="193"/>
      <c r="AF398" s="193"/>
      <c r="AG398" s="193"/>
      <c r="AH398" s="193"/>
      <c r="AI398" s="193"/>
      <c r="AJ398" s="193"/>
      <c r="AK398" s="193"/>
      <c r="AL398" s="193"/>
      <c r="AM398" s="193"/>
      <c r="AN398" s="193"/>
      <c r="AO398" s="193"/>
      <c r="AP398" s="193"/>
      <c r="AQ398" s="193"/>
      <c r="AR398" s="193"/>
      <c r="AS398" s="193"/>
      <c r="AT398" s="193"/>
      <c r="AU398" s="193"/>
      <c r="AV398" s="193"/>
    </row>
    <row r="399" spans="1:48" ht="15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  <c r="AE399" s="193"/>
      <c r="AF399" s="193"/>
      <c r="AG399" s="193"/>
      <c r="AH399" s="193"/>
      <c r="AI399" s="193"/>
      <c r="AJ399" s="193"/>
      <c r="AK399" s="193"/>
      <c r="AL399" s="193"/>
      <c r="AM399" s="193"/>
      <c r="AN399" s="193"/>
      <c r="AO399" s="193"/>
      <c r="AP399" s="193"/>
      <c r="AQ399" s="193"/>
      <c r="AR399" s="193"/>
      <c r="AS399" s="193"/>
      <c r="AT399" s="193"/>
      <c r="AU399" s="193"/>
      <c r="AV399" s="193"/>
    </row>
    <row r="400" spans="1:48" ht="15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  <c r="AE400" s="193"/>
      <c r="AF400" s="193"/>
      <c r="AG400" s="193"/>
      <c r="AH400" s="193"/>
      <c r="AI400" s="193"/>
      <c r="AJ400" s="193"/>
      <c r="AK400" s="193"/>
      <c r="AL400" s="193"/>
      <c r="AM400" s="193"/>
      <c r="AN400" s="193"/>
      <c r="AO400" s="193"/>
      <c r="AP400" s="193"/>
      <c r="AQ400" s="193"/>
      <c r="AR400" s="193"/>
      <c r="AS400" s="193"/>
      <c r="AT400" s="193"/>
      <c r="AU400" s="193"/>
      <c r="AV400" s="193"/>
    </row>
    <row r="401" spans="1:48" ht="15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  <c r="AE401" s="193"/>
      <c r="AF401" s="193"/>
      <c r="AG401" s="193"/>
      <c r="AH401" s="193"/>
      <c r="AI401" s="193"/>
      <c r="AJ401" s="193"/>
      <c r="AK401" s="193"/>
      <c r="AL401" s="193"/>
      <c r="AM401" s="193"/>
      <c r="AN401" s="193"/>
      <c r="AO401" s="193"/>
      <c r="AP401" s="193"/>
      <c r="AQ401" s="193"/>
      <c r="AR401" s="193"/>
      <c r="AS401" s="193"/>
      <c r="AT401" s="193"/>
      <c r="AU401" s="193"/>
      <c r="AV401" s="193"/>
    </row>
    <row r="402" spans="1:48" ht="15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  <c r="AH402" s="193"/>
      <c r="AI402" s="193"/>
      <c r="AJ402" s="193"/>
      <c r="AK402" s="193"/>
      <c r="AL402" s="193"/>
      <c r="AM402" s="193"/>
      <c r="AN402" s="193"/>
      <c r="AO402" s="193"/>
      <c r="AP402" s="193"/>
      <c r="AQ402" s="193"/>
      <c r="AR402" s="193"/>
      <c r="AS402" s="193"/>
      <c r="AT402" s="193"/>
      <c r="AU402" s="193"/>
      <c r="AV402" s="193"/>
    </row>
    <row r="403" spans="1:48" ht="15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  <c r="AE403" s="193"/>
      <c r="AF403" s="193"/>
      <c r="AG403" s="193"/>
      <c r="AH403" s="193"/>
      <c r="AI403" s="193"/>
      <c r="AJ403" s="193"/>
      <c r="AK403" s="193"/>
      <c r="AL403" s="193"/>
      <c r="AM403" s="193"/>
      <c r="AN403" s="193"/>
      <c r="AO403" s="193"/>
      <c r="AP403" s="193"/>
      <c r="AQ403" s="193"/>
      <c r="AR403" s="193"/>
      <c r="AS403" s="193"/>
      <c r="AT403" s="193"/>
      <c r="AU403" s="193"/>
      <c r="AV403" s="193"/>
    </row>
    <row r="404" spans="1:48" ht="15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  <c r="AE404" s="193"/>
      <c r="AF404" s="193"/>
      <c r="AG404" s="193"/>
      <c r="AH404" s="193"/>
      <c r="AI404" s="193"/>
      <c r="AJ404" s="193"/>
      <c r="AK404" s="193"/>
      <c r="AL404" s="193"/>
      <c r="AM404" s="193"/>
      <c r="AN404" s="193"/>
      <c r="AO404" s="193"/>
      <c r="AP404" s="193"/>
      <c r="AQ404" s="193"/>
      <c r="AR404" s="193"/>
      <c r="AS404" s="193"/>
      <c r="AT404" s="193"/>
      <c r="AU404" s="193"/>
      <c r="AV404" s="193"/>
    </row>
    <row r="405" spans="1:48" ht="15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  <c r="AE405" s="193"/>
      <c r="AF405" s="193"/>
      <c r="AG405" s="193"/>
      <c r="AH405" s="193"/>
      <c r="AI405" s="193"/>
      <c r="AJ405" s="193"/>
      <c r="AK405" s="193"/>
      <c r="AL405" s="193"/>
      <c r="AM405" s="193"/>
      <c r="AN405" s="193"/>
      <c r="AO405" s="193"/>
      <c r="AP405" s="193"/>
      <c r="AQ405" s="193"/>
      <c r="AR405" s="193"/>
      <c r="AS405" s="193"/>
      <c r="AT405" s="193"/>
      <c r="AU405" s="193"/>
      <c r="AV405" s="193"/>
    </row>
    <row r="406" spans="1:48" ht="15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3"/>
      <c r="AF406" s="193"/>
      <c r="AG406" s="193"/>
      <c r="AH406" s="193"/>
      <c r="AI406" s="193"/>
      <c r="AJ406" s="193"/>
      <c r="AK406" s="193"/>
      <c r="AL406" s="193"/>
      <c r="AM406" s="193"/>
      <c r="AN406" s="193"/>
      <c r="AO406" s="193"/>
      <c r="AP406" s="193"/>
      <c r="AQ406" s="193"/>
      <c r="AR406" s="193"/>
      <c r="AS406" s="193"/>
      <c r="AT406" s="193"/>
      <c r="AU406" s="193"/>
      <c r="AV406" s="193"/>
    </row>
    <row r="407" spans="1:48" ht="15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  <c r="AA407" s="193"/>
      <c r="AB407" s="193"/>
      <c r="AC407" s="193"/>
      <c r="AD407" s="193"/>
      <c r="AE407" s="193"/>
      <c r="AF407" s="193"/>
      <c r="AG407" s="193"/>
      <c r="AH407" s="193"/>
      <c r="AI407" s="193"/>
      <c r="AJ407" s="193"/>
      <c r="AK407" s="193"/>
      <c r="AL407" s="193"/>
      <c r="AM407" s="193"/>
      <c r="AN407" s="193"/>
      <c r="AO407" s="193"/>
      <c r="AP407" s="193"/>
      <c r="AQ407" s="193"/>
      <c r="AR407" s="193"/>
      <c r="AS407" s="193"/>
      <c r="AT407" s="193"/>
      <c r="AU407" s="193"/>
      <c r="AV407" s="193"/>
    </row>
    <row r="408" spans="1:48" ht="15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  <c r="AE408" s="193"/>
      <c r="AF408" s="193"/>
      <c r="AG408" s="193"/>
      <c r="AH408" s="193"/>
      <c r="AI408" s="193"/>
      <c r="AJ408" s="193"/>
      <c r="AK408" s="193"/>
      <c r="AL408" s="193"/>
      <c r="AM408" s="193"/>
      <c r="AN408" s="193"/>
      <c r="AO408" s="193"/>
      <c r="AP408" s="193"/>
      <c r="AQ408" s="193"/>
      <c r="AR408" s="193"/>
      <c r="AS408" s="193"/>
      <c r="AT408" s="193"/>
      <c r="AU408" s="193"/>
      <c r="AV408" s="193"/>
    </row>
    <row r="409" spans="1:48" ht="15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  <c r="AE409" s="193"/>
      <c r="AF409" s="193"/>
      <c r="AG409" s="193"/>
      <c r="AH409" s="193"/>
      <c r="AI409" s="193"/>
      <c r="AJ409" s="193"/>
      <c r="AK409" s="193"/>
      <c r="AL409" s="193"/>
      <c r="AM409" s="193"/>
      <c r="AN409" s="193"/>
      <c r="AO409" s="193"/>
      <c r="AP409" s="193"/>
      <c r="AQ409" s="193"/>
      <c r="AR409" s="193"/>
      <c r="AS409" s="193"/>
      <c r="AT409" s="193"/>
      <c r="AU409" s="193"/>
      <c r="AV409" s="193"/>
    </row>
    <row r="410" spans="1:48" ht="15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  <c r="AE410" s="193"/>
      <c r="AF410" s="193"/>
      <c r="AG410" s="193"/>
      <c r="AH410" s="193"/>
      <c r="AI410" s="193"/>
      <c r="AJ410" s="193"/>
      <c r="AK410" s="193"/>
      <c r="AL410" s="193"/>
      <c r="AM410" s="193"/>
      <c r="AN410" s="193"/>
      <c r="AO410" s="193"/>
      <c r="AP410" s="193"/>
      <c r="AQ410" s="193"/>
      <c r="AR410" s="193"/>
      <c r="AS410" s="193"/>
      <c r="AT410" s="193"/>
      <c r="AU410" s="193"/>
      <c r="AV410" s="193"/>
    </row>
    <row r="411" spans="1:48" ht="15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  <c r="AE411" s="193"/>
      <c r="AF411" s="193"/>
      <c r="AG411" s="193"/>
      <c r="AH411" s="193"/>
      <c r="AI411" s="193"/>
      <c r="AJ411" s="193"/>
      <c r="AK411" s="193"/>
      <c r="AL411" s="193"/>
      <c r="AM411" s="193"/>
      <c r="AN411" s="193"/>
      <c r="AO411" s="193"/>
      <c r="AP411" s="193"/>
      <c r="AQ411" s="193"/>
      <c r="AR411" s="193"/>
      <c r="AS411" s="193"/>
      <c r="AT411" s="193"/>
      <c r="AU411" s="193"/>
      <c r="AV411" s="193"/>
    </row>
    <row r="412" spans="1:48" ht="15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3"/>
      <c r="AG412" s="193"/>
      <c r="AH412" s="193"/>
      <c r="AI412" s="193"/>
      <c r="AJ412" s="193"/>
      <c r="AK412" s="193"/>
      <c r="AL412" s="193"/>
      <c r="AM412" s="193"/>
      <c r="AN412" s="193"/>
      <c r="AO412" s="193"/>
      <c r="AP412" s="193"/>
      <c r="AQ412" s="193"/>
      <c r="AR412" s="193"/>
      <c r="AS412" s="193"/>
      <c r="AT412" s="193"/>
      <c r="AU412" s="193"/>
      <c r="AV412" s="193"/>
    </row>
    <row r="413" spans="1:48" ht="15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  <c r="AE413" s="193"/>
      <c r="AF413" s="193"/>
      <c r="AG413" s="193"/>
      <c r="AH413" s="193"/>
      <c r="AI413" s="193"/>
      <c r="AJ413" s="193"/>
      <c r="AK413" s="193"/>
      <c r="AL413" s="193"/>
      <c r="AM413" s="193"/>
      <c r="AN413" s="193"/>
      <c r="AO413" s="193"/>
      <c r="AP413" s="193"/>
      <c r="AQ413" s="193"/>
      <c r="AR413" s="193"/>
      <c r="AS413" s="193"/>
      <c r="AT413" s="193"/>
      <c r="AU413" s="193"/>
      <c r="AV413" s="193"/>
    </row>
    <row r="414" spans="1:48" ht="15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193"/>
      <c r="AI414" s="193"/>
      <c r="AJ414" s="193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193"/>
      <c r="AV414" s="193"/>
    </row>
    <row r="415" spans="1:48" ht="15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  <c r="AH415" s="193"/>
      <c r="AI415" s="193"/>
      <c r="AJ415" s="193"/>
      <c r="AK415" s="193"/>
      <c r="AL415" s="193"/>
      <c r="AM415" s="193"/>
      <c r="AN415" s="193"/>
      <c r="AO415" s="193"/>
      <c r="AP415" s="193"/>
      <c r="AQ415" s="193"/>
      <c r="AR415" s="193"/>
      <c r="AS415" s="193"/>
      <c r="AT415" s="193"/>
      <c r="AU415" s="193"/>
      <c r="AV415" s="193"/>
    </row>
    <row r="416" spans="1:48" ht="15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  <c r="AH416" s="193"/>
      <c r="AI416" s="193"/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193"/>
    </row>
    <row r="417" spans="1:48" ht="15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  <c r="AH417" s="193"/>
      <c r="AI417" s="193"/>
      <c r="AJ417" s="193"/>
      <c r="AK417" s="193"/>
      <c r="AL417" s="193"/>
      <c r="AM417" s="193"/>
      <c r="AN417" s="193"/>
      <c r="AO417" s="193"/>
      <c r="AP417" s="193"/>
      <c r="AQ417" s="193"/>
      <c r="AR417" s="193"/>
      <c r="AS417" s="193"/>
      <c r="AT417" s="193"/>
      <c r="AU417" s="193"/>
      <c r="AV417" s="193"/>
    </row>
    <row r="418" spans="1:48" ht="15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  <c r="AH418" s="193"/>
      <c r="AI418" s="193"/>
      <c r="AJ418" s="193"/>
      <c r="AK418" s="193"/>
      <c r="AL418" s="193"/>
      <c r="AM418" s="193"/>
      <c r="AN418" s="193"/>
      <c r="AO418" s="193"/>
      <c r="AP418" s="193"/>
      <c r="AQ418" s="193"/>
      <c r="AR418" s="193"/>
      <c r="AS418" s="193"/>
      <c r="AT418" s="193"/>
      <c r="AU418" s="193"/>
      <c r="AV418" s="193"/>
    </row>
    <row r="419" spans="1:48" ht="15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  <c r="AH419" s="193"/>
      <c r="AI419" s="193"/>
      <c r="AJ419" s="193"/>
      <c r="AK419" s="193"/>
      <c r="AL419" s="193"/>
      <c r="AM419" s="193"/>
      <c r="AN419" s="193"/>
      <c r="AO419" s="193"/>
      <c r="AP419" s="193"/>
      <c r="AQ419" s="193"/>
      <c r="AR419" s="193"/>
      <c r="AS419" s="193"/>
      <c r="AT419" s="193"/>
      <c r="AU419" s="193"/>
      <c r="AV419" s="193"/>
    </row>
    <row r="420" spans="1:48" ht="15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  <c r="AH420" s="193"/>
      <c r="AI420" s="193"/>
      <c r="AJ420" s="193"/>
      <c r="AK420" s="193"/>
      <c r="AL420" s="193"/>
      <c r="AM420" s="193"/>
      <c r="AN420" s="193"/>
      <c r="AO420" s="193"/>
      <c r="AP420" s="193"/>
      <c r="AQ420" s="193"/>
      <c r="AR420" s="193"/>
      <c r="AS420" s="193"/>
      <c r="AT420" s="193"/>
      <c r="AU420" s="193"/>
      <c r="AV420" s="193"/>
    </row>
    <row r="421" spans="1:48" ht="15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  <c r="AH421" s="193"/>
      <c r="AI421" s="193"/>
      <c r="AJ421" s="193"/>
      <c r="AK421" s="193"/>
      <c r="AL421" s="193"/>
      <c r="AM421" s="193"/>
      <c r="AN421" s="193"/>
      <c r="AO421" s="193"/>
      <c r="AP421" s="193"/>
      <c r="AQ421" s="193"/>
      <c r="AR421" s="193"/>
      <c r="AS421" s="193"/>
      <c r="AT421" s="193"/>
      <c r="AU421" s="193"/>
      <c r="AV421" s="193"/>
    </row>
    <row r="422" spans="1:48" ht="15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  <c r="AH422" s="193"/>
      <c r="AI422" s="193"/>
      <c r="AJ422" s="193"/>
      <c r="AK422" s="193"/>
      <c r="AL422" s="193"/>
      <c r="AM422" s="193"/>
      <c r="AN422" s="193"/>
      <c r="AO422" s="193"/>
      <c r="AP422" s="193"/>
      <c r="AQ422" s="193"/>
      <c r="AR422" s="193"/>
      <c r="AS422" s="193"/>
      <c r="AT422" s="193"/>
      <c r="AU422" s="193"/>
      <c r="AV422" s="193"/>
    </row>
    <row r="423" spans="1:48" ht="15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  <c r="AE423" s="193"/>
      <c r="AF423" s="193"/>
      <c r="AG423" s="193"/>
      <c r="AH423" s="193"/>
      <c r="AI423" s="193"/>
      <c r="AJ423" s="193"/>
      <c r="AK423" s="193"/>
      <c r="AL423" s="193"/>
      <c r="AM423" s="193"/>
      <c r="AN423" s="193"/>
      <c r="AO423" s="193"/>
      <c r="AP423" s="193"/>
      <c r="AQ423" s="193"/>
      <c r="AR423" s="193"/>
      <c r="AS423" s="193"/>
      <c r="AT423" s="193"/>
      <c r="AU423" s="193"/>
      <c r="AV423" s="193"/>
    </row>
    <row r="424" spans="1:48" ht="15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  <c r="AE424" s="193"/>
      <c r="AF424" s="193"/>
      <c r="AG424" s="193"/>
      <c r="AH424" s="193"/>
      <c r="AI424" s="193"/>
      <c r="AJ424" s="193"/>
      <c r="AK424" s="193"/>
      <c r="AL424" s="193"/>
      <c r="AM424" s="193"/>
      <c r="AN424" s="193"/>
      <c r="AO424" s="193"/>
      <c r="AP424" s="193"/>
      <c r="AQ424" s="193"/>
      <c r="AR424" s="193"/>
      <c r="AS424" s="193"/>
      <c r="AT424" s="193"/>
      <c r="AU424" s="193"/>
      <c r="AV424" s="193"/>
    </row>
    <row r="425" spans="1:48" ht="15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3"/>
      <c r="AF425" s="193"/>
      <c r="AG425" s="193"/>
      <c r="AH425" s="193"/>
      <c r="AI425" s="193"/>
      <c r="AJ425" s="193"/>
      <c r="AK425" s="193"/>
      <c r="AL425" s="193"/>
      <c r="AM425" s="193"/>
      <c r="AN425" s="193"/>
      <c r="AO425" s="193"/>
      <c r="AP425" s="193"/>
      <c r="AQ425" s="193"/>
      <c r="AR425" s="193"/>
      <c r="AS425" s="193"/>
      <c r="AT425" s="193"/>
      <c r="AU425" s="193"/>
      <c r="AV425" s="193"/>
    </row>
    <row r="426" spans="1:48" ht="15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  <c r="AE426" s="193"/>
      <c r="AF426" s="193"/>
      <c r="AG426" s="193"/>
      <c r="AH426" s="193"/>
      <c r="AI426" s="193"/>
      <c r="AJ426" s="193"/>
      <c r="AK426" s="193"/>
      <c r="AL426" s="193"/>
      <c r="AM426" s="193"/>
      <c r="AN426" s="193"/>
      <c r="AO426" s="193"/>
      <c r="AP426" s="193"/>
      <c r="AQ426" s="193"/>
      <c r="AR426" s="193"/>
      <c r="AS426" s="193"/>
      <c r="AT426" s="193"/>
      <c r="AU426" s="193"/>
      <c r="AV426" s="193"/>
    </row>
    <row r="427" spans="1:48" ht="15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  <c r="AH427" s="193"/>
      <c r="AI427" s="193"/>
      <c r="AJ427" s="193"/>
      <c r="AK427" s="193"/>
      <c r="AL427" s="193"/>
      <c r="AM427" s="193"/>
      <c r="AN427" s="193"/>
      <c r="AO427" s="193"/>
      <c r="AP427" s="193"/>
      <c r="AQ427" s="193"/>
      <c r="AR427" s="193"/>
      <c r="AS427" s="193"/>
      <c r="AT427" s="193"/>
      <c r="AU427" s="193"/>
      <c r="AV427" s="193"/>
    </row>
    <row r="428" spans="1:48" ht="15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  <c r="AH428" s="193"/>
      <c r="AI428" s="193"/>
      <c r="AJ428" s="193"/>
      <c r="AK428" s="193"/>
      <c r="AL428" s="193"/>
      <c r="AM428" s="193"/>
      <c r="AN428" s="193"/>
      <c r="AO428" s="193"/>
      <c r="AP428" s="193"/>
      <c r="AQ428" s="193"/>
      <c r="AR428" s="193"/>
      <c r="AS428" s="193"/>
      <c r="AT428" s="193"/>
      <c r="AU428" s="193"/>
      <c r="AV428" s="193"/>
    </row>
    <row r="429" spans="1:48" ht="15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  <c r="AE429" s="193"/>
      <c r="AF429" s="193"/>
      <c r="AG429" s="193"/>
      <c r="AH429" s="193"/>
      <c r="AI429" s="193"/>
      <c r="AJ429" s="193"/>
      <c r="AK429" s="193"/>
      <c r="AL429" s="193"/>
      <c r="AM429" s="193"/>
      <c r="AN429" s="193"/>
      <c r="AO429" s="193"/>
      <c r="AP429" s="193"/>
      <c r="AQ429" s="193"/>
      <c r="AR429" s="193"/>
      <c r="AS429" s="193"/>
      <c r="AT429" s="193"/>
      <c r="AU429" s="193"/>
      <c r="AV429" s="193"/>
    </row>
    <row r="430" spans="1:48" ht="15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  <c r="AE430" s="193"/>
      <c r="AF430" s="193"/>
      <c r="AG430" s="193"/>
      <c r="AH430" s="193"/>
      <c r="AI430" s="193"/>
      <c r="AJ430" s="193"/>
      <c r="AK430" s="193"/>
      <c r="AL430" s="193"/>
      <c r="AM430" s="193"/>
      <c r="AN430" s="193"/>
      <c r="AO430" s="193"/>
      <c r="AP430" s="193"/>
      <c r="AQ430" s="193"/>
      <c r="AR430" s="193"/>
      <c r="AS430" s="193"/>
      <c r="AT430" s="193"/>
      <c r="AU430" s="193"/>
      <c r="AV430" s="193"/>
    </row>
    <row r="431" spans="1:48" ht="15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  <c r="AH431" s="193"/>
      <c r="AI431" s="193"/>
      <c r="AJ431" s="193"/>
      <c r="AK431" s="193"/>
      <c r="AL431" s="193"/>
      <c r="AM431" s="193"/>
      <c r="AN431" s="193"/>
      <c r="AO431" s="193"/>
      <c r="AP431" s="193"/>
      <c r="AQ431" s="193"/>
      <c r="AR431" s="193"/>
      <c r="AS431" s="193"/>
      <c r="AT431" s="193"/>
      <c r="AU431" s="193"/>
      <c r="AV431" s="193"/>
    </row>
    <row r="432" spans="1:48" ht="15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  <c r="AH432" s="193"/>
      <c r="AI432" s="193"/>
      <c r="AJ432" s="193"/>
      <c r="AK432" s="193"/>
      <c r="AL432" s="193"/>
      <c r="AM432" s="193"/>
      <c r="AN432" s="193"/>
      <c r="AO432" s="193"/>
      <c r="AP432" s="193"/>
      <c r="AQ432" s="193"/>
      <c r="AR432" s="193"/>
      <c r="AS432" s="193"/>
      <c r="AT432" s="193"/>
      <c r="AU432" s="193"/>
      <c r="AV432" s="193"/>
    </row>
    <row r="433" spans="1:48" ht="15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  <c r="AE433" s="193"/>
      <c r="AF433" s="193"/>
      <c r="AG433" s="193"/>
      <c r="AH433" s="193"/>
      <c r="AI433" s="193"/>
      <c r="AJ433" s="193"/>
      <c r="AK433" s="193"/>
      <c r="AL433" s="193"/>
      <c r="AM433" s="193"/>
      <c r="AN433" s="193"/>
      <c r="AO433" s="193"/>
      <c r="AP433" s="193"/>
      <c r="AQ433" s="193"/>
      <c r="AR433" s="193"/>
      <c r="AS433" s="193"/>
      <c r="AT433" s="193"/>
      <c r="AU433" s="193"/>
      <c r="AV433" s="193"/>
    </row>
    <row r="434" spans="1:48" ht="15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  <c r="AE434" s="193"/>
      <c r="AF434" s="193"/>
      <c r="AG434" s="193"/>
      <c r="AH434" s="193"/>
      <c r="AI434" s="193"/>
      <c r="AJ434" s="193"/>
      <c r="AK434" s="193"/>
      <c r="AL434" s="193"/>
      <c r="AM434" s="193"/>
      <c r="AN434" s="193"/>
      <c r="AO434" s="193"/>
      <c r="AP434" s="193"/>
      <c r="AQ434" s="193"/>
      <c r="AR434" s="193"/>
      <c r="AS434" s="193"/>
      <c r="AT434" s="193"/>
      <c r="AU434" s="193"/>
      <c r="AV434" s="193"/>
    </row>
    <row r="435" spans="1:48" ht="15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  <c r="AE435" s="193"/>
      <c r="AF435" s="193"/>
      <c r="AG435" s="193"/>
      <c r="AH435" s="193"/>
      <c r="AI435" s="193"/>
      <c r="AJ435" s="193"/>
      <c r="AK435" s="193"/>
      <c r="AL435" s="193"/>
      <c r="AM435" s="193"/>
      <c r="AN435" s="193"/>
      <c r="AO435" s="193"/>
      <c r="AP435" s="193"/>
      <c r="AQ435" s="193"/>
      <c r="AR435" s="193"/>
      <c r="AS435" s="193"/>
      <c r="AT435" s="193"/>
      <c r="AU435" s="193"/>
      <c r="AV435" s="193"/>
    </row>
    <row r="436" spans="1:48" ht="15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  <c r="AH436" s="193"/>
      <c r="AI436" s="193"/>
      <c r="AJ436" s="193"/>
      <c r="AK436" s="193"/>
      <c r="AL436" s="193"/>
      <c r="AM436" s="193"/>
      <c r="AN436" s="193"/>
      <c r="AO436" s="193"/>
      <c r="AP436" s="193"/>
      <c r="AQ436" s="193"/>
      <c r="AR436" s="193"/>
      <c r="AS436" s="193"/>
      <c r="AT436" s="193"/>
      <c r="AU436" s="193"/>
      <c r="AV436" s="193"/>
    </row>
    <row r="437" spans="1:48" ht="15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193"/>
      <c r="AI437" s="193"/>
      <c r="AJ437" s="193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193"/>
      <c r="AV437" s="193"/>
    </row>
    <row r="438" spans="1:48" ht="15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  <c r="AH438" s="193"/>
      <c r="AI438" s="193"/>
      <c r="AJ438" s="193"/>
      <c r="AK438" s="193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</row>
    <row r="439" spans="1:48" ht="15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  <c r="AE439" s="193"/>
      <c r="AF439" s="193"/>
      <c r="AG439" s="193"/>
      <c r="AH439" s="193"/>
      <c r="AI439" s="193"/>
      <c r="AJ439" s="193"/>
      <c r="AK439" s="193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</row>
    <row r="440" spans="1:48" ht="15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  <c r="AE440" s="193"/>
      <c r="AF440" s="193"/>
      <c r="AG440" s="193"/>
      <c r="AH440" s="193"/>
      <c r="AI440" s="193"/>
      <c r="AJ440" s="193"/>
      <c r="AK440" s="193"/>
      <c r="AL440" s="193"/>
      <c r="AM440" s="193"/>
      <c r="AN440" s="193"/>
      <c r="AO440" s="193"/>
      <c r="AP440" s="193"/>
      <c r="AQ440" s="193"/>
      <c r="AR440" s="193"/>
      <c r="AS440" s="193"/>
      <c r="AT440" s="193"/>
      <c r="AU440" s="193"/>
      <c r="AV440" s="193"/>
    </row>
    <row r="441" spans="1:48" ht="15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  <c r="AH441" s="193"/>
      <c r="AI441" s="193"/>
      <c r="AJ441" s="193"/>
      <c r="AK441" s="193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</row>
    <row r="442" spans="1:48" ht="15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  <c r="AH442" s="193"/>
      <c r="AI442" s="193"/>
      <c r="AJ442" s="193"/>
      <c r="AK442" s="193"/>
      <c r="AL442" s="193"/>
      <c r="AM442" s="193"/>
      <c r="AN442" s="193"/>
      <c r="AO442" s="193"/>
      <c r="AP442" s="193"/>
      <c r="AQ442" s="193"/>
      <c r="AR442" s="193"/>
      <c r="AS442" s="193"/>
      <c r="AT442" s="193"/>
      <c r="AU442" s="193"/>
      <c r="AV442" s="193"/>
    </row>
    <row r="443" spans="1:48" ht="15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  <c r="AE443" s="193"/>
      <c r="AF443" s="193"/>
      <c r="AG443" s="193"/>
      <c r="AH443" s="193"/>
      <c r="AI443" s="193"/>
      <c r="AJ443" s="193"/>
      <c r="AK443" s="193"/>
      <c r="AL443" s="193"/>
      <c r="AM443" s="193"/>
      <c r="AN443" s="193"/>
      <c r="AO443" s="193"/>
      <c r="AP443" s="193"/>
      <c r="AQ443" s="193"/>
      <c r="AR443" s="193"/>
      <c r="AS443" s="193"/>
      <c r="AT443" s="193"/>
      <c r="AU443" s="193"/>
      <c r="AV443" s="193"/>
    </row>
    <row r="444" spans="1:48" ht="15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  <c r="AH444" s="193"/>
      <c r="AI444" s="193"/>
      <c r="AJ444" s="193"/>
      <c r="AK444" s="193"/>
      <c r="AL444" s="193"/>
      <c r="AM444" s="193"/>
      <c r="AN444" s="193"/>
      <c r="AO444" s="193"/>
      <c r="AP444" s="193"/>
      <c r="AQ444" s="193"/>
      <c r="AR444" s="193"/>
      <c r="AS444" s="193"/>
      <c r="AT444" s="193"/>
      <c r="AU444" s="193"/>
      <c r="AV444" s="193"/>
    </row>
    <row r="445" spans="1:48" ht="15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  <c r="AH445" s="193"/>
      <c r="AI445" s="193"/>
      <c r="AJ445" s="193"/>
      <c r="AK445" s="193"/>
      <c r="AL445" s="193"/>
      <c r="AM445" s="193"/>
      <c r="AN445" s="193"/>
      <c r="AO445" s="193"/>
      <c r="AP445" s="193"/>
      <c r="AQ445" s="193"/>
      <c r="AR445" s="193"/>
      <c r="AS445" s="193"/>
      <c r="AT445" s="193"/>
      <c r="AU445" s="193"/>
      <c r="AV445" s="193"/>
    </row>
    <row r="446" spans="1:48" ht="15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  <c r="AH446" s="193"/>
      <c r="AI446" s="193"/>
      <c r="AJ446" s="193"/>
      <c r="AK446" s="193"/>
      <c r="AL446" s="193"/>
      <c r="AM446" s="193"/>
      <c r="AN446" s="193"/>
      <c r="AO446" s="193"/>
      <c r="AP446" s="193"/>
      <c r="AQ446" s="193"/>
      <c r="AR446" s="193"/>
      <c r="AS446" s="193"/>
      <c r="AT446" s="193"/>
      <c r="AU446" s="193"/>
      <c r="AV446" s="193"/>
    </row>
    <row r="447" spans="1:48" ht="15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  <c r="AH447" s="193"/>
      <c r="AI447" s="193"/>
      <c r="AJ447" s="193"/>
      <c r="AK447" s="193"/>
      <c r="AL447" s="193"/>
      <c r="AM447" s="193"/>
      <c r="AN447" s="193"/>
      <c r="AO447" s="193"/>
      <c r="AP447" s="193"/>
      <c r="AQ447" s="193"/>
      <c r="AR447" s="193"/>
      <c r="AS447" s="193"/>
      <c r="AT447" s="193"/>
      <c r="AU447" s="193"/>
      <c r="AV447" s="193"/>
    </row>
    <row r="448" spans="1:48" ht="15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  <c r="AH448" s="193"/>
      <c r="AI448" s="193"/>
      <c r="AJ448" s="193"/>
      <c r="AK448" s="193"/>
      <c r="AL448" s="193"/>
      <c r="AM448" s="193"/>
      <c r="AN448" s="193"/>
      <c r="AO448" s="193"/>
      <c r="AP448" s="193"/>
      <c r="AQ448" s="193"/>
      <c r="AR448" s="193"/>
      <c r="AS448" s="193"/>
      <c r="AT448" s="193"/>
      <c r="AU448" s="193"/>
      <c r="AV448" s="193"/>
    </row>
    <row r="449" spans="1:48" ht="15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  <c r="AE449" s="193"/>
      <c r="AF449" s="193"/>
      <c r="AG449" s="193"/>
      <c r="AH449" s="193"/>
      <c r="AI449" s="193"/>
      <c r="AJ449" s="193"/>
      <c r="AK449" s="193"/>
      <c r="AL449" s="193"/>
      <c r="AM449" s="193"/>
      <c r="AN449" s="193"/>
      <c r="AO449" s="193"/>
      <c r="AP449" s="193"/>
      <c r="AQ449" s="193"/>
      <c r="AR449" s="193"/>
      <c r="AS449" s="193"/>
      <c r="AT449" s="193"/>
      <c r="AU449" s="193"/>
      <c r="AV449" s="193"/>
    </row>
    <row r="450" spans="1:48" ht="15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  <c r="AH450" s="193"/>
      <c r="AI450" s="193"/>
      <c r="AJ450" s="193"/>
      <c r="AK450" s="193"/>
      <c r="AL450" s="193"/>
      <c r="AM450" s="193"/>
      <c r="AN450" s="193"/>
      <c r="AO450" s="193"/>
      <c r="AP450" s="193"/>
      <c r="AQ450" s="193"/>
      <c r="AR450" s="193"/>
      <c r="AS450" s="193"/>
      <c r="AT450" s="193"/>
      <c r="AU450" s="193"/>
      <c r="AV450" s="193"/>
    </row>
    <row r="451" spans="1:48" ht="15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3"/>
      <c r="AK451" s="193"/>
      <c r="AL451" s="193"/>
      <c r="AM451" s="193"/>
      <c r="AN451" s="193"/>
      <c r="AO451" s="193"/>
      <c r="AP451" s="193"/>
      <c r="AQ451" s="193"/>
      <c r="AR451" s="193"/>
      <c r="AS451" s="193"/>
      <c r="AT451" s="193"/>
      <c r="AU451" s="193"/>
      <c r="AV451" s="193"/>
    </row>
    <row r="452" spans="1:48" ht="15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  <c r="AH452" s="193"/>
      <c r="AI452" s="193"/>
      <c r="AJ452" s="193"/>
      <c r="AK452" s="193"/>
      <c r="AL452" s="193"/>
      <c r="AM452" s="193"/>
      <c r="AN452" s="193"/>
      <c r="AO452" s="193"/>
      <c r="AP452" s="193"/>
      <c r="AQ452" s="193"/>
      <c r="AR452" s="193"/>
      <c r="AS452" s="193"/>
      <c r="AT452" s="193"/>
      <c r="AU452" s="193"/>
      <c r="AV452" s="193"/>
    </row>
    <row r="453" spans="1:48" ht="15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  <c r="AE453" s="193"/>
      <c r="AF453" s="193"/>
      <c r="AG453" s="193"/>
      <c r="AH453" s="193"/>
      <c r="AI453" s="193"/>
      <c r="AJ453" s="193"/>
      <c r="AK453" s="193"/>
      <c r="AL453" s="193"/>
      <c r="AM453" s="193"/>
      <c r="AN453" s="193"/>
      <c r="AO453" s="193"/>
      <c r="AP453" s="193"/>
      <c r="AQ453" s="193"/>
      <c r="AR453" s="193"/>
      <c r="AS453" s="193"/>
      <c r="AT453" s="193"/>
      <c r="AU453" s="193"/>
      <c r="AV453" s="193"/>
    </row>
    <row r="454" spans="1:48" ht="15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  <c r="AE454" s="193"/>
      <c r="AF454" s="193"/>
      <c r="AG454" s="193"/>
      <c r="AH454" s="193"/>
      <c r="AI454" s="193"/>
      <c r="AJ454" s="193"/>
      <c r="AK454" s="193"/>
      <c r="AL454" s="193"/>
      <c r="AM454" s="193"/>
      <c r="AN454" s="193"/>
      <c r="AO454" s="193"/>
      <c r="AP454" s="193"/>
      <c r="AQ454" s="193"/>
      <c r="AR454" s="193"/>
      <c r="AS454" s="193"/>
      <c r="AT454" s="193"/>
      <c r="AU454" s="193"/>
      <c r="AV454" s="193"/>
    </row>
    <row r="455" spans="1:48" ht="15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3"/>
      <c r="AF455" s="193"/>
      <c r="AG455" s="193"/>
      <c r="AH455" s="193"/>
      <c r="AI455" s="193"/>
      <c r="AJ455" s="193"/>
      <c r="AK455" s="193"/>
      <c r="AL455" s="193"/>
      <c r="AM455" s="193"/>
      <c r="AN455" s="193"/>
      <c r="AO455" s="193"/>
      <c r="AP455" s="193"/>
      <c r="AQ455" s="193"/>
      <c r="AR455" s="193"/>
      <c r="AS455" s="193"/>
      <c r="AT455" s="193"/>
      <c r="AU455" s="193"/>
      <c r="AV455" s="193"/>
    </row>
    <row r="456" spans="1:48" ht="15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  <c r="AE456" s="193"/>
      <c r="AF456" s="193"/>
      <c r="AG456" s="193"/>
      <c r="AH456" s="193"/>
      <c r="AI456" s="193"/>
      <c r="AJ456" s="193"/>
      <c r="AK456" s="193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</row>
    <row r="457" spans="1:48" ht="15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  <c r="AE457" s="193"/>
      <c r="AF457" s="193"/>
      <c r="AG457" s="193"/>
      <c r="AH457" s="193"/>
      <c r="AI457" s="193"/>
      <c r="AJ457" s="193"/>
      <c r="AK457" s="193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</row>
    <row r="458" spans="1:48" ht="15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  <c r="AE458" s="193"/>
      <c r="AF458" s="193"/>
      <c r="AG458" s="193"/>
      <c r="AH458" s="193"/>
      <c r="AI458" s="193"/>
      <c r="AJ458" s="193"/>
      <c r="AK458" s="193"/>
      <c r="AL458" s="193"/>
      <c r="AM458" s="193"/>
      <c r="AN458" s="193"/>
      <c r="AO458" s="193"/>
      <c r="AP458" s="193"/>
      <c r="AQ458" s="193"/>
      <c r="AR458" s="193"/>
      <c r="AS458" s="193"/>
      <c r="AT458" s="193"/>
      <c r="AU458" s="193"/>
      <c r="AV458" s="193"/>
    </row>
    <row r="459" spans="1:48" ht="15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  <c r="AE459" s="193"/>
      <c r="AF459" s="193"/>
      <c r="AG459" s="193"/>
      <c r="AH459" s="193"/>
      <c r="AI459" s="193"/>
      <c r="AJ459" s="193"/>
      <c r="AK459" s="193"/>
      <c r="AL459" s="193"/>
      <c r="AM459" s="193"/>
      <c r="AN459" s="193"/>
      <c r="AO459" s="193"/>
      <c r="AP459" s="193"/>
      <c r="AQ459" s="193"/>
      <c r="AR459" s="193"/>
      <c r="AS459" s="193"/>
      <c r="AT459" s="193"/>
      <c r="AU459" s="193"/>
      <c r="AV459" s="193"/>
    </row>
    <row r="460" spans="1:48" ht="15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3"/>
      <c r="AF460" s="193"/>
      <c r="AG460" s="193"/>
      <c r="AH460" s="193"/>
      <c r="AI460" s="193"/>
      <c r="AJ460" s="193"/>
      <c r="AK460" s="193"/>
      <c r="AL460" s="193"/>
      <c r="AM460" s="193"/>
      <c r="AN460" s="193"/>
      <c r="AO460" s="193"/>
      <c r="AP460" s="193"/>
      <c r="AQ460" s="193"/>
      <c r="AR460" s="193"/>
      <c r="AS460" s="193"/>
      <c r="AT460" s="193"/>
      <c r="AU460" s="193"/>
      <c r="AV460" s="193"/>
    </row>
    <row r="461" spans="1:48" ht="15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  <c r="AH461" s="193"/>
      <c r="AI461" s="193"/>
      <c r="AJ461" s="193"/>
      <c r="AK461" s="193"/>
      <c r="AL461" s="193"/>
      <c r="AM461" s="193"/>
      <c r="AN461" s="193"/>
      <c r="AO461" s="193"/>
      <c r="AP461" s="193"/>
      <c r="AQ461" s="193"/>
      <c r="AR461" s="193"/>
      <c r="AS461" s="193"/>
      <c r="AT461" s="193"/>
      <c r="AU461" s="193"/>
      <c r="AV461" s="193"/>
    </row>
    <row r="462" spans="1:48" ht="15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  <c r="AH462" s="193"/>
      <c r="AI462" s="193"/>
      <c r="AJ462" s="193"/>
      <c r="AK462" s="193"/>
      <c r="AL462" s="193"/>
      <c r="AM462" s="193"/>
      <c r="AN462" s="193"/>
      <c r="AO462" s="193"/>
      <c r="AP462" s="193"/>
      <c r="AQ462" s="193"/>
      <c r="AR462" s="193"/>
      <c r="AS462" s="193"/>
      <c r="AT462" s="193"/>
      <c r="AU462" s="193"/>
      <c r="AV462" s="193"/>
    </row>
    <row r="463" spans="1:48" ht="15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  <c r="AH463" s="193"/>
      <c r="AI463" s="193"/>
      <c r="AJ463" s="193"/>
      <c r="AK463" s="193"/>
      <c r="AL463" s="193"/>
      <c r="AM463" s="193"/>
      <c r="AN463" s="193"/>
      <c r="AO463" s="193"/>
      <c r="AP463" s="193"/>
      <c r="AQ463" s="193"/>
      <c r="AR463" s="193"/>
      <c r="AS463" s="193"/>
      <c r="AT463" s="193"/>
      <c r="AU463" s="193"/>
      <c r="AV463" s="193"/>
    </row>
    <row r="464" spans="1:48" ht="15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  <c r="AE464" s="193"/>
      <c r="AF464" s="193"/>
      <c r="AG464" s="193"/>
      <c r="AH464" s="193"/>
      <c r="AI464" s="193"/>
      <c r="AJ464" s="193"/>
      <c r="AK464" s="193"/>
      <c r="AL464" s="193"/>
      <c r="AM464" s="193"/>
      <c r="AN464" s="193"/>
      <c r="AO464" s="193"/>
      <c r="AP464" s="193"/>
      <c r="AQ464" s="193"/>
      <c r="AR464" s="193"/>
      <c r="AS464" s="193"/>
      <c r="AT464" s="193"/>
      <c r="AU464" s="193"/>
      <c r="AV464" s="193"/>
    </row>
    <row r="465" spans="1:48" ht="15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193"/>
      <c r="AJ465" s="193"/>
      <c r="AK465" s="193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</row>
    <row r="466" spans="1:48" ht="15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3"/>
      <c r="AF466" s="193"/>
      <c r="AG466" s="193"/>
      <c r="AH466" s="193"/>
      <c r="AI466" s="193"/>
      <c r="AJ466" s="193"/>
      <c r="AK466" s="193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</row>
    <row r="467" spans="1:48" ht="15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  <c r="AE467" s="193"/>
      <c r="AF467" s="193"/>
      <c r="AG467" s="193"/>
      <c r="AH467" s="193"/>
      <c r="AI467" s="193"/>
      <c r="AJ467" s="193"/>
      <c r="AK467" s="193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</row>
    <row r="468" spans="1:48" ht="15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  <c r="AE468" s="193"/>
      <c r="AF468" s="193"/>
      <c r="AG468" s="193"/>
      <c r="AH468" s="193"/>
      <c r="AI468" s="193"/>
      <c r="AJ468" s="193"/>
      <c r="AK468" s="193"/>
      <c r="AL468" s="193"/>
      <c r="AM468" s="193"/>
      <c r="AN468" s="193"/>
      <c r="AO468" s="193"/>
      <c r="AP468" s="193"/>
      <c r="AQ468" s="193"/>
      <c r="AR468" s="193"/>
      <c r="AS468" s="193"/>
      <c r="AT468" s="193"/>
      <c r="AU468" s="193"/>
      <c r="AV468" s="193"/>
    </row>
    <row r="469" spans="1:48" ht="15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  <c r="AH469" s="193"/>
      <c r="AI469" s="193"/>
      <c r="AJ469" s="193"/>
      <c r="AK469" s="193"/>
      <c r="AL469" s="193"/>
      <c r="AM469" s="193"/>
      <c r="AN469" s="193"/>
      <c r="AO469" s="193"/>
      <c r="AP469" s="193"/>
      <c r="AQ469" s="193"/>
      <c r="AR469" s="193"/>
      <c r="AS469" s="193"/>
      <c r="AT469" s="193"/>
      <c r="AU469" s="193"/>
      <c r="AV469" s="193"/>
    </row>
    <row r="470" spans="1:48" ht="15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  <c r="AH470" s="193"/>
      <c r="AI470" s="193"/>
      <c r="AJ470" s="193"/>
      <c r="AK470" s="193"/>
      <c r="AL470" s="193"/>
      <c r="AM470" s="193"/>
      <c r="AN470" s="193"/>
      <c r="AO470" s="193"/>
      <c r="AP470" s="193"/>
      <c r="AQ470" s="193"/>
      <c r="AR470" s="193"/>
      <c r="AS470" s="193"/>
      <c r="AT470" s="193"/>
      <c r="AU470" s="193"/>
      <c r="AV470" s="193"/>
    </row>
    <row r="471" spans="1:48" ht="15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  <c r="AH471" s="193"/>
      <c r="AI471" s="193"/>
      <c r="AJ471" s="193"/>
      <c r="AK471" s="193"/>
      <c r="AL471" s="193"/>
      <c r="AM471" s="193"/>
      <c r="AN471" s="193"/>
      <c r="AO471" s="193"/>
      <c r="AP471" s="193"/>
      <c r="AQ471" s="193"/>
      <c r="AR471" s="193"/>
      <c r="AS471" s="193"/>
      <c r="AT471" s="193"/>
      <c r="AU471" s="193"/>
      <c r="AV471" s="193"/>
    </row>
    <row r="472" spans="1:48" ht="15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  <c r="AE472" s="193"/>
      <c r="AF472" s="193"/>
      <c r="AG472" s="193"/>
      <c r="AH472" s="193"/>
      <c r="AI472" s="193"/>
      <c r="AJ472" s="193"/>
      <c r="AK472" s="193"/>
      <c r="AL472" s="193"/>
      <c r="AM472" s="193"/>
      <c r="AN472" s="193"/>
      <c r="AO472" s="193"/>
      <c r="AP472" s="193"/>
      <c r="AQ472" s="193"/>
      <c r="AR472" s="193"/>
      <c r="AS472" s="193"/>
      <c r="AT472" s="193"/>
      <c r="AU472" s="193"/>
      <c r="AV472" s="193"/>
    </row>
    <row r="473" spans="1:48" ht="15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  <c r="AH473" s="193"/>
      <c r="AI473" s="193"/>
      <c r="AJ473" s="193"/>
      <c r="AK473" s="193"/>
      <c r="AL473" s="193"/>
      <c r="AM473" s="193"/>
      <c r="AN473" s="193"/>
      <c r="AO473" s="193"/>
      <c r="AP473" s="193"/>
      <c r="AQ473" s="193"/>
      <c r="AR473" s="193"/>
      <c r="AS473" s="193"/>
      <c r="AT473" s="193"/>
      <c r="AU473" s="193"/>
      <c r="AV473" s="193"/>
    </row>
    <row r="474" spans="1:48" ht="15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  <c r="AH474" s="193"/>
      <c r="AI474" s="193"/>
      <c r="AJ474" s="193"/>
      <c r="AK474" s="193"/>
      <c r="AL474" s="193"/>
      <c r="AM474" s="193"/>
      <c r="AN474" s="193"/>
      <c r="AO474" s="193"/>
      <c r="AP474" s="193"/>
      <c r="AQ474" s="193"/>
      <c r="AR474" s="193"/>
      <c r="AS474" s="193"/>
      <c r="AT474" s="193"/>
      <c r="AU474" s="193"/>
      <c r="AV474" s="193"/>
    </row>
    <row r="475" spans="1:48" ht="15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3"/>
      <c r="AG475" s="193"/>
      <c r="AH475" s="193"/>
      <c r="AI475" s="193"/>
      <c r="AJ475" s="193"/>
      <c r="AK475" s="193"/>
      <c r="AL475" s="193"/>
      <c r="AM475" s="193"/>
      <c r="AN475" s="193"/>
      <c r="AO475" s="193"/>
      <c r="AP475" s="193"/>
      <c r="AQ475" s="193"/>
      <c r="AR475" s="193"/>
      <c r="AS475" s="193"/>
      <c r="AT475" s="193"/>
      <c r="AU475" s="193"/>
      <c r="AV475" s="193"/>
    </row>
    <row r="476" spans="1:48" ht="15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3"/>
      <c r="AF476" s="193"/>
      <c r="AG476" s="193"/>
      <c r="AH476" s="193"/>
      <c r="AI476" s="193"/>
      <c r="AJ476" s="193"/>
      <c r="AK476" s="193"/>
      <c r="AL476" s="193"/>
      <c r="AM476" s="193"/>
      <c r="AN476" s="193"/>
      <c r="AO476" s="193"/>
      <c r="AP476" s="193"/>
      <c r="AQ476" s="193"/>
      <c r="AR476" s="193"/>
      <c r="AS476" s="193"/>
      <c r="AT476" s="193"/>
      <c r="AU476" s="193"/>
      <c r="AV476" s="193"/>
    </row>
    <row r="477" spans="1:48" ht="15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  <c r="AA477" s="193"/>
      <c r="AB477" s="193"/>
      <c r="AC477" s="193"/>
      <c r="AD477" s="193"/>
      <c r="AE477" s="193"/>
      <c r="AF477" s="193"/>
      <c r="AG477" s="193"/>
      <c r="AH477" s="193"/>
      <c r="AI477" s="193"/>
      <c r="AJ477" s="193"/>
      <c r="AK477" s="193"/>
      <c r="AL477" s="193"/>
      <c r="AM477" s="193"/>
      <c r="AN477" s="193"/>
      <c r="AO477" s="193"/>
      <c r="AP477" s="193"/>
      <c r="AQ477" s="193"/>
      <c r="AR477" s="193"/>
      <c r="AS477" s="193"/>
      <c r="AT477" s="193"/>
      <c r="AU477" s="193"/>
      <c r="AV477" s="193"/>
    </row>
    <row r="478" spans="1:48" ht="15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  <c r="AE478" s="193"/>
      <c r="AF478" s="193"/>
      <c r="AG478" s="193"/>
      <c r="AH478" s="193"/>
      <c r="AI478" s="193"/>
      <c r="AJ478" s="193"/>
      <c r="AK478" s="193"/>
      <c r="AL478" s="193"/>
      <c r="AM478" s="193"/>
      <c r="AN478" s="193"/>
      <c r="AO478" s="193"/>
      <c r="AP478" s="193"/>
      <c r="AQ478" s="193"/>
      <c r="AR478" s="193"/>
      <c r="AS478" s="193"/>
      <c r="AT478" s="193"/>
      <c r="AU478" s="193"/>
      <c r="AV478" s="193"/>
    </row>
    <row r="479" spans="1:48" ht="15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3"/>
      <c r="AG479" s="193"/>
      <c r="AH479" s="193"/>
      <c r="AI479" s="193"/>
      <c r="AJ479" s="193"/>
      <c r="AK479" s="193"/>
      <c r="AL479" s="193"/>
      <c r="AM479" s="193"/>
      <c r="AN479" s="193"/>
      <c r="AO479" s="193"/>
      <c r="AP479" s="193"/>
      <c r="AQ479" s="193"/>
      <c r="AR479" s="193"/>
      <c r="AS479" s="193"/>
      <c r="AT479" s="193"/>
      <c r="AU479" s="193"/>
      <c r="AV479" s="193"/>
    </row>
    <row r="480" spans="1:48" ht="15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  <c r="AE480" s="193"/>
      <c r="AF480" s="193"/>
      <c r="AG480" s="193"/>
      <c r="AH480" s="193"/>
      <c r="AI480" s="193"/>
      <c r="AJ480" s="193"/>
      <c r="AK480" s="193"/>
      <c r="AL480" s="193"/>
      <c r="AM480" s="193"/>
      <c r="AN480" s="193"/>
      <c r="AO480" s="193"/>
      <c r="AP480" s="193"/>
      <c r="AQ480" s="193"/>
      <c r="AR480" s="193"/>
      <c r="AS480" s="193"/>
      <c r="AT480" s="193"/>
      <c r="AU480" s="193"/>
      <c r="AV480" s="193"/>
    </row>
    <row r="481" spans="1:48" ht="15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  <c r="AE481" s="193"/>
      <c r="AF481" s="193"/>
      <c r="AG481" s="193"/>
      <c r="AH481" s="193"/>
      <c r="AI481" s="193"/>
      <c r="AJ481" s="193"/>
      <c r="AK481" s="193"/>
      <c r="AL481" s="193"/>
      <c r="AM481" s="193"/>
      <c r="AN481" s="193"/>
      <c r="AO481" s="193"/>
      <c r="AP481" s="193"/>
      <c r="AQ481" s="193"/>
      <c r="AR481" s="193"/>
      <c r="AS481" s="193"/>
      <c r="AT481" s="193"/>
      <c r="AU481" s="193"/>
      <c r="AV481" s="193"/>
    </row>
    <row r="482" spans="1:48" ht="15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  <c r="AE482" s="193"/>
      <c r="AF482" s="193"/>
      <c r="AG482" s="193"/>
      <c r="AH482" s="193"/>
      <c r="AI482" s="193"/>
      <c r="AJ482" s="193"/>
      <c r="AK482" s="193"/>
      <c r="AL482" s="193"/>
      <c r="AM482" s="193"/>
      <c r="AN482" s="193"/>
      <c r="AO482" s="193"/>
      <c r="AP482" s="193"/>
      <c r="AQ482" s="193"/>
      <c r="AR482" s="193"/>
      <c r="AS482" s="193"/>
      <c r="AT482" s="193"/>
      <c r="AU482" s="193"/>
      <c r="AV482" s="193"/>
    </row>
    <row r="483" spans="1:48" ht="15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3"/>
      <c r="AK483" s="193"/>
      <c r="AL483" s="193"/>
      <c r="AM483" s="193"/>
      <c r="AN483" s="193"/>
      <c r="AO483" s="193"/>
      <c r="AP483" s="193"/>
      <c r="AQ483" s="193"/>
      <c r="AR483" s="193"/>
      <c r="AS483" s="193"/>
      <c r="AT483" s="193"/>
      <c r="AU483" s="193"/>
      <c r="AV483" s="193"/>
    </row>
    <row r="484" spans="1:48" ht="15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3"/>
      <c r="AK484" s="193"/>
      <c r="AL484" s="193"/>
      <c r="AM484" s="193"/>
      <c r="AN484" s="193"/>
      <c r="AO484" s="193"/>
      <c r="AP484" s="193"/>
      <c r="AQ484" s="193"/>
      <c r="AR484" s="193"/>
      <c r="AS484" s="193"/>
      <c r="AT484" s="193"/>
      <c r="AU484" s="193"/>
      <c r="AV484" s="193"/>
    </row>
    <row r="485" spans="1:48" ht="15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3"/>
      <c r="AK485" s="193"/>
      <c r="AL485" s="193"/>
      <c r="AM485" s="193"/>
      <c r="AN485" s="193"/>
      <c r="AO485" s="193"/>
      <c r="AP485" s="193"/>
      <c r="AQ485" s="193"/>
      <c r="AR485" s="193"/>
      <c r="AS485" s="193"/>
      <c r="AT485" s="193"/>
      <c r="AU485" s="193"/>
      <c r="AV485" s="193"/>
    </row>
    <row r="486" spans="1:48" ht="15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3"/>
      <c r="AS486" s="193"/>
      <c r="AT486" s="193"/>
      <c r="AU486" s="193"/>
      <c r="AV486" s="193"/>
    </row>
    <row r="487" spans="1:48" ht="15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3"/>
      <c r="AK487" s="193"/>
      <c r="AL487" s="193"/>
      <c r="AM487" s="193"/>
      <c r="AN487" s="193"/>
      <c r="AO487" s="193"/>
      <c r="AP487" s="193"/>
      <c r="AQ487" s="193"/>
      <c r="AR487" s="193"/>
      <c r="AS487" s="193"/>
      <c r="AT487" s="193"/>
      <c r="AU487" s="193"/>
      <c r="AV487" s="193"/>
    </row>
    <row r="488" spans="1:48" ht="15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3"/>
      <c r="AK488" s="193"/>
      <c r="AL488" s="193"/>
      <c r="AM488" s="193"/>
      <c r="AN488" s="193"/>
      <c r="AO488" s="193"/>
      <c r="AP488" s="193"/>
      <c r="AQ488" s="193"/>
      <c r="AR488" s="193"/>
      <c r="AS488" s="193"/>
      <c r="AT488" s="193"/>
      <c r="AU488" s="193"/>
      <c r="AV488" s="193"/>
    </row>
    <row r="489" spans="1:48" ht="15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3"/>
      <c r="AQ489" s="193"/>
      <c r="AR489" s="193"/>
      <c r="AS489" s="193"/>
      <c r="AT489" s="193"/>
      <c r="AU489" s="193"/>
      <c r="AV489" s="193"/>
    </row>
    <row r="490" spans="1:48" ht="15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3"/>
      <c r="AK490" s="193"/>
      <c r="AL490" s="193"/>
      <c r="AM490" s="193"/>
      <c r="AN490" s="193"/>
      <c r="AO490" s="193"/>
      <c r="AP490" s="193"/>
      <c r="AQ490" s="193"/>
      <c r="AR490" s="193"/>
      <c r="AS490" s="193"/>
      <c r="AT490" s="193"/>
      <c r="AU490" s="193"/>
      <c r="AV490" s="193"/>
    </row>
    <row r="491" spans="1:48" ht="15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/>
      <c r="AG491" s="193"/>
      <c r="AH491" s="193"/>
      <c r="AI491" s="193"/>
      <c r="AJ491" s="193"/>
      <c r="AK491" s="193"/>
      <c r="AL491" s="193"/>
      <c r="AM491" s="193"/>
      <c r="AN491" s="193"/>
      <c r="AO491" s="193"/>
      <c r="AP491" s="193"/>
      <c r="AQ491" s="193"/>
      <c r="AR491" s="193"/>
      <c r="AS491" s="193"/>
      <c r="AT491" s="193"/>
      <c r="AU491" s="193"/>
      <c r="AV491" s="193"/>
    </row>
    <row r="492" spans="1:48" ht="15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/>
      <c r="AG492" s="193"/>
      <c r="AH492" s="193"/>
      <c r="AI492" s="193"/>
      <c r="AJ492" s="193"/>
      <c r="AK492" s="193"/>
      <c r="AL492" s="193"/>
      <c r="AM492" s="193"/>
      <c r="AN492" s="193"/>
      <c r="AO492" s="193"/>
      <c r="AP492" s="193"/>
      <c r="AQ492" s="193"/>
      <c r="AR492" s="193"/>
      <c r="AS492" s="193"/>
      <c r="AT492" s="193"/>
      <c r="AU492" s="193"/>
      <c r="AV492" s="193"/>
    </row>
    <row r="493" spans="1:48" ht="15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  <c r="AE493" s="193"/>
      <c r="AF493" s="193"/>
      <c r="AG493" s="193"/>
      <c r="AH493" s="193"/>
      <c r="AI493" s="193"/>
      <c r="AJ493" s="193"/>
      <c r="AK493" s="193"/>
      <c r="AL493" s="193"/>
      <c r="AM493" s="193"/>
      <c r="AN493" s="193"/>
      <c r="AO493" s="193"/>
      <c r="AP493" s="193"/>
      <c r="AQ493" s="193"/>
      <c r="AR493" s="193"/>
      <c r="AS493" s="193"/>
      <c r="AT493" s="193"/>
      <c r="AU493" s="193"/>
      <c r="AV493" s="193"/>
    </row>
    <row r="494" spans="1:48" ht="15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  <c r="AE494" s="193"/>
      <c r="AF494" s="193"/>
      <c r="AG494" s="193"/>
      <c r="AH494" s="193"/>
      <c r="AI494" s="193"/>
      <c r="AJ494" s="193"/>
      <c r="AK494" s="193"/>
      <c r="AL494" s="193"/>
      <c r="AM494" s="193"/>
      <c r="AN494" s="193"/>
      <c r="AO494" s="193"/>
      <c r="AP494" s="193"/>
      <c r="AQ494" s="193"/>
      <c r="AR494" s="193"/>
      <c r="AS494" s="193"/>
      <c r="AT494" s="193"/>
      <c r="AU494" s="193"/>
      <c r="AV494" s="193"/>
    </row>
    <row r="495" spans="1:48" ht="15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  <c r="AH495" s="193"/>
      <c r="AI495" s="193"/>
      <c r="AJ495" s="193"/>
      <c r="AK495" s="193"/>
      <c r="AL495" s="193"/>
      <c r="AM495" s="193"/>
      <c r="AN495" s="193"/>
      <c r="AO495" s="193"/>
      <c r="AP495" s="193"/>
      <c r="AQ495" s="193"/>
      <c r="AR495" s="193"/>
      <c r="AS495" s="193"/>
      <c r="AT495" s="193"/>
      <c r="AU495" s="193"/>
      <c r="AV495" s="193"/>
    </row>
    <row r="496" spans="1:48" ht="15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  <c r="AH496" s="193"/>
      <c r="AI496" s="193"/>
      <c r="AJ496" s="193"/>
      <c r="AK496" s="193"/>
      <c r="AL496" s="193"/>
      <c r="AM496" s="193"/>
      <c r="AN496" s="193"/>
      <c r="AO496" s="193"/>
      <c r="AP496" s="193"/>
      <c r="AQ496" s="193"/>
      <c r="AR496" s="193"/>
      <c r="AS496" s="193"/>
      <c r="AT496" s="193"/>
      <c r="AU496" s="193"/>
      <c r="AV496" s="193"/>
    </row>
    <row r="497" spans="1:48" ht="15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  <c r="AH497" s="193"/>
      <c r="AI497" s="193"/>
      <c r="AJ497" s="193"/>
      <c r="AK497" s="193"/>
      <c r="AL497" s="193"/>
      <c r="AM497" s="193"/>
      <c r="AN497" s="193"/>
      <c r="AO497" s="193"/>
      <c r="AP497" s="193"/>
      <c r="AQ497" s="193"/>
      <c r="AR497" s="193"/>
      <c r="AS497" s="193"/>
      <c r="AT497" s="193"/>
      <c r="AU497" s="193"/>
      <c r="AV497" s="193"/>
    </row>
    <row r="498" spans="1:48" ht="15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  <c r="AH498" s="193"/>
      <c r="AI498" s="193"/>
      <c r="AJ498" s="193"/>
      <c r="AK498" s="193"/>
      <c r="AL498" s="193"/>
      <c r="AM498" s="193"/>
      <c r="AN498" s="193"/>
      <c r="AO498" s="193"/>
      <c r="AP498" s="193"/>
      <c r="AQ498" s="193"/>
      <c r="AR498" s="193"/>
      <c r="AS498" s="193"/>
      <c r="AT498" s="193"/>
      <c r="AU498" s="193"/>
      <c r="AV498" s="193"/>
    </row>
    <row r="499" spans="1:48" ht="15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  <c r="AH499" s="193"/>
      <c r="AI499" s="193"/>
      <c r="AJ499" s="193"/>
      <c r="AK499" s="193"/>
      <c r="AL499" s="193"/>
      <c r="AM499" s="193"/>
      <c r="AN499" s="193"/>
      <c r="AO499" s="193"/>
      <c r="AP499" s="193"/>
      <c r="AQ499" s="193"/>
      <c r="AR499" s="193"/>
      <c r="AS499" s="193"/>
      <c r="AT499" s="193"/>
      <c r="AU499" s="193"/>
      <c r="AV499" s="193"/>
    </row>
    <row r="500" spans="1:48" ht="15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  <c r="AH500" s="193"/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193"/>
      <c r="AS500" s="193"/>
      <c r="AT500" s="193"/>
      <c r="AU500" s="193"/>
      <c r="AV500" s="193"/>
    </row>
    <row r="501" spans="1:48" ht="15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3"/>
      <c r="AF501" s="193"/>
      <c r="AG501" s="193"/>
      <c r="AH501" s="193"/>
      <c r="AI501" s="193"/>
      <c r="AJ501" s="193"/>
      <c r="AK501" s="193"/>
      <c r="AL501" s="193"/>
      <c r="AM501" s="193"/>
      <c r="AN501" s="193"/>
      <c r="AO501" s="193"/>
      <c r="AP501" s="193"/>
      <c r="AQ501" s="193"/>
      <c r="AR501" s="193"/>
      <c r="AS501" s="193"/>
      <c r="AT501" s="193"/>
      <c r="AU501" s="193"/>
      <c r="AV501" s="193"/>
    </row>
    <row r="502" spans="1:48" ht="15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  <c r="AE502" s="193"/>
      <c r="AF502" s="193"/>
      <c r="AG502" s="193"/>
      <c r="AH502" s="193"/>
      <c r="AI502" s="193"/>
      <c r="AJ502" s="193"/>
      <c r="AK502" s="193"/>
      <c r="AL502" s="193"/>
      <c r="AM502" s="193"/>
      <c r="AN502" s="193"/>
      <c r="AO502" s="193"/>
      <c r="AP502" s="193"/>
      <c r="AQ502" s="193"/>
      <c r="AR502" s="193"/>
      <c r="AS502" s="193"/>
      <c r="AT502" s="193"/>
      <c r="AU502" s="193"/>
      <c r="AV502" s="193"/>
    </row>
    <row r="503" spans="1:48" ht="15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  <c r="AE503" s="193"/>
      <c r="AF503" s="193"/>
      <c r="AG503" s="193"/>
      <c r="AH503" s="193"/>
      <c r="AI503" s="193"/>
      <c r="AJ503" s="193"/>
      <c r="AK503" s="193"/>
      <c r="AL503" s="193"/>
      <c r="AM503" s="193"/>
      <c r="AN503" s="193"/>
      <c r="AO503" s="193"/>
      <c r="AP503" s="193"/>
      <c r="AQ503" s="193"/>
      <c r="AR503" s="193"/>
      <c r="AS503" s="193"/>
      <c r="AT503" s="193"/>
      <c r="AU503" s="193"/>
      <c r="AV503" s="193"/>
    </row>
    <row r="504" spans="1:48" ht="15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</row>
    <row r="505" spans="1:48" ht="15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</row>
    <row r="506" spans="1:48" ht="15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</row>
    <row r="507" spans="1:48" ht="15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</row>
    <row r="508" spans="1:48" ht="15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  <c r="AE508" s="193"/>
      <c r="AF508" s="193"/>
      <c r="AG508" s="193"/>
      <c r="AH508" s="193"/>
      <c r="AI508" s="193"/>
      <c r="AJ508" s="193"/>
      <c r="AK508" s="193"/>
      <c r="AL508" s="193"/>
      <c r="AM508" s="193"/>
      <c r="AN508" s="193"/>
      <c r="AO508" s="193"/>
      <c r="AP508" s="193"/>
      <c r="AQ508" s="193"/>
      <c r="AR508" s="193"/>
      <c r="AS508" s="193"/>
      <c r="AT508" s="193"/>
      <c r="AU508" s="193"/>
      <c r="AV508" s="193"/>
    </row>
    <row r="509" spans="1:48" ht="15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</row>
    <row r="510" spans="1:48" ht="15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  <c r="AE510" s="193"/>
      <c r="AF510" s="193"/>
      <c r="AG510" s="193"/>
      <c r="AH510" s="193"/>
      <c r="AI510" s="193"/>
      <c r="AJ510" s="193"/>
      <c r="AK510" s="193"/>
      <c r="AL510" s="193"/>
      <c r="AM510" s="193"/>
      <c r="AN510" s="193"/>
      <c r="AO510" s="193"/>
      <c r="AP510" s="193"/>
      <c r="AQ510" s="193"/>
      <c r="AR510" s="193"/>
      <c r="AS510" s="193"/>
      <c r="AT510" s="193"/>
      <c r="AU510" s="193"/>
      <c r="AV510" s="193"/>
    </row>
    <row r="511" spans="1:48" ht="15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  <c r="AE511" s="193"/>
      <c r="AF511" s="193"/>
      <c r="AG511" s="193"/>
      <c r="AH511" s="193"/>
      <c r="AI511" s="193"/>
      <c r="AJ511" s="193"/>
      <c r="AK511" s="193"/>
      <c r="AL511" s="193"/>
      <c r="AM511" s="193"/>
      <c r="AN511" s="193"/>
      <c r="AO511" s="193"/>
      <c r="AP511" s="193"/>
      <c r="AQ511" s="193"/>
      <c r="AR511" s="193"/>
      <c r="AS511" s="193"/>
      <c r="AT511" s="193"/>
      <c r="AU511" s="193"/>
      <c r="AV511" s="193"/>
    </row>
    <row r="512" spans="1:48" ht="15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  <c r="AE512" s="193"/>
      <c r="AF512" s="193"/>
      <c r="AG512" s="193"/>
      <c r="AH512" s="193"/>
      <c r="AI512" s="193"/>
      <c r="AJ512" s="193"/>
      <c r="AK512" s="193"/>
      <c r="AL512" s="193"/>
      <c r="AM512" s="193"/>
      <c r="AN512" s="193"/>
      <c r="AO512" s="193"/>
      <c r="AP512" s="193"/>
      <c r="AQ512" s="193"/>
      <c r="AR512" s="193"/>
      <c r="AS512" s="193"/>
      <c r="AT512" s="193"/>
      <c r="AU512" s="193"/>
      <c r="AV512" s="193"/>
    </row>
    <row r="513" spans="1:48" ht="15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  <c r="AE513" s="193"/>
      <c r="AF513" s="193"/>
      <c r="AG513" s="193"/>
      <c r="AH513" s="193"/>
      <c r="AI513" s="193"/>
      <c r="AJ513" s="193"/>
      <c r="AK513" s="193"/>
      <c r="AL513" s="193"/>
      <c r="AM513" s="193"/>
      <c r="AN513" s="193"/>
      <c r="AO513" s="193"/>
      <c r="AP513" s="193"/>
      <c r="AQ513" s="193"/>
      <c r="AR513" s="193"/>
      <c r="AS513" s="193"/>
      <c r="AT513" s="193"/>
      <c r="AU513" s="193"/>
      <c r="AV513" s="193"/>
    </row>
    <row r="514" spans="1:48" ht="15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3"/>
      <c r="AG514" s="193"/>
      <c r="AH514" s="193"/>
      <c r="AI514" s="193"/>
      <c r="AJ514" s="193"/>
      <c r="AK514" s="193"/>
      <c r="AL514" s="193"/>
      <c r="AM514" s="193"/>
      <c r="AN514" s="193"/>
      <c r="AO514" s="193"/>
      <c r="AP514" s="193"/>
      <c r="AQ514" s="193"/>
      <c r="AR514" s="193"/>
      <c r="AS514" s="193"/>
      <c r="AT514" s="193"/>
      <c r="AU514" s="193"/>
      <c r="AV514" s="193"/>
    </row>
    <row r="515" spans="1:48" ht="15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  <c r="AE515" s="193"/>
      <c r="AF515" s="193"/>
      <c r="AG515" s="193"/>
      <c r="AH515" s="193"/>
      <c r="AI515" s="193"/>
      <c r="AJ515" s="193"/>
      <c r="AK515" s="193"/>
      <c r="AL515" s="193"/>
      <c r="AM515" s="193"/>
      <c r="AN515" s="193"/>
      <c r="AO515" s="193"/>
      <c r="AP515" s="193"/>
      <c r="AQ515" s="193"/>
      <c r="AR515" s="193"/>
      <c r="AS515" s="193"/>
      <c r="AT515" s="193"/>
      <c r="AU515" s="193"/>
      <c r="AV515" s="193"/>
    </row>
    <row r="516" spans="1:48" ht="15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  <c r="AA516" s="193"/>
      <c r="AB516" s="193"/>
      <c r="AC516" s="193"/>
      <c r="AD516" s="193"/>
      <c r="AE516" s="193"/>
      <c r="AF516" s="193"/>
      <c r="AG516" s="193"/>
      <c r="AH516" s="193"/>
      <c r="AI516" s="193"/>
      <c r="AJ516" s="193"/>
      <c r="AK516" s="193"/>
      <c r="AL516" s="193"/>
      <c r="AM516" s="193"/>
      <c r="AN516" s="193"/>
      <c r="AO516" s="193"/>
      <c r="AP516" s="193"/>
      <c r="AQ516" s="193"/>
      <c r="AR516" s="193"/>
      <c r="AS516" s="193"/>
      <c r="AT516" s="193"/>
      <c r="AU516" s="193"/>
      <c r="AV516" s="193"/>
    </row>
    <row r="517" spans="1:48" ht="15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  <c r="AE517" s="193"/>
      <c r="AF517" s="193"/>
      <c r="AG517" s="193"/>
      <c r="AH517" s="193"/>
      <c r="AI517" s="193"/>
      <c r="AJ517" s="193"/>
      <c r="AK517" s="193"/>
      <c r="AL517" s="193"/>
      <c r="AM517" s="193"/>
      <c r="AN517" s="193"/>
      <c r="AO517" s="193"/>
      <c r="AP517" s="193"/>
      <c r="AQ517" s="193"/>
      <c r="AR517" s="193"/>
      <c r="AS517" s="193"/>
      <c r="AT517" s="193"/>
      <c r="AU517" s="193"/>
      <c r="AV517" s="193"/>
    </row>
    <row r="518" spans="1:48" ht="15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  <c r="AE518" s="193"/>
      <c r="AF518" s="193"/>
      <c r="AG518" s="193"/>
      <c r="AH518" s="193"/>
      <c r="AI518" s="193"/>
      <c r="AJ518" s="193"/>
      <c r="AK518" s="193"/>
      <c r="AL518" s="193"/>
      <c r="AM518" s="193"/>
      <c r="AN518" s="193"/>
      <c r="AO518" s="193"/>
      <c r="AP518" s="193"/>
      <c r="AQ518" s="193"/>
      <c r="AR518" s="193"/>
      <c r="AS518" s="193"/>
      <c r="AT518" s="193"/>
      <c r="AU518" s="193"/>
      <c r="AV518" s="193"/>
    </row>
    <row r="519" spans="1:48" ht="15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  <c r="AE519" s="193"/>
      <c r="AF519" s="193"/>
      <c r="AG519" s="193"/>
      <c r="AH519" s="193"/>
      <c r="AI519" s="193"/>
      <c r="AJ519" s="193"/>
      <c r="AK519" s="193"/>
      <c r="AL519" s="193"/>
      <c r="AM519" s="193"/>
      <c r="AN519" s="193"/>
      <c r="AO519" s="193"/>
      <c r="AP519" s="193"/>
      <c r="AQ519" s="193"/>
      <c r="AR519" s="193"/>
      <c r="AS519" s="193"/>
      <c r="AT519" s="193"/>
      <c r="AU519" s="193"/>
      <c r="AV519" s="193"/>
    </row>
    <row r="520" spans="1:48" ht="15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  <c r="AE520" s="193"/>
      <c r="AF520" s="193"/>
      <c r="AG520" s="193"/>
      <c r="AH520" s="193"/>
      <c r="AI520" s="193"/>
      <c r="AJ520" s="193"/>
      <c r="AK520" s="193"/>
      <c r="AL520" s="193"/>
      <c r="AM520" s="193"/>
      <c r="AN520" s="193"/>
      <c r="AO520" s="193"/>
      <c r="AP520" s="193"/>
      <c r="AQ520" s="193"/>
      <c r="AR520" s="193"/>
      <c r="AS520" s="193"/>
      <c r="AT520" s="193"/>
      <c r="AU520" s="193"/>
      <c r="AV520" s="193"/>
    </row>
    <row r="521" spans="1:48" ht="15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  <c r="AE521" s="193"/>
      <c r="AF521" s="193"/>
      <c r="AG521" s="193"/>
      <c r="AH521" s="193"/>
      <c r="AI521" s="193"/>
      <c r="AJ521" s="193"/>
      <c r="AK521" s="193"/>
      <c r="AL521" s="193"/>
      <c r="AM521" s="193"/>
      <c r="AN521" s="193"/>
      <c r="AO521" s="193"/>
      <c r="AP521" s="193"/>
      <c r="AQ521" s="193"/>
      <c r="AR521" s="193"/>
      <c r="AS521" s="193"/>
      <c r="AT521" s="193"/>
      <c r="AU521" s="193"/>
      <c r="AV521" s="193"/>
    </row>
    <row r="522" spans="1:48" ht="15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  <c r="AE522" s="193"/>
      <c r="AF522" s="193"/>
      <c r="AG522" s="193"/>
      <c r="AH522" s="193"/>
      <c r="AI522" s="193"/>
      <c r="AJ522" s="193"/>
      <c r="AK522" s="193"/>
      <c r="AL522" s="193"/>
      <c r="AM522" s="193"/>
      <c r="AN522" s="193"/>
      <c r="AO522" s="193"/>
      <c r="AP522" s="193"/>
      <c r="AQ522" s="193"/>
      <c r="AR522" s="193"/>
      <c r="AS522" s="193"/>
      <c r="AT522" s="193"/>
      <c r="AU522" s="193"/>
      <c r="AV522" s="193"/>
    </row>
    <row r="523" spans="1:48" ht="15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  <c r="AE523" s="193"/>
      <c r="AF523" s="193"/>
      <c r="AG523" s="193"/>
      <c r="AH523" s="193"/>
      <c r="AI523" s="193"/>
      <c r="AJ523" s="193"/>
      <c r="AK523" s="193"/>
      <c r="AL523" s="193"/>
      <c r="AM523" s="193"/>
      <c r="AN523" s="193"/>
      <c r="AO523" s="193"/>
      <c r="AP523" s="193"/>
      <c r="AQ523" s="193"/>
      <c r="AR523" s="193"/>
      <c r="AS523" s="193"/>
      <c r="AT523" s="193"/>
      <c r="AU523" s="193"/>
      <c r="AV523" s="193"/>
    </row>
    <row r="524" spans="1:48" ht="15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  <c r="AE524" s="193"/>
      <c r="AF524" s="193"/>
      <c r="AG524" s="193"/>
      <c r="AH524" s="193"/>
      <c r="AI524" s="193"/>
      <c r="AJ524" s="193"/>
      <c r="AK524" s="193"/>
      <c r="AL524" s="193"/>
      <c r="AM524" s="193"/>
      <c r="AN524" s="193"/>
      <c r="AO524" s="193"/>
      <c r="AP524" s="193"/>
      <c r="AQ524" s="193"/>
      <c r="AR524" s="193"/>
      <c r="AS524" s="193"/>
      <c r="AT524" s="193"/>
      <c r="AU524" s="193"/>
      <c r="AV524" s="193"/>
    </row>
    <row r="525" spans="1:48" ht="15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  <c r="AE525" s="193"/>
      <c r="AF525" s="193"/>
      <c r="AG525" s="193"/>
      <c r="AH525" s="193"/>
      <c r="AI525" s="193"/>
      <c r="AJ525" s="193"/>
      <c r="AK525" s="193"/>
      <c r="AL525" s="193"/>
      <c r="AM525" s="193"/>
      <c r="AN525" s="193"/>
      <c r="AO525" s="193"/>
      <c r="AP525" s="193"/>
      <c r="AQ525" s="193"/>
      <c r="AR525" s="193"/>
      <c r="AS525" s="193"/>
      <c r="AT525" s="193"/>
      <c r="AU525" s="193"/>
      <c r="AV525" s="193"/>
    </row>
    <row r="526" spans="1:48" ht="15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  <c r="AE526" s="193"/>
      <c r="AF526" s="193"/>
      <c r="AG526" s="193"/>
      <c r="AH526" s="193"/>
      <c r="AI526" s="193"/>
      <c r="AJ526" s="193"/>
      <c r="AK526" s="193"/>
      <c r="AL526" s="193"/>
      <c r="AM526" s="193"/>
      <c r="AN526" s="193"/>
      <c r="AO526" s="193"/>
      <c r="AP526" s="193"/>
      <c r="AQ526" s="193"/>
      <c r="AR526" s="193"/>
      <c r="AS526" s="193"/>
      <c r="AT526" s="193"/>
      <c r="AU526" s="193"/>
      <c r="AV526" s="193"/>
    </row>
    <row r="527" spans="1:48" ht="15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  <c r="AE527" s="193"/>
      <c r="AF527" s="193"/>
      <c r="AG527" s="193"/>
      <c r="AH527" s="193"/>
      <c r="AI527" s="193"/>
      <c r="AJ527" s="193"/>
      <c r="AK527" s="193"/>
      <c r="AL527" s="193"/>
      <c r="AM527" s="193"/>
      <c r="AN527" s="193"/>
      <c r="AO527" s="193"/>
      <c r="AP527" s="193"/>
      <c r="AQ527" s="193"/>
      <c r="AR527" s="193"/>
      <c r="AS527" s="193"/>
      <c r="AT527" s="193"/>
      <c r="AU527" s="193"/>
      <c r="AV527" s="193"/>
    </row>
    <row r="528" spans="1:48" ht="15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  <c r="AE528" s="193"/>
      <c r="AF528" s="193"/>
      <c r="AG528" s="193"/>
      <c r="AH528" s="193"/>
      <c r="AI528" s="193"/>
      <c r="AJ528" s="193"/>
      <c r="AK528" s="193"/>
      <c r="AL528" s="193"/>
      <c r="AM528" s="193"/>
      <c r="AN528" s="193"/>
      <c r="AO528" s="193"/>
      <c r="AP528" s="193"/>
      <c r="AQ528" s="193"/>
      <c r="AR528" s="193"/>
      <c r="AS528" s="193"/>
      <c r="AT528" s="193"/>
      <c r="AU528" s="193"/>
      <c r="AV528" s="193"/>
    </row>
    <row r="529" spans="1:48" ht="15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  <c r="AE529" s="193"/>
      <c r="AF529" s="193"/>
      <c r="AG529" s="193"/>
      <c r="AH529" s="193"/>
      <c r="AI529" s="193"/>
      <c r="AJ529" s="193"/>
      <c r="AK529" s="193"/>
      <c r="AL529" s="193"/>
      <c r="AM529" s="193"/>
      <c r="AN529" s="193"/>
      <c r="AO529" s="193"/>
      <c r="AP529" s="193"/>
      <c r="AQ529" s="193"/>
      <c r="AR529" s="193"/>
      <c r="AS529" s="193"/>
      <c r="AT529" s="193"/>
      <c r="AU529" s="193"/>
      <c r="AV529" s="193"/>
    </row>
    <row r="530" spans="1:48" ht="15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3"/>
      <c r="AF530" s="193"/>
      <c r="AG530" s="193"/>
      <c r="AH530" s="193"/>
      <c r="AI530" s="193"/>
      <c r="AJ530" s="193"/>
      <c r="AK530" s="193"/>
      <c r="AL530" s="193"/>
      <c r="AM530" s="193"/>
      <c r="AN530" s="193"/>
      <c r="AO530" s="193"/>
      <c r="AP530" s="193"/>
      <c r="AQ530" s="193"/>
      <c r="AR530" s="193"/>
      <c r="AS530" s="193"/>
      <c r="AT530" s="193"/>
      <c r="AU530" s="193"/>
      <c r="AV530" s="193"/>
    </row>
    <row r="531" spans="1:48" ht="15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  <c r="AE531" s="193"/>
      <c r="AF531" s="193"/>
      <c r="AG531" s="193"/>
      <c r="AH531" s="193"/>
      <c r="AI531" s="193"/>
      <c r="AJ531" s="193"/>
      <c r="AK531" s="193"/>
      <c r="AL531" s="193"/>
      <c r="AM531" s="193"/>
      <c r="AN531" s="193"/>
      <c r="AO531" s="193"/>
      <c r="AP531" s="193"/>
      <c r="AQ531" s="193"/>
      <c r="AR531" s="193"/>
      <c r="AS531" s="193"/>
      <c r="AT531" s="193"/>
      <c r="AU531" s="193"/>
      <c r="AV531" s="193"/>
    </row>
    <row r="532" spans="1:48" ht="15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  <c r="AE532" s="193"/>
      <c r="AF532" s="193"/>
      <c r="AG532" s="193"/>
      <c r="AH532" s="193"/>
      <c r="AI532" s="193"/>
      <c r="AJ532" s="193"/>
      <c r="AK532" s="193"/>
      <c r="AL532" s="193"/>
      <c r="AM532" s="193"/>
      <c r="AN532" s="193"/>
      <c r="AO532" s="193"/>
      <c r="AP532" s="193"/>
      <c r="AQ532" s="193"/>
      <c r="AR532" s="193"/>
      <c r="AS532" s="193"/>
      <c r="AT532" s="193"/>
      <c r="AU532" s="193"/>
      <c r="AV532" s="193"/>
    </row>
    <row r="533" spans="1:48" ht="15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  <c r="AE533" s="193"/>
      <c r="AF533" s="193"/>
      <c r="AG533" s="193"/>
      <c r="AH533" s="193"/>
      <c r="AI533" s="193"/>
      <c r="AJ533" s="193"/>
      <c r="AK533" s="193"/>
      <c r="AL533" s="193"/>
      <c r="AM533" s="193"/>
      <c r="AN533" s="193"/>
      <c r="AO533" s="193"/>
      <c r="AP533" s="193"/>
      <c r="AQ533" s="193"/>
      <c r="AR533" s="193"/>
      <c r="AS533" s="193"/>
      <c r="AT533" s="193"/>
      <c r="AU533" s="193"/>
      <c r="AV533" s="193"/>
    </row>
    <row r="534" spans="1:48" ht="15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  <c r="AE534" s="193"/>
      <c r="AF534" s="193"/>
      <c r="AG534" s="193"/>
      <c r="AH534" s="193"/>
      <c r="AI534" s="193"/>
      <c r="AJ534" s="193"/>
      <c r="AK534" s="193"/>
      <c r="AL534" s="193"/>
      <c r="AM534" s="193"/>
      <c r="AN534" s="193"/>
      <c r="AO534" s="193"/>
      <c r="AP534" s="193"/>
      <c r="AQ534" s="193"/>
      <c r="AR534" s="193"/>
      <c r="AS534" s="193"/>
      <c r="AT534" s="193"/>
      <c r="AU534" s="193"/>
      <c r="AV534" s="193"/>
    </row>
    <row r="535" spans="1:48" ht="15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  <c r="AE535" s="193"/>
      <c r="AF535" s="193"/>
      <c r="AG535" s="193"/>
      <c r="AH535" s="193"/>
      <c r="AI535" s="193"/>
      <c r="AJ535" s="193"/>
      <c r="AK535" s="193"/>
      <c r="AL535" s="193"/>
      <c r="AM535" s="193"/>
      <c r="AN535" s="193"/>
      <c r="AO535" s="193"/>
      <c r="AP535" s="193"/>
      <c r="AQ535" s="193"/>
      <c r="AR535" s="193"/>
      <c r="AS535" s="193"/>
      <c r="AT535" s="193"/>
      <c r="AU535" s="193"/>
      <c r="AV535" s="193"/>
    </row>
    <row r="536" spans="1:48" ht="15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3"/>
      <c r="AF536" s="193"/>
      <c r="AG536" s="193"/>
      <c r="AH536" s="193"/>
      <c r="AI536" s="193"/>
      <c r="AJ536" s="193"/>
      <c r="AK536" s="193"/>
      <c r="AL536" s="193"/>
      <c r="AM536" s="193"/>
      <c r="AN536" s="193"/>
      <c r="AO536" s="193"/>
      <c r="AP536" s="193"/>
      <c r="AQ536" s="193"/>
      <c r="AR536" s="193"/>
      <c r="AS536" s="193"/>
      <c r="AT536" s="193"/>
      <c r="AU536" s="193"/>
      <c r="AV536" s="193"/>
    </row>
    <row r="537" spans="1:48" ht="15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  <c r="AE537" s="193"/>
      <c r="AF537" s="193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3"/>
      <c r="AQ537" s="193"/>
      <c r="AR537" s="193"/>
      <c r="AS537" s="193"/>
      <c r="AT537" s="193"/>
      <c r="AU537" s="193"/>
      <c r="AV537" s="193"/>
    </row>
    <row r="538" spans="1:48" ht="15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  <c r="AE538" s="193"/>
      <c r="AF538" s="193"/>
      <c r="AG538" s="193"/>
      <c r="AH538" s="193"/>
      <c r="AI538" s="193"/>
      <c r="AJ538" s="193"/>
      <c r="AK538" s="193"/>
      <c r="AL538" s="193"/>
      <c r="AM538" s="193"/>
      <c r="AN538" s="193"/>
      <c r="AO538" s="193"/>
      <c r="AP538" s="193"/>
      <c r="AQ538" s="193"/>
      <c r="AR538" s="193"/>
      <c r="AS538" s="193"/>
      <c r="AT538" s="193"/>
      <c r="AU538" s="193"/>
      <c r="AV538" s="193"/>
    </row>
    <row r="539" spans="1:48" ht="15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  <c r="AE539" s="193"/>
      <c r="AF539" s="193"/>
      <c r="AG539" s="193"/>
      <c r="AH539" s="193"/>
      <c r="AI539" s="193"/>
      <c r="AJ539" s="193"/>
      <c r="AK539" s="193"/>
      <c r="AL539" s="193"/>
      <c r="AM539" s="193"/>
      <c r="AN539" s="193"/>
      <c r="AO539" s="193"/>
      <c r="AP539" s="193"/>
      <c r="AQ539" s="193"/>
      <c r="AR539" s="193"/>
      <c r="AS539" s="193"/>
      <c r="AT539" s="193"/>
      <c r="AU539" s="193"/>
      <c r="AV539" s="193"/>
    </row>
    <row r="540" spans="1:48" ht="15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  <c r="AE540" s="193"/>
      <c r="AF540" s="193"/>
      <c r="AG540" s="193"/>
      <c r="AH540" s="193"/>
      <c r="AI540" s="193"/>
      <c r="AJ540" s="193"/>
      <c r="AK540" s="193"/>
      <c r="AL540" s="193"/>
      <c r="AM540" s="193"/>
      <c r="AN540" s="193"/>
      <c r="AO540" s="193"/>
      <c r="AP540" s="193"/>
      <c r="AQ540" s="193"/>
      <c r="AR540" s="193"/>
      <c r="AS540" s="193"/>
      <c r="AT540" s="193"/>
      <c r="AU540" s="193"/>
      <c r="AV540" s="193"/>
    </row>
    <row r="541" spans="1:48" ht="15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  <c r="AE541" s="193"/>
      <c r="AF541" s="193"/>
      <c r="AG541" s="193"/>
      <c r="AH541" s="193"/>
      <c r="AI541" s="193"/>
      <c r="AJ541" s="193"/>
      <c r="AK541" s="193"/>
      <c r="AL541" s="193"/>
      <c r="AM541" s="193"/>
      <c r="AN541" s="193"/>
      <c r="AO541" s="193"/>
      <c r="AP541" s="193"/>
      <c r="AQ541" s="193"/>
      <c r="AR541" s="193"/>
      <c r="AS541" s="193"/>
      <c r="AT541" s="193"/>
      <c r="AU541" s="193"/>
      <c r="AV541" s="193"/>
    </row>
    <row r="542" spans="1:48" ht="15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  <c r="AU542" s="193"/>
      <c r="AV542" s="193"/>
    </row>
    <row r="543" spans="1:48" ht="15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  <c r="AE543" s="193"/>
      <c r="AF543" s="193"/>
      <c r="AG543" s="193"/>
      <c r="AH543" s="193"/>
      <c r="AI543" s="193"/>
      <c r="AJ543" s="193"/>
      <c r="AK543" s="193"/>
      <c r="AL543" s="193"/>
      <c r="AM543" s="193"/>
      <c r="AN543" s="193"/>
      <c r="AO543" s="193"/>
      <c r="AP543" s="193"/>
      <c r="AQ543" s="193"/>
      <c r="AR543" s="193"/>
      <c r="AS543" s="193"/>
      <c r="AT543" s="193"/>
      <c r="AU543" s="193"/>
      <c r="AV543" s="193"/>
    </row>
    <row r="544" spans="1:48" ht="15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  <c r="AE544" s="193"/>
      <c r="AF544" s="193"/>
      <c r="AG544" s="193"/>
      <c r="AH544" s="193"/>
      <c r="AI544" s="193"/>
      <c r="AJ544" s="193"/>
      <c r="AK544" s="193"/>
      <c r="AL544" s="193"/>
      <c r="AM544" s="193"/>
      <c r="AN544" s="193"/>
      <c r="AO544" s="193"/>
      <c r="AP544" s="193"/>
      <c r="AQ544" s="193"/>
      <c r="AR544" s="193"/>
      <c r="AS544" s="193"/>
      <c r="AT544" s="193"/>
      <c r="AU544" s="193"/>
      <c r="AV544" s="193"/>
    </row>
    <row r="545" spans="1:48" ht="15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  <c r="AE545" s="193"/>
      <c r="AF545" s="193"/>
      <c r="AG545" s="193"/>
      <c r="AH545" s="193"/>
      <c r="AI545" s="193"/>
      <c r="AJ545" s="193"/>
      <c r="AK545" s="193"/>
      <c r="AL545" s="193"/>
      <c r="AM545" s="193"/>
      <c r="AN545" s="193"/>
      <c r="AO545" s="193"/>
      <c r="AP545" s="193"/>
      <c r="AQ545" s="193"/>
      <c r="AR545" s="193"/>
      <c r="AS545" s="193"/>
      <c r="AT545" s="193"/>
      <c r="AU545" s="193"/>
      <c r="AV545" s="193"/>
    </row>
    <row r="546" spans="1:48" ht="15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3"/>
      <c r="AF546" s="193"/>
      <c r="AG546" s="193"/>
      <c r="AH546" s="193"/>
      <c r="AI546" s="193"/>
      <c r="AJ546" s="193"/>
      <c r="AK546" s="193"/>
      <c r="AL546" s="193"/>
      <c r="AM546" s="193"/>
      <c r="AN546" s="193"/>
      <c r="AO546" s="193"/>
      <c r="AP546" s="193"/>
      <c r="AQ546" s="193"/>
      <c r="AR546" s="193"/>
      <c r="AS546" s="193"/>
      <c r="AT546" s="193"/>
      <c r="AU546" s="193"/>
      <c r="AV546" s="193"/>
    </row>
    <row r="547" spans="1:48" ht="15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  <c r="AE547" s="193"/>
      <c r="AF547" s="193"/>
      <c r="AG547" s="193"/>
      <c r="AH547" s="193"/>
      <c r="AI547" s="193"/>
      <c r="AJ547" s="193"/>
      <c r="AK547" s="193"/>
      <c r="AL547" s="193"/>
      <c r="AM547" s="193"/>
      <c r="AN547" s="193"/>
      <c r="AO547" s="193"/>
      <c r="AP547" s="193"/>
      <c r="AQ547" s="193"/>
      <c r="AR547" s="193"/>
      <c r="AS547" s="193"/>
      <c r="AT547" s="193"/>
      <c r="AU547" s="193"/>
      <c r="AV547" s="193"/>
    </row>
    <row r="548" spans="1:48" ht="15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3"/>
      <c r="AG548" s="193"/>
      <c r="AH548" s="193"/>
      <c r="AI548" s="193"/>
      <c r="AJ548" s="193"/>
      <c r="AK548" s="193"/>
      <c r="AL548" s="193"/>
      <c r="AM548" s="193"/>
      <c r="AN548" s="193"/>
      <c r="AO548" s="193"/>
      <c r="AP548" s="193"/>
      <c r="AQ548" s="193"/>
      <c r="AR548" s="193"/>
      <c r="AS548" s="193"/>
      <c r="AT548" s="193"/>
      <c r="AU548" s="193"/>
      <c r="AV548" s="193"/>
    </row>
    <row r="549" spans="1:48" ht="15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  <c r="AE549" s="193"/>
      <c r="AF549" s="193"/>
      <c r="AG549" s="193"/>
      <c r="AH549" s="193"/>
      <c r="AI549" s="193"/>
      <c r="AJ549" s="193"/>
      <c r="AK549" s="193"/>
      <c r="AL549" s="193"/>
      <c r="AM549" s="193"/>
      <c r="AN549" s="193"/>
      <c r="AO549" s="193"/>
      <c r="AP549" s="193"/>
      <c r="AQ549" s="193"/>
      <c r="AR549" s="193"/>
      <c r="AS549" s="193"/>
      <c r="AT549" s="193"/>
      <c r="AU549" s="193"/>
      <c r="AV549" s="193"/>
    </row>
    <row r="550" spans="1:48" ht="15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  <c r="AE550" s="193"/>
      <c r="AF550" s="193"/>
      <c r="AG550" s="193"/>
      <c r="AH550" s="193"/>
      <c r="AI550" s="193"/>
      <c r="AJ550" s="193"/>
      <c r="AK550" s="193"/>
      <c r="AL550" s="193"/>
      <c r="AM550" s="193"/>
      <c r="AN550" s="193"/>
      <c r="AO550" s="193"/>
      <c r="AP550" s="193"/>
      <c r="AQ550" s="193"/>
      <c r="AR550" s="193"/>
      <c r="AS550" s="193"/>
      <c r="AT550" s="193"/>
      <c r="AU550" s="193"/>
      <c r="AV550" s="193"/>
    </row>
    <row r="551" spans="1:48" ht="15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  <c r="AE551" s="193"/>
      <c r="AF551" s="193"/>
      <c r="AG551" s="193"/>
      <c r="AH551" s="193"/>
      <c r="AI551" s="193"/>
      <c r="AJ551" s="193"/>
      <c r="AK551" s="193"/>
      <c r="AL551" s="193"/>
      <c r="AM551" s="193"/>
      <c r="AN551" s="193"/>
      <c r="AO551" s="193"/>
      <c r="AP551" s="193"/>
      <c r="AQ551" s="193"/>
      <c r="AR551" s="193"/>
      <c r="AS551" s="193"/>
      <c r="AT551" s="193"/>
      <c r="AU551" s="193"/>
      <c r="AV551" s="193"/>
    </row>
    <row r="552" spans="1:48" ht="15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  <c r="AE552" s="193"/>
      <c r="AF552" s="193"/>
      <c r="AG552" s="193"/>
      <c r="AH552" s="193"/>
      <c r="AI552" s="193"/>
      <c r="AJ552" s="193"/>
      <c r="AK552" s="193"/>
      <c r="AL552" s="193"/>
      <c r="AM552" s="193"/>
      <c r="AN552" s="193"/>
      <c r="AO552" s="193"/>
      <c r="AP552" s="193"/>
      <c r="AQ552" s="193"/>
      <c r="AR552" s="193"/>
      <c r="AS552" s="193"/>
      <c r="AT552" s="193"/>
      <c r="AU552" s="193"/>
      <c r="AV552" s="193"/>
    </row>
    <row r="553" spans="1:48" ht="15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  <c r="AE553" s="193"/>
      <c r="AF553" s="193"/>
      <c r="AG553" s="193"/>
      <c r="AH553" s="193"/>
      <c r="AI553" s="193"/>
      <c r="AJ553" s="193"/>
      <c r="AK553" s="193"/>
      <c r="AL553" s="193"/>
      <c r="AM553" s="193"/>
      <c r="AN553" s="193"/>
      <c r="AO553" s="193"/>
      <c r="AP553" s="193"/>
      <c r="AQ553" s="193"/>
      <c r="AR553" s="193"/>
      <c r="AS553" s="193"/>
      <c r="AT553" s="193"/>
      <c r="AU553" s="193"/>
      <c r="AV553" s="193"/>
    </row>
    <row r="554" spans="1:48" ht="15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  <c r="AE554" s="193"/>
      <c r="AF554" s="193"/>
      <c r="AG554" s="193"/>
      <c r="AH554" s="193"/>
      <c r="AI554" s="193"/>
      <c r="AJ554" s="193"/>
      <c r="AK554" s="193"/>
      <c r="AL554" s="193"/>
      <c r="AM554" s="193"/>
      <c r="AN554" s="193"/>
      <c r="AO554" s="193"/>
      <c r="AP554" s="193"/>
      <c r="AQ554" s="193"/>
      <c r="AR554" s="193"/>
      <c r="AS554" s="193"/>
      <c r="AT554" s="193"/>
      <c r="AU554" s="193"/>
      <c r="AV554" s="193"/>
    </row>
    <row r="555" spans="1:48" ht="15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  <c r="AE555" s="193"/>
      <c r="AF555" s="193"/>
      <c r="AG555" s="193"/>
      <c r="AH555" s="193"/>
      <c r="AI555" s="193"/>
      <c r="AJ555" s="193"/>
      <c r="AK555" s="193"/>
      <c r="AL555" s="193"/>
      <c r="AM555" s="193"/>
      <c r="AN555" s="193"/>
      <c r="AO555" s="193"/>
      <c r="AP555" s="193"/>
      <c r="AQ555" s="193"/>
      <c r="AR555" s="193"/>
      <c r="AS555" s="193"/>
      <c r="AT555" s="193"/>
      <c r="AU555" s="193"/>
      <c r="AV555" s="193"/>
    </row>
    <row r="556" spans="1:48" ht="15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  <c r="AE556" s="193"/>
      <c r="AF556" s="193"/>
      <c r="AG556" s="193"/>
      <c r="AH556" s="193"/>
      <c r="AI556" s="193"/>
      <c r="AJ556" s="193"/>
      <c r="AK556" s="193"/>
      <c r="AL556" s="193"/>
      <c r="AM556" s="193"/>
      <c r="AN556" s="193"/>
      <c r="AO556" s="193"/>
      <c r="AP556" s="193"/>
      <c r="AQ556" s="193"/>
      <c r="AR556" s="193"/>
      <c r="AS556" s="193"/>
      <c r="AT556" s="193"/>
      <c r="AU556" s="193"/>
      <c r="AV556" s="193"/>
    </row>
    <row r="557" spans="1:48" ht="15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  <c r="AE557" s="193"/>
      <c r="AF557" s="193"/>
      <c r="AG557" s="193"/>
      <c r="AH557" s="193"/>
      <c r="AI557" s="193"/>
      <c r="AJ557" s="193"/>
      <c r="AK557" s="193"/>
      <c r="AL557" s="193"/>
      <c r="AM557" s="193"/>
      <c r="AN557" s="193"/>
      <c r="AO557" s="193"/>
      <c r="AP557" s="193"/>
      <c r="AQ557" s="193"/>
      <c r="AR557" s="193"/>
      <c r="AS557" s="193"/>
      <c r="AT557" s="193"/>
      <c r="AU557" s="193"/>
      <c r="AV557" s="193"/>
    </row>
    <row r="558" spans="1:48" ht="15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  <c r="AA558" s="193"/>
      <c r="AB558" s="193"/>
      <c r="AC558" s="193"/>
      <c r="AD558" s="193"/>
      <c r="AE558" s="193"/>
      <c r="AF558" s="193"/>
      <c r="AG558" s="193"/>
      <c r="AH558" s="193"/>
      <c r="AI558" s="193"/>
      <c r="AJ558" s="193"/>
      <c r="AK558" s="193"/>
      <c r="AL558" s="193"/>
      <c r="AM558" s="193"/>
      <c r="AN558" s="193"/>
      <c r="AO558" s="193"/>
      <c r="AP558" s="193"/>
      <c r="AQ558" s="193"/>
      <c r="AR558" s="193"/>
      <c r="AS558" s="193"/>
      <c r="AT558" s="193"/>
      <c r="AU558" s="193"/>
      <c r="AV558" s="193"/>
    </row>
    <row r="559" spans="1:48" ht="15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  <c r="AE559" s="193"/>
      <c r="AF559" s="193"/>
      <c r="AG559" s="193"/>
      <c r="AH559" s="193"/>
      <c r="AI559" s="193"/>
      <c r="AJ559" s="193"/>
      <c r="AK559" s="193"/>
      <c r="AL559" s="193"/>
      <c r="AM559" s="193"/>
      <c r="AN559" s="193"/>
      <c r="AO559" s="193"/>
      <c r="AP559" s="193"/>
      <c r="AQ559" s="193"/>
      <c r="AR559" s="193"/>
      <c r="AS559" s="193"/>
      <c r="AT559" s="193"/>
      <c r="AU559" s="193"/>
      <c r="AV559" s="193"/>
    </row>
    <row r="560" spans="1:48" ht="15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  <c r="AE560" s="193"/>
      <c r="AF560" s="193"/>
      <c r="AG560" s="193"/>
      <c r="AH560" s="193"/>
      <c r="AI560" s="193"/>
      <c r="AJ560" s="193"/>
      <c r="AK560" s="193"/>
      <c r="AL560" s="193"/>
      <c r="AM560" s="193"/>
      <c r="AN560" s="193"/>
      <c r="AO560" s="193"/>
      <c r="AP560" s="193"/>
      <c r="AQ560" s="193"/>
      <c r="AR560" s="193"/>
      <c r="AS560" s="193"/>
      <c r="AT560" s="193"/>
      <c r="AU560" s="193"/>
      <c r="AV560" s="193"/>
    </row>
    <row r="561" spans="1:48" ht="15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  <c r="AE561" s="193"/>
      <c r="AF561" s="193"/>
      <c r="AG561" s="193"/>
      <c r="AH561" s="193"/>
      <c r="AI561" s="193"/>
      <c r="AJ561" s="193"/>
      <c r="AK561" s="193"/>
      <c r="AL561" s="193"/>
      <c r="AM561" s="193"/>
      <c r="AN561" s="193"/>
      <c r="AO561" s="193"/>
      <c r="AP561" s="193"/>
      <c r="AQ561" s="193"/>
      <c r="AR561" s="193"/>
      <c r="AS561" s="193"/>
      <c r="AT561" s="193"/>
      <c r="AU561" s="193"/>
      <c r="AV561" s="193"/>
    </row>
    <row r="562" spans="1:48" ht="15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  <c r="AE562" s="193"/>
      <c r="AF562" s="193"/>
      <c r="AG562" s="193"/>
      <c r="AH562" s="193"/>
      <c r="AI562" s="193"/>
      <c r="AJ562" s="193"/>
      <c r="AK562" s="193"/>
      <c r="AL562" s="193"/>
      <c r="AM562" s="193"/>
      <c r="AN562" s="193"/>
      <c r="AO562" s="193"/>
      <c r="AP562" s="193"/>
      <c r="AQ562" s="193"/>
      <c r="AR562" s="193"/>
      <c r="AS562" s="193"/>
      <c r="AT562" s="193"/>
      <c r="AU562" s="193"/>
      <c r="AV562" s="193"/>
    </row>
    <row r="563" spans="1:48" ht="15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  <c r="AE563" s="193"/>
      <c r="AF563" s="193"/>
      <c r="AG563" s="193"/>
      <c r="AH563" s="193"/>
      <c r="AI563" s="193"/>
      <c r="AJ563" s="193"/>
      <c r="AK563" s="193"/>
      <c r="AL563" s="193"/>
      <c r="AM563" s="193"/>
      <c r="AN563" s="193"/>
      <c r="AO563" s="193"/>
      <c r="AP563" s="193"/>
      <c r="AQ563" s="193"/>
      <c r="AR563" s="193"/>
      <c r="AS563" s="193"/>
      <c r="AT563" s="193"/>
      <c r="AU563" s="193"/>
      <c r="AV563" s="193"/>
    </row>
    <row r="564" spans="1:48" ht="15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  <c r="AA564" s="193"/>
      <c r="AB564" s="193"/>
      <c r="AC564" s="193"/>
      <c r="AD564" s="193"/>
      <c r="AE564" s="193"/>
      <c r="AF564" s="193"/>
      <c r="AG564" s="193"/>
      <c r="AH564" s="193"/>
      <c r="AI564" s="193"/>
      <c r="AJ564" s="193"/>
      <c r="AK564" s="193"/>
      <c r="AL564" s="193"/>
      <c r="AM564" s="193"/>
      <c r="AN564" s="193"/>
      <c r="AO564" s="193"/>
      <c r="AP564" s="193"/>
      <c r="AQ564" s="193"/>
      <c r="AR564" s="193"/>
      <c r="AS564" s="193"/>
      <c r="AT564" s="193"/>
      <c r="AU564" s="193"/>
      <c r="AV564" s="193"/>
    </row>
    <row r="565" spans="1:48" ht="15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3"/>
      <c r="AF565" s="193"/>
      <c r="AG565" s="193"/>
      <c r="AH565" s="193"/>
      <c r="AI565" s="193"/>
      <c r="AJ565" s="193"/>
      <c r="AK565" s="193"/>
      <c r="AL565" s="193"/>
      <c r="AM565" s="193"/>
      <c r="AN565" s="193"/>
      <c r="AO565" s="193"/>
      <c r="AP565" s="193"/>
      <c r="AQ565" s="193"/>
      <c r="AR565" s="193"/>
      <c r="AS565" s="193"/>
      <c r="AT565" s="193"/>
      <c r="AU565" s="193"/>
      <c r="AV565" s="193"/>
    </row>
    <row r="566" spans="1:48" ht="15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  <c r="AE566" s="193"/>
      <c r="AF566" s="193"/>
      <c r="AG566" s="193"/>
      <c r="AH566" s="193"/>
      <c r="AI566" s="193"/>
      <c r="AJ566" s="193"/>
      <c r="AK566" s="193"/>
      <c r="AL566" s="193"/>
      <c r="AM566" s="193"/>
      <c r="AN566" s="193"/>
      <c r="AO566" s="193"/>
      <c r="AP566" s="193"/>
      <c r="AQ566" s="193"/>
      <c r="AR566" s="193"/>
      <c r="AS566" s="193"/>
      <c r="AT566" s="193"/>
      <c r="AU566" s="193"/>
      <c r="AV566" s="193"/>
    </row>
    <row r="567" spans="1:48" ht="15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  <c r="AE567" s="193"/>
      <c r="AF567" s="193"/>
      <c r="AG567" s="193"/>
      <c r="AH567" s="193"/>
      <c r="AI567" s="193"/>
      <c r="AJ567" s="193"/>
      <c r="AK567" s="193"/>
      <c r="AL567" s="193"/>
      <c r="AM567" s="193"/>
      <c r="AN567" s="193"/>
      <c r="AO567" s="193"/>
      <c r="AP567" s="193"/>
      <c r="AQ567" s="193"/>
      <c r="AR567" s="193"/>
      <c r="AS567" s="193"/>
      <c r="AT567" s="193"/>
      <c r="AU567" s="193"/>
      <c r="AV567" s="193"/>
    </row>
    <row r="568" spans="1:48" ht="15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  <c r="AE568" s="193"/>
      <c r="AF568" s="193"/>
      <c r="AG568" s="193"/>
      <c r="AH568" s="193"/>
      <c r="AI568" s="193"/>
      <c r="AJ568" s="193"/>
      <c r="AK568" s="193"/>
      <c r="AL568" s="193"/>
      <c r="AM568" s="193"/>
      <c r="AN568" s="193"/>
      <c r="AO568" s="193"/>
      <c r="AP568" s="193"/>
      <c r="AQ568" s="193"/>
      <c r="AR568" s="193"/>
      <c r="AS568" s="193"/>
      <c r="AT568" s="193"/>
      <c r="AU568" s="193"/>
      <c r="AV568" s="193"/>
    </row>
    <row r="569" spans="1:48" ht="15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  <c r="AE569" s="193"/>
      <c r="AF569" s="193"/>
      <c r="AG569" s="193"/>
      <c r="AH569" s="193"/>
      <c r="AI569" s="193"/>
      <c r="AJ569" s="193"/>
      <c r="AK569" s="193"/>
      <c r="AL569" s="193"/>
      <c r="AM569" s="193"/>
      <c r="AN569" s="193"/>
      <c r="AO569" s="193"/>
      <c r="AP569" s="193"/>
      <c r="AQ569" s="193"/>
      <c r="AR569" s="193"/>
      <c r="AS569" s="193"/>
      <c r="AT569" s="193"/>
      <c r="AU569" s="193"/>
      <c r="AV569" s="193"/>
    </row>
    <row r="570" spans="1:48" ht="15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  <c r="AE570" s="193"/>
      <c r="AF570" s="193"/>
      <c r="AG570" s="193"/>
      <c r="AH570" s="193"/>
      <c r="AI570" s="193"/>
      <c r="AJ570" s="193"/>
      <c r="AK570" s="193"/>
      <c r="AL570" s="193"/>
      <c r="AM570" s="193"/>
      <c r="AN570" s="193"/>
      <c r="AO570" s="193"/>
      <c r="AP570" s="193"/>
      <c r="AQ570" s="193"/>
      <c r="AR570" s="193"/>
      <c r="AS570" s="193"/>
      <c r="AT570" s="193"/>
      <c r="AU570" s="193"/>
      <c r="AV570" s="193"/>
    </row>
    <row r="571" spans="1:48" ht="15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3"/>
      <c r="AF571" s="193"/>
      <c r="AG571" s="193"/>
      <c r="AH571" s="193"/>
      <c r="AI571" s="193"/>
      <c r="AJ571" s="193"/>
      <c r="AK571" s="193"/>
      <c r="AL571" s="193"/>
      <c r="AM571" s="193"/>
      <c r="AN571" s="193"/>
      <c r="AO571" s="193"/>
      <c r="AP571" s="193"/>
      <c r="AQ571" s="193"/>
      <c r="AR571" s="193"/>
      <c r="AS571" s="193"/>
      <c r="AT571" s="193"/>
      <c r="AU571" s="193"/>
      <c r="AV571" s="193"/>
    </row>
    <row r="572" spans="1:48" ht="15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  <c r="AE572" s="193"/>
      <c r="AF572" s="193"/>
      <c r="AG572" s="193"/>
      <c r="AH572" s="193"/>
      <c r="AI572" s="193"/>
      <c r="AJ572" s="193"/>
      <c r="AK572" s="193"/>
      <c r="AL572" s="193"/>
      <c r="AM572" s="193"/>
      <c r="AN572" s="193"/>
      <c r="AO572" s="193"/>
      <c r="AP572" s="193"/>
      <c r="AQ572" s="193"/>
      <c r="AR572" s="193"/>
      <c r="AS572" s="193"/>
      <c r="AT572" s="193"/>
      <c r="AU572" s="193"/>
      <c r="AV572" s="193"/>
    </row>
    <row r="573" spans="1:48" ht="15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  <c r="AE573" s="193"/>
      <c r="AF573" s="193"/>
      <c r="AG573" s="193"/>
      <c r="AH573" s="193"/>
      <c r="AI573" s="193"/>
      <c r="AJ573" s="193"/>
      <c r="AK573" s="193"/>
      <c r="AL573" s="193"/>
      <c r="AM573" s="193"/>
      <c r="AN573" s="193"/>
      <c r="AO573" s="193"/>
      <c r="AP573" s="193"/>
      <c r="AQ573" s="193"/>
      <c r="AR573" s="193"/>
      <c r="AS573" s="193"/>
      <c r="AT573" s="193"/>
      <c r="AU573" s="193"/>
      <c r="AV573" s="193"/>
    </row>
    <row r="574" spans="1:48" ht="15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  <c r="AE574" s="193"/>
      <c r="AF574" s="193"/>
      <c r="AG574" s="193"/>
      <c r="AH574" s="193"/>
      <c r="AI574" s="193"/>
      <c r="AJ574" s="193"/>
      <c r="AK574" s="193"/>
      <c r="AL574" s="193"/>
      <c r="AM574" s="193"/>
      <c r="AN574" s="193"/>
      <c r="AO574" s="193"/>
      <c r="AP574" s="193"/>
      <c r="AQ574" s="193"/>
      <c r="AR574" s="193"/>
      <c r="AS574" s="193"/>
      <c r="AT574" s="193"/>
      <c r="AU574" s="193"/>
      <c r="AV574" s="193"/>
    </row>
    <row r="575" spans="1:48" ht="15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  <c r="AE575" s="193"/>
      <c r="AF575" s="193"/>
      <c r="AG575" s="193"/>
      <c r="AH575" s="193"/>
      <c r="AI575" s="193"/>
      <c r="AJ575" s="193"/>
      <c r="AK575" s="193"/>
      <c r="AL575" s="193"/>
      <c r="AM575" s="193"/>
      <c r="AN575" s="193"/>
      <c r="AO575" s="193"/>
      <c r="AP575" s="193"/>
      <c r="AQ575" s="193"/>
      <c r="AR575" s="193"/>
      <c r="AS575" s="193"/>
      <c r="AT575" s="193"/>
      <c r="AU575" s="193"/>
      <c r="AV575" s="193"/>
    </row>
    <row r="576" spans="1:48" ht="15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  <c r="AE576" s="193"/>
      <c r="AF576" s="193"/>
      <c r="AG576" s="193"/>
      <c r="AH576" s="193"/>
      <c r="AI576" s="193"/>
      <c r="AJ576" s="193"/>
      <c r="AK576" s="193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</row>
    <row r="577" spans="1:48" ht="15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  <c r="AE577" s="193"/>
      <c r="AF577" s="193"/>
      <c r="AG577" s="193"/>
      <c r="AH577" s="193"/>
      <c r="AI577" s="193"/>
      <c r="AJ577" s="193"/>
      <c r="AK577" s="193"/>
      <c r="AL577" s="193"/>
      <c r="AM577" s="193"/>
      <c r="AN577" s="193"/>
      <c r="AO577" s="193"/>
      <c r="AP577" s="193"/>
      <c r="AQ577" s="193"/>
      <c r="AR577" s="193"/>
      <c r="AS577" s="193"/>
      <c r="AT577" s="193"/>
      <c r="AU577" s="193"/>
      <c r="AV577" s="193"/>
    </row>
    <row r="578" spans="1:48" ht="15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  <c r="AE578" s="193"/>
      <c r="AF578" s="193"/>
      <c r="AG578" s="193"/>
      <c r="AH578" s="193"/>
      <c r="AI578" s="193"/>
      <c r="AJ578" s="193"/>
      <c r="AK578" s="193"/>
      <c r="AL578" s="193"/>
      <c r="AM578" s="193"/>
      <c r="AN578" s="193"/>
      <c r="AO578" s="193"/>
      <c r="AP578" s="193"/>
      <c r="AQ578" s="193"/>
      <c r="AR578" s="193"/>
      <c r="AS578" s="193"/>
      <c r="AT578" s="193"/>
      <c r="AU578" s="193"/>
      <c r="AV578" s="193"/>
    </row>
    <row r="579" spans="1:48" ht="15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  <c r="AE579" s="193"/>
      <c r="AF579" s="193"/>
      <c r="AG579" s="193"/>
      <c r="AH579" s="193"/>
      <c r="AI579" s="193"/>
      <c r="AJ579" s="193"/>
      <c r="AK579" s="193"/>
      <c r="AL579" s="193"/>
      <c r="AM579" s="193"/>
      <c r="AN579" s="193"/>
      <c r="AO579" s="193"/>
      <c r="AP579" s="193"/>
      <c r="AQ579" s="193"/>
      <c r="AR579" s="193"/>
      <c r="AS579" s="193"/>
      <c r="AT579" s="193"/>
      <c r="AU579" s="193"/>
      <c r="AV579" s="193"/>
    </row>
    <row r="580" spans="1:48" ht="15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  <c r="AE580" s="193"/>
      <c r="AF580" s="193"/>
      <c r="AG580" s="193"/>
      <c r="AH580" s="193"/>
      <c r="AI580" s="193"/>
      <c r="AJ580" s="193"/>
      <c r="AK580" s="193"/>
      <c r="AL580" s="193"/>
      <c r="AM580" s="193"/>
      <c r="AN580" s="193"/>
      <c r="AO580" s="193"/>
      <c r="AP580" s="193"/>
      <c r="AQ580" s="193"/>
      <c r="AR580" s="193"/>
      <c r="AS580" s="193"/>
      <c r="AT580" s="193"/>
      <c r="AU580" s="193"/>
      <c r="AV580" s="193"/>
    </row>
    <row r="581" spans="1:48" ht="15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  <c r="AE581" s="193"/>
      <c r="AF581" s="193"/>
      <c r="AG581" s="193"/>
      <c r="AH581" s="193"/>
      <c r="AI581" s="193"/>
      <c r="AJ581" s="193"/>
      <c r="AK581" s="193"/>
      <c r="AL581" s="193"/>
      <c r="AM581" s="193"/>
      <c r="AN581" s="193"/>
      <c r="AO581" s="193"/>
      <c r="AP581" s="193"/>
      <c r="AQ581" s="193"/>
      <c r="AR581" s="193"/>
      <c r="AS581" s="193"/>
      <c r="AT581" s="193"/>
      <c r="AU581" s="193"/>
      <c r="AV581" s="193"/>
    </row>
    <row r="582" spans="1:48" ht="15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3"/>
      <c r="AG582" s="193"/>
      <c r="AH582" s="193"/>
      <c r="AI582" s="193"/>
      <c r="AJ582" s="193"/>
      <c r="AK582" s="193"/>
      <c r="AL582" s="193"/>
      <c r="AM582" s="193"/>
      <c r="AN582" s="193"/>
      <c r="AO582" s="193"/>
      <c r="AP582" s="193"/>
      <c r="AQ582" s="193"/>
      <c r="AR582" s="193"/>
      <c r="AS582" s="193"/>
      <c r="AT582" s="193"/>
      <c r="AU582" s="193"/>
      <c r="AV582" s="193"/>
    </row>
    <row r="583" spans="1:48" ht="15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  <c r="AE583" s="193"/>
      <c r="AF583" s="193"/>
      <c r="AG583" s="193"/>
      <c r="AH583" s="193"/>
      <c r="AI583" s="193"/>
      <c r="AJ583" s="193"/>
      <c r="AK583" s="193"/>
      <c r="AL583" s="193"/>
      <c r="AM583" s="193"/>
      <c r="AN583" s="193"/>
      <c r="AO583" s="193"/>
      <c r="AP583" s="193"/>
      <c r="AQ583" s="193"/>
      <c r="AR583" s="193"/>
      <c r="AS583" s="193"/>
      <c r="AT583" s="193"/>
      <c r="AU583" s="193"/>
      <c r="AV583" s="193"/>
    </row>
    <row r="584" spans="1:48" ht="15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  <c r="AE584" s="193"/>
      <c r="AF584" s="193"/>
      <c r="AG584" s="193"/>
      <c r="AH584" s="193"/>
      <c r="AI584" s="193"/>
      <c r="AJ584" s="193"/>
      <c r="AK584" s="193"/>
      <c r="AL584" s="193"/>
      <c r="AM584" s="193"/>
      <c r="AN584" s="193"/>
      <c r="AO584" s="193"/>
      <c r="AP584" s="193"/>
      <c r="AQ584" s="193"/>
      <c r="AR584" s="193"/>
      <c r="AS584" s="193"/>
      <c r="AT584" s="193"/>
      <c r="AU584" s="193"/>
      <c r="AV584" s="193"/>
    </row>
    <row r="585" spans="1:48" ht="15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  <c r="AE585" s="193"/>
      <c r="AF585" s="193"/>
      <c r="AG585" s="193"/>
      <c r="AH585" s="193"/>
      <c r="AI585" s="193"/>
      <c r="AJ585" s="193"/>
      <c r="AK585" s="193"/>
      <c r="AL585" s="193"/>
      <c r="AM585" s="193"/>
      <c r="AN585" s="193"/>
      <c r="AO585" s="193"/>
      <c r="AP585" s="193"/>
      <c r="AQ585" s="193"/>
      <c r="AR585" s="193"/>
      <c r="AS585" s="193"/>
      <c r="AT585" s="193"/>
      <c r="AU585" s="193"/>
      <c r="AV585" s="193"/>
    </row>
    <row r="586" spans="1:48" ht="15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  <c r="AE586" s="193"/>
      <c r="AF586" s="193"/>
      <c r="AG586" s="193"/>
      <c r="AH586" s="193"/>
      <c r="AI586" s="193"/>
      <c r="AJ586" s="193"/>
      <c r="AK586" s="193"/>
      <c r="AL586" s="193"/>
      <c r="AM586" s="193"/>
      <c r="AN586" s="193"/>
      <c r="AO586" s="193"/>
      <c r="AP586" s="193"/>
      <c r="AQ586" s="193"/>
      <c r="AR586" s="193"/>
      <c r="AS586" s="193"/>
      <c r="AT586" s="193"/>
      <c r="AU586" s="193"/>
      <c r="AV586" s="193"/>
    </row>
    <row r="587" spans="1:48" ht="15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  <c r="AA587" s="193"/>
      <c r="AB587" s="193"/>
      <c r="AC587" s="193"/>
      <c r="AD587" s="193"/>
      <c r="AE587" s="193"/>
      <c r="AF587" s="193"/>
      <c r="AG587" s="193"/>
      <c r="AH587" s="193"/>
      <c r="AI587" s="193"/>
      <c r="AJ587" s="193"/>
      <c r="AK587" s="193"/>
      <c r="AL587" s="193"/>
      <c r="AM587" s="193"/>
      <c r="AN587" s="193"/>
      <c r="AO587" s="193"/>
      <c r="AP587" s="193"/>
      <c r="AQ587" s="193"/>
      <c r="AR587" s="193"/>
      <c r="AS587" s="193"/>
      <c r="AT587" s="193"/>
      <c r="AU587" s="193"/>
      <c r="AV587" s="193"/>
    </row>
    <row r="588" spans="1:48" ht="15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  <c r="AE588" s="193"/>
      <c r="AF588" s="193"/>
      <c r="AG588" s="193"/>
      <c r="AH588" s="193"/>
      <c r="AI588" s="193"/>
      <c r="AJ588" s="193"/>
      <c r="AK588" s="193"/>
      <c r="AL588" s="193"/>
      <c r="AM588" s="193"/>
      <c r="AN588" s="193"/>
      <c r="AO588" s="193"/>
      <c r="AP588" s="193"/>
      <c r="AQ588" s="193"/>
      <c r="AR588" s="193"/>
      <c r="AS588" s="193"/>
      <c r="AT588" s="193"/>
      <c r="AU588" s="193"/>
      <c r="AV588" s="193"/>
    </row>
    <row r="589" spans="1:48" ht="15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  <c r="AE589" s="193"/>
      <c r="AF589" s="193"/>
      <c r="AG589" s="193"/>
      <c r="AH589" s="193"/>
      <c r="AI589" s="193"/>
      <c r="AJ589" s="193"/>
      <c r="AK589" s="193"/>
      <c r="AL589" s="193"/>
      <c r="AM589" s="193"/>
      <c r="AN589" s="193"/>
      <c r="AO589" s="193"/>
      <c r="AP589" s="193"/>
      <c r="AQ589" s="193"/>
      <c r="AR589" s="193"/>
      <c r="AS589" s="193"/>
      <c r="AT589" s="193"/>
      <c r="AU589" s="193"/>
      <c r="AV589" s="193"/>
    </row>
    <row r="590" spans="1:48" ht="15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  <c r="AE590" s="193"/>
      <c r="AF590" s="193"/>
      <c r="AG590" s="193"/>
      <c r="AH590" s="193"/>
      <c r="AI590" s="193"/>
      <c r="AJ590" s="193"/>
      <c r="AK590" s="193"/>
      <c r="AL590" s="193"/>
      <c r="AM590" s="193"/>
      <c r="AN590" s="193"/>
      <c r="AO590" s="193"/>
      <c r="AP590" s="193"/>
      <c r="AQ590" s="193"/>
      <c r="AR590" s="193"/>
      <c r="AS590" s="193"/>
      <c r="AT590" s="193"/>
      <c r="AU590" s="193"/>
      <c r="AV590" s="193"/>
    </row>
    <row r="591" spans="1:48" ht="15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  <c r="AE591" s="193"/>
      <c r="AF591" s="193"/>
      <c r="AG591" s="193"/>
      <c r="AH591" s="193"/>
      <c r="AI591" s="193"/>
      <c r="AJ591" s="193"/>
      <c r="AK591" s="193"/>
      <c r="AL591" s="193"/>
      <c r="AM591" s="193"/>
      <c r="AN591" s="193"/>
      <c r="AO591" s="193"/>
      <c r="AP591" s="193"/>
      <c r="AQ591" s="193"/>
      <c r="AR591" s="193"/>
      <c r="AS591" s="193"/>
      <c r="AT591" s="193"/>
      <c r="AU591" s="193"/>
      <c r="AV591" s="193"/>
    </row>
    <row r="592" spans="1:48" ht="15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  <c r="AA592" s="193"/>
      <c r="AB592" s="193"/>
      <c r="AC592" s="193"/>
      <c r="AD592" s="193"/>
      <c r="AE592" s="193"/>
      <c r="AF592" s="193"/>
      <c r="AG592" s="193"/>
      <c r="AH592" s="193"/>
      <c r="AI592" s="193"/>
      <c r="AJ592" s="193"/>
      <c r="AK592" s="193"/>
      <c r="AL592" s="193"/>
      <c r="AM592" s="193"/>
      <c r="AN592" s="193"/>
      <c r="AO592" s="193"/>
      <c r="AP592" s="193"/>
      <c r="AQ592" s="193"/>
      <c r="AR592" s="193"/>
      <c r="AS592" s="193"/>
      <c r="AT592" s="193"/>
      <c r="AU592" s="193"/>
      <c r="AV592" s="193"/>
    </row>
    <row r="593" spans="1:48" ht="15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  <c r="AE593" s="193"/>
      <c r="AF593" s="193"/>
      <c r="AG593" s="193"/>
      <c r="AH593" s="193"/>
      <c r="AI593" s="193"/>
      <c r="AJ593" s="193"/>
      <c r="AK593" s="193"/>
      <c r="AL593" s="193"/>
      <c r="AM593" s="193"/>
      <c r="AN593" s="193"/>
      <c r="AO593" s="193"/>
      <c r="AP593" s="193"/>
      <c r="AQ593" s="193"/>
      <c r="AR593" s="193"/>
      <c r="AS593" s="193"/>
      <c r="AT593" s="193"/>
      <c r="AU593" s="193"/>
      <c r="AV593" s="193"/>
    </row>
    <row r="594" spans="1:48" ht="15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  <c r="AE594" s="193"/>
      <c r="AF594" s="193"/>
      <c r="AG594" s="193"/>
      <c r="AH594" s="193"/>
      <c r="AI594" s="193"/>
      <c r="AJ594" s="193"/>
      <c r="AK594" s="193"/>
      <c r="AL594" s="193"/>
      <c r="AM594" s="193"/>
      <c r="AN594" s="193"/>
      <c r="AO594" s="193"/>
      <c r="AP594" s="193"/>
      <c r="AQ594" s="193"/>
      <c r="AR594" s="193"/>
      <c r="AS594" s="193"/>
      <c r="AT594" s="193"/>
      <c r="AU594" s="193"/>
      <c r="AV594" s="193"/>
    </row>
    <row r="595" spans="1:48" ht="15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  <c r="AE595" s="193"/>
      <c r="AF595" s="193"/>
      <c r="AG595" s="193"/>
      <c r="AH595" s="193"/>
      <c r="AI595" s="193"/>
      <c r="AJ595" s="193"/>
      <c r="AK595" s="193"/>
      <c r="AL595" s="193"/>
      <c r="AM595" s="193"/>
      <c r="AN595" s="193"/>
      <c r="AO595" s="193"/>
      <c r="AP595" s="193"/>
      <c r="AQ595" s="193"/>
      <c r="AR595" s="193"/>
      <c r="AS595" s="193"/>
      <c r="AT595" s="193"/>
      <c r="AU595" s="193"/>
      <c r="AV595" s="193"/>
    </row>
    <row r="596" spans="1:48" ht="15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  <c r="AE596" s="193"/>
      <c r="AF596" s="193"/>
      <c r="AG596" s="193"/>
      <c r="AH596" s="193"/>
      <c r="AI596" s="193"/>
      <c r="AJ596" s="193"/>
      <c r="AK596" s="193"/>
      <c r="AL596" s="193"/>
      <c r="AM596" s="193"/>
      <c r="AN596" s="193"/>
      <c r="AO596" s="193"/>
      <c r="AP596" s="193"/>
      <c r="AQ596" s="193"/>
      <c r="AR596" s="193"/>
      <c r="AS596" s="193"/>
      <c r="AT596" s="193"/>
      <c r="AU596" s="193"/>
      <c r="AV596" s="193"/>
    </row>
    <row r="597" spans="1:48" ht="15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3"/>
      <c r="AF597" s="193"/>
      <c r="AG597" s="193"/>
      <c r="AH597" s="193"/>
      <c r="AI597" s="193"/>
      <c r="AJ597" s="193"/>
      <c r="AK597" s="193"/>
      <c r="AL597" s="193"/>
      <c r="AM597" s="193"/>
      <c r="AN597" s="193"/>
      <c r="AO597" s="193"/>
      <c r="AP597" s="193"/>
      <c r="AQ597" s="193"/>
      <c r="AR597" s="193"/>
      <c r="AS597" s="193"/>
      <c r="AT597" s="193"/>
      <c r="AU597" s="193"/>
      <c r="AV597" s="193"/>
    </row>
    <row r="598" spans="1:48" ht="15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  <c r="AE598" s="193"/>
      <c r="AF598" s="193"/>
      <c r="AG598" s="193"/>
      <c r="AH598" s="193"/>
      <c r="AI598" s="193"/>
      <c r="AJ598" s="193"/>
      <c r="AK598" s="193"/>
      <c r="AL598" s="193"/>
      <c r="AM598" s="193"/>
      <c r="AN598" s="193"/>
      <c r="AO598" s="193"/>
      <c r="AP598" s="193"/>
      <c r="AQ598" s="193"/>
      <c r="AR598" s="193"/>
      <c r="AS598" s="193"/>
      <c r="AT598" s="193"/>
      <c r="AU598" s="193"/>
      <c r="AV598" s="193"/>
    </row>
    <row r="599" spans="1:48" ht="15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  <c r="AE599" s="193"/>
      <c r="AF599" s="193"/>
      <c r="AG599" s="193"/>
      <c r="AH599" s="193"/>
      <c r="AI599" s="193"/>
      <c r="AJ599" s="193"/>
      <c r="AK599" s="193"/>
      <c r="AL599" s="193"/>
      <c r="AM599" s="193"/>
      <c r="AN599" s="193"/>
      <c r="AO599" s="193"/>
      <c r="AP599" s="193"/>
      <c r="AQ599" s="193"/>
      <c r="AR599" s="193"/>
      <c r="AS599" s="193"/>
      <c r="AT599" s="193"/>
      <c r="AU599" s="193"/>
      <c r="AV599" s="193"/>
    </row>
    <row r="600" spans="1:48" ht="15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  <c r="AA600" s="193"/>
      <c r="AB600" s="193"/>
      <c r="AC600" s="193"/>
      <c r="AD600" s="193"/>
      <c r="AE600" s="193"/>
      <c r="AF600" s="193"/>
      <c r="AG600" s="193"/>
      <c r="AH600" s="193"/>
      <c r="AI600" s="193"/>
      <c r="AJ600" s="193"/>
      <c r="AK600" s="193"/>
      <c r="AL600" s="193"/>
      <c r="AM600" s="193"/>
      <c r="AN600" s="193"/>
      <c r="AO600" s="193"/>
      <c r="AP600" s="193"/>
      <c r="AQ600" s="193"/>
      <c r="AR600" s="193"/>
      <c r="AS600" s="193"/>
      <c r="AT600" s="193"/>
      <c r="AU600" s="193"/>
      <c r="AV600" s="193"/>
    </row>
    <row r="601" spans="1:48" ht="15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  <c r="AE601" s="193"/>
      <c r="AF601" s="193"/>
      <c r="AG601" s="193"/>
      <c r="AH601" s="193"/>
      <c r="AI601" s="193"/>
      <c r="AJ601" s="193"/>
      <c r="AK601" s="193"/>
      <c r="AL601" s="193"/>
      <c r="AM601" s="193"/>
      <c r="AN601" s="193"/>
      <c r="AO601" s="193"/>
      <c r="AP601" s="193"/>
      <c r="AQ601" s="193"/>
      <c r="AR601" s="193"/>
      <c r="AS601" s="193"/>
      <c r="AT601" s="193"/>
      <c r="AU601" s="193"/>
      <c r="AV601" s="193"/>
    </row>
    <row r="602" spans="1:48" ht="15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  <c r="AE602" s="193"/>
      <c r="AF602" s="193"/>
      <c r="AG602" s="193"/>
      <c r="AH602" s="193"/>
      <c r="AI602" s="193"/>
      <c r="AJ602" s="193"/>
      <c r="AK602" s="193"/>
      <c r="AL602" s="193"/>
      <c r="AM602" s="193"/>
      <c r="AN602" s="193"/>
      <c r="AO602" s="193"/>
      <c r="AP602" s="193"/>
      <c r="AQ602" s="193"/>
      <c r="AR602" s="193"/>
      <c r="AS602" s="193"/>
      <c r="AT602" s="193"/>
      <c r="AU602" s="193"/>
      <c r="AV602" s="193"/>
    </row>
    <row r="603" spans="1:48" ht="15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  <c r="AE603" s="193"/>
      <c r="AF603" s="193"/>
      <c r="AG603" s="193"/>
      <c r="AH603" s="193"/>
      <c r="AI603" s="193"/>
      <c r="AJ603" s="193"/>
      <c r="AK603" s="193"/>
      <c r="AL603" s="193"/>
      <c r="AM603" s="193"/>
      <c r="AN603" s="193"/>
      <c r="AO603" s="193"/>
      <c r="AP603" s="193"/>
      <c r="AQ603" s="193"/>
      <c r="AR603" s="193"/>
      <c r="AS603" s="193"/>
      <c r="AT603" s="193"/>
      <c r="AU603" s="193"/>
      <c r="AV603" s="193"/>
    </row>
    <row r="604" spans="1:48" ht="15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  <c r="AE604" s="193"/>
      <c r="AF604" s="193"/>
      <c r="AG604" s="193"/>
      <c r="AH604" s="193"/>
      <c r="AI604" s="193"/>
      <c r="AJ604" s="193"/>
      <c r="AK604" s="193"/>
      <c r="AL604" s="193"/>
      <c r="AM604" s="193"/>
      <c r="AN604" s="193"/>
      <c r="AO604" s="193"/>
      <c r="AP604" s="193"/>
      <c r="AQ604" s="193"/>
      <c r="AR604" s="193"/>
      <c r="AS604" s="193"/>
      <c r="AT604" s="193"/>
      <c r="AU604" s="193"/>
      <c r="AV604" s="193"/>
    </row>
    <row r="605" spans="1:48" ht="15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  <c r="AE605" s="193"/>
      <c r="AF605" s="193"/>
      <c r="AG605" s="193"/>
      <c r="AH605" s="193"/>
      <c r="AI605" s="193"/>
      <c r="AJ605" s="193"/>
      <c r="AK605" s="193"/>
      <c r="AL605" s="193"/>
      <c r="AM605" s="193"/>
      <c r="AN605" s="193"/>
      <c r="AO605" s="193"/>
      <c r="AP605" s="193"/>
      <c r="AQ605" s="193"/>
      <c r="AR605" s="193"/>
      <c r="AS605" s="193"/>
      <c r="AT605" s="193"/>
      <c r="AU605" s="193"/>
      <c r="AV605" s="193"/>
    </row>
    <row r="606" spans="1:48" ht="15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  <c r="AA606" s="193"/>
      <c r="AB606" s="193"/>
      <c r="AC606" s="193"/>
      <c r="AD606" s="193"/>
      <c r="AE606" s="193"/>
      <c r="AF606" s="193"/>
      <c r="AG606" s="193"/>
      <c r="AH606" s="193"/>
      <c r="AI606" s="193"/>
      <c r="AJ606" s="193"/>
      <c r="AK606" s="193"/>
      <c r="AL606" s="193"/>
      <c r="AM606" s="193"/>
      <c r="AN606" s="193"/>
      <c r="AO606" s="193"/>
      <c r="AP606" s="193"/>
      <c r="AQ606" s="193"/>
      <c r="AR606" s="193"/>
      <c r="AS606" s="193"/>
      <c r="AT606" s="193"/>
      <c r="AU606" s="193"/>
      <c r="AV606" s="193"/>
    </row>
    <row r="607" spans="1:48" ht="15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  <c r="AE607" s="193"/>
      <c r="AF607" s="193"/>
      <c r="AG607" s="193"/>
      <c r="AH607" s="193"/>
      <c r="AI607" s="193"/>
      <c r="AJ607" s="193"/>
      <c r="AK607" s="193"/>
      <c r="AL607" s="193"/>
      <c r="AM607" s="193"/>
      <c r="AN607" s="193"/>
      <c r="AO607" s="193"/>
      <c r="AP607" s="193"/>
      <c r="AQ607" s="193"/>
      <c r="AR607" s="193"/>
      <c r="AS607" s="193"/>
      <c r="AT607" s="193"/>
      <c r="AU607" s="193"/>
      <c r="AV607" s="193"/>
    </row>
    <row r="608" spans="1:48" ht="15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  <c r="AE608" s="193"/>
      <c r="AF608" s="193"/>
      <c r="AG608" s="193"/>
      <c r="AH608" s="193"/>
      <c r="AI608" s="193"/>
      <c r="AJ608" s="193"/>
      <c r="AK608" s="193"/>
      <c r="AL608" s="193"/>
      <c r="AM608" s="193"/>
      <c r="AN608" s="193"/>
      <c r="AO608" s="193"/>
      <c r="AP608" s="193"/>
      <c r="AQ608" s="193"/>
      <c r="AR608" s="193"/>
      <c r="AS608" s="193"/>
      <c r="AT608" s="193"/>
      <c r="AU608" s="193"/>
      <c r="AV608" s="193"/>
    </row>
    <row r="609" spans="1:48" ht="15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  <c r="AE609" s="193"/>
      <c r="AF609" s="193"/>
      <c r="AG609" s="193"/>
      <c r="AH609" s="193"/>
      <c r="AI609" s="193"/>
      <c r="AJ609" s="193"/>
      <c r="AK609" s="193"/>
      <c r="AL609" s="193"/>
      <c r="AM609" s="193"/>
      <c r="AN609" s="193"/>
      <c r="AO609" s="193"/>
      <c r="AP609" s="193"/>
      <c r="AQ609" s="193"/>
      <c r="AR609" s="193"/>
      <c r="AS609" s="193"/>
      <c r="AT609" s="193"/>
      <c r="AU609" s="193"/>
      <c r="AV609" s="193"/>
    </row>
    <row r="610" spans="1:48" ht="15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  <c r="AE610" s="193"/>
      <c r="AF610" s="193"/>
      <c r="AG610" s="193"/>
      <c r="AH610" s="193"/>
      <c r="AI610" s="193"/>
      <c r="AJ610" s="193"/>
      <c r="AK610" s="193"/>
      <c r="AL610" s="193"/>
      <c r="AM610" s="193"/>
      <c r="AN610" s="193"/>
      <c r="AO610" s="193"/>
      <c r="AP610" s="193"/>
      <c r="AQ610" s="193"/>
      <c r="AR610" s="193"/>
      <c r="AS610" s="193"/>
      <c r="AT610" s="193"/>
      <c r="AU610" s="193"/>
      <c r="AV610" s="193"/>
    </row>
    <row r="611" spans="1:48" ht="15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  <c r="AE611" s="193"/>
      <c r="AF611" s="193"/>
      <c r="AG611" s="193"/>
      <c r="AH611" s="193"/>
      <c r="AI611" s="193"/>
      <c r="AJ611" s="193"/>
      <c r="AK611" s="193"/>
      <c r="AL611" s="193"/>
      <c r="AM611" s="193"/>
      <c r="AN611" s="193"/>
      <c r="AO611" s="193"/>
      <c r="AP611" s="193"/>
      <c r="AQ611" s="193"/>
      <c r="AR611" s="193"/>
      <c r="AS611" s="193"/>
      <c r="AT611" s="193"/>
      <c r="AU611" s="193"/>
      <c r="AV611" s="193"/>
    </row>
    <row r="612" spans="1:48" ht="15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  <c r="AE612" s="193"/>
      <c r="AF612" s="193"/>
      <c r="AG612" s="193"/>
      <c r="AH612" s="193"/>
      <c r="AI612" s="193"/>
      <c r="AJ612" s="193"/>
      <c r="AK612" s="193"/>
      <c r="AL612" s="193"/>
      <c r="AM612" s="193"/>
      <c r="AN612" s="193"/>
      <c r="AO612" s="193"/>
      <c r="AP612" s="193"/>
      <c r="AQ612" s="193"/>
      <c r="AR612" s="193"/>
      <c r="AS612" s="193"/>
      <c r="AT612" s="193"/>
      <c r="AU612" s="193"/>
      <c r="AV612" s="193"/>
    </row>
    <row r="613" spans="1:48" ht="15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  <c r="AE613" s="193"/>
      <c r="AF613" s="193"/>
      <c r="AG613" s="193"/>
      <c r="AH613" s="193"/>
      <c r="AI613" s="193"/>
      <c r="AJ613" s="193"/>
      <c r="AK613" s="193"/>
      <c r="AL613" s="193"/>
      <c r="AM613" s="193"/>
      <c r="AN613" s="193"/>
      <c r="AO613" s="193"/>
      <c r="AP613" s="193"/>
      <c r="AQ613" s="193"/>
      <c r="AR613" s="193"/>
      <c r="AS613" s="193"/>
      <c r="AT613" s="193"/>
      <c r="AU613" s="193"/>
      <c r="AV613" s="193"/>
    </row>
    <row r="614" spans="1:48" ht="15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  <c r="AE614" s="193"/>
      <c r="AF614" s="193"/>
      <c r="AG614" s="193"/>
      <c r="AH614" s="193"/>
      <c r="AI614" s="193"/>
      <c r="AJ614" s="193"/>
      <c r="AK614" s="193"/>
      <c r="AL614" s="193"/>
      <c r="AM614" s="193"/>
      <c r="AN614" s="193"/>
      <c r="AO614" s="193"/>
      <c r="AP614" s="193"/>
      <c r="AQ614" s="193"/>
      <c r="AR614" s="193"/>
      <c r="AS614" s="193"/>
      <c r="AT614" s="193"/>
      <c r="AU614" s="193"/>
      <c r="AV614" s="193"/>
    </row>
    <row r="615" spans="1:48" ht="15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  <c r="AE615" s="193"/>
      <c r="AF615" s="193"/>
      <c r="AG615" s="193"/>
      <c r="AH615" s="193"/>
      <c r="AI615" s="193"/>
      <c r="AJ615" s="193"/>
      <c r="AK615" s="193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</row>
    <row r="616" spans="1:48" ht="15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3"/>
      <c r="AG616" s="193"/>
      <c r="AH616" s="193"/>
      <c r="AI616" s="193"/>
      <c r="AJ616" s="193"/>
      <c r="AK616" s="193"/>
      <c r="AL616" s="193"/>
      <c r="AM616" s="193"/>
      <c r="AN616" s="193"/>
      <c r="AO616" s="193"/>
      <c r="AP616" s="193"/>
      <c r="AQ616" s="193"/>
      <c r="AR616" s="193"/>
      <c r="AS616" s="193"/>
      <c r="AT616" s="193"/>
      <c r="AU616" s="193"/>
      <c r="AV616" s="193"/>
    </row>
    <row r="617" spans="1:48" ht="15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  <c r="AE617" s="193"/>
      <c r="AF617" s="193"/>
      <c r="AG617" s="193"/>
      <c r="AH617" s="193"/>
      <c r="AI617" s="193"/>
      <c r="AJ617" s="193"/>
      <c r="AK617" s="193"/>
      <c r="AL617" s="193"/>
      <c r="AM617" s="193"/>
      <c r="AN617" s="193"/>
      <c r="AO617" s="193"/>
      <c r="AP617" s="193"/>
      <c r="AQ617" s="193"/>
      <c r="AR617" s="193"/>
      <c r="AS617" s="193"/>
      <c r="AT617" s="193"/>
      <c r="AU617" s="193"/>
      <c r="AV617" s="193"/>
    </row>
    <row r="618" spans="1:48" ht="15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  <c r="AE618" s="193"/>
      <c r="AF618" s="193"/>
      <c r="AG618" s="193"/>
      <c r="AH618" s="193"/>
      <c r="AI618" s="193"/>
      <c r="AJ618" s="193"/>
      <c r="AK618" s="193"/>
      <c r="AL618" s="193"/>
      <c r="AM618" s="193"/>
      <c r="AN618" s="193"/>
      <c r="AO618" s="193"/>
      <c r="AP618" s="193"/>
      <c r="AQ618" s="193"/>
      <c r="AR618" s="193"/>
      <c r="AS618" s="193"/>
      <c r="AT618" s="193"/>
      <c r="AU618" s="193"/>
      <c r="AV618" s="193"/>
    </row>
    <row r="619" spans="1:48" ht="15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3"/>
      <c r="AF619" s="193"/>
      <c r="AG619" s="193"/>
      <c r="AH619" s="193"/>
      <c r="AI619" s="193"/>
      <c r="AJ619" s="193"/>
      <c r="AK619" s="193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</row>
    <row r="620" spans="1:48" ht="15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3"/>
      <c r="AF620" s="193"/>
      <c r="AG620" s="193"/>
      <c r="AH620" s="193"/>
      <c r="AI620" s="193"/>
      <c r="AJ620" s="193"/>
      <c r="AK620" s="193"/>
      <c r="AL620" s="193"/>
      <c r="AM620" s="193"/>
      <c r="AN620" s="193"/>
      <c r="AO620" s="193"/>
      <c r="AP620" s="193"/>
      <c r="AQ620" s="193"/>
      <c r="AR620" s="193"/>
      <c r="AS620" s="193"/>
      <c r="AT620" s="193"/>
      <c r="AU620" s="193"/>
      <c r="AV620" s="193"/>
    </row>
    <row r="621" spans="1:48" ht="15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3"/>
      <c r="AF621" s="193"/>
      <c r="AG621" s="193"/>
      <c r="AH621" s="193"/>
      <c r="AI621" s="193"/>
      <c r="AJ621" s="193"/>
      <c r="AK621" s="193"/>
      <c r="AL621" s="193"/>
      <c r="AM621" s="193"/>
      <c r="AN621" s="193"/>
      <c r="AO621" s="193"/>
      <c r="AP621" s="193"/>
      <c r="AQ621" s="193"/>
      <c r="AR621" s="193"/>
      <c r="AS621" s="193"/>
      <c r="AT621" s="193"/>
      <c r="AU621" s="193"/>
      <c r="AV621" s="193"/>
    </row>
    <row r="622" spans="1:48" ht="15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  <c r="AE622" s="193"/>
      <c r="AF622" s="193"/>
      <c r="AG622" s="193"/>
      <c r="AH622" s="193"/>
      <c r="AI622" s="193"/>
      <c r="AJ622" s="193"/>
      <c r="AK622" s="193"/>
      <c r="AL622" s="193"/>
      <c r="AM622" s="193"/>
      <c r="AN622" s="193"/>
      <c r="AO622" s="193"/>
      <c r="AP622" s="193"/>
      <c r="AQ622" s="193"/>
      <c r="AR622" s="193"/>
      <c r="AS622" s="193"/>
      <c r="AT622" s="193"/>
      <c r="AU622" s="193"/>
      <c r="AV622" s="193"/>
    </row>
    <row r="623" spans="1:48" ht="15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  <c r="AE623" s="193"/>
      <c r="AF623" s="193"/>
      <c r="AG623" s="193"/>
      <c r="AH623" s="193"/>
      <c r="AI623" s="193"/>
      <c r="AJ623" s="193"/>
      <c r="AK623" s="193"/>
      <c r="AL623" s="193"/>
      <c r="AM623" s="193"/>
      <c r="AN623" s="193"/>
      <c r="AO623" s="193"/>
      <c r="AP623" s="193"/>
      <c r="AQ623" s="193"/>
      <c r="AR623" s="193"/>
      <c r="AS623" s="193"/>
      <c r="AT623" s="193"/>
      <c r="AU623" s="193"/>
      <c r="AV623" s="193"/>
    </row>
    <row r="624" spans="1:48" ht="15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  <c r="AE624" s="193"/>
      <c r="AF624" s="193"/>
      <c r="AG624" s="193"/>
      <c r="AH624" s="193"/>
      <c r="AI624" s="193"/>
      <c r="AJ624" s="193"/>
      <c r="AK624" s="193"/>
      <c r="AL624" s="193"/>
      <c r="AM624" s="193"/>
      <c r="AN624" s="193"/>
      <c r="AO624" s="193"/>
      <c r="AP624" s="193"/>
      <c r="AQ624" s="193"/>
      <c r="AR624" s="193"/>
      <c r="AS624" s="193"/>
      <c r="AT624" s="193"/>
      <c r="AU624" s="193"/>
      <c r="AV624" s="193"/>
    </row>
    <row r="625" spans="1:48" ht="15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3"/>
      <c r="AF625" s="193"/>
      <c r="AG625" s="193"/>
      <c r="AH625" s="193"/>
      <c r="AI625" s="193"/>
      <c r="AJ625" s="193"/>
      <c r="AK625" s="193"/>
      <c r="AL625" s="193"/>
      <c r="AM625" s="193"/>
      <c r="AN625" s="193"/>
      <c r="AO625" s="193"/>
      <c r="AP625" s="193"/>
      <c r="AQ625" s="193"/>
      <c r="AR625" s="193"/>
      <c r="AS625" s="193"/>
      <c r="AT625" s="193"/>
      <c r="AU625" s="193"/>
      <c r="AV625" s="193"/>
    </row>
    <row r="626" spans="1:48" ht="15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  <c r="AE626" s="193"/>
      <c r="AF626" s="193"/>
      <c r="AG626" s="193"/>
      <c r="AH626" s="193"/>
      <c r="AI626" s="193"/>
      <c r="AJ626" s="193"/>
      <c r="AK626" s="193"/>
      <c r="AL626" s="193"/>
      <c r="AM626" s="193"/>
      <c r="AN626" s="193"/>
      <c r="AO626" s="193"/>
      <c r="AP626" s="193"/>
      <c r="AQ626" s="193"/>
      <c r="AR626" s="193"/>
      <c r="AS626" s="193"/>
      <c r="AT626" s="193"/>
      <c r="AU626" s="193"/>
      <c r="AV626" s="193"/>
    </row>
    <row r="627" spans="1:48" ht="15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  <c r="AE627" s="193"/>
      <c r="AF627" s="193"/>
      <c r="AG627" s="193"/>
      <c r="AH627" s="193"/>
      <c r="AI627" s="193"/>
      <c r="AJ627" s="193"/>
      <c r="AK627" s="193"/>
      <c r="AL627" s="193"/>
      <c r="AM627" s="193"/>
      <c r="AN627" s="193"/>
      <c r="AO627" s="193"/>
      <c r="AP627" s="193"/>
      <c r="AQ627" s="193"/>
      <c r="AR627" s="193"/>
      <c r="AS627" s="193"/>
      <c r="AT627" s="193"/>
      <c r="AU627" s="193"/>
      <c r="AV627" s="193"/>
    </row>
    <row r="628" spans="1:48" ht="15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  <c r="AE628" s="193"/>
      <c r="AF628" s="193"/>
      <c r="AG628" s="193"/>
      <c r="AH628" s="193"/>
      <c r="AI628" s="193"/>
      <c r="AJ628" s="193"/>
      <c r="AK628" s="193"/>
      <c r="AL628" s="193"/>
      <c r="AM628" s="193"/>
      <c r="AN628" s="193"/>
      <c r="AO628" s="193"/>
      <c r="AP628" s="193"/>
      <c r="AQ628" s="193"/>
      <c r="AR628" s="193"/>
      <c r="AS628" s="193"/>
      <c r="AT628" s="193"/>
      <c r="AU628" s="193"/>
      <c r="AV628" s="193"/>
    </row>
    <row r="629" spans="1:48" ht="15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193"/>
      <c r="AB629" s="193"/>
      <c r="AC629" s="193"/>
      <c r="AD629" s="193"/>
      <c r="AE629" s="193"/>
      <c r="AF629" s="193"/>
      <c r="AG629" s="193"/>
      <c r="AH629" s="193"/>
      <c r="AI629" s="193"/>
      <c r="AJ629" s="193"/>
      <c r="AK629" s="193"/>
      <c r="AL629" s="193"/>
      <c r="AM629" s="193"/>
      <c r="AN629" s="193"/>
      <c r="AO629" s="193"/>
      <c r="AP629" s="193"/>
      <c r="AQ629" s="193"/>
      <c r="AR629" s="193"/>
      <c r="AS629" s="193"/>
      <c r="AT629" s="193"/>
      <c r="AU629" s="193"/>
      <c r="AV629" s="193"/>
    </row>
    <row r="630" spans="1:48" ht="15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  <c r="AE630" s="193"/>
      <c r="AF630" s="193"/>
      <c r="AG630" s="193"/>
      <c r="AH630" s="193"/>
      <c r="AI630" s="193"/>
      <c r="AJ630" s="193"/>
      <c r="AK630" s="193"/>
      <c r="AL630" s="193"/>
      <c r="AM630" s="193"/>
      <c r="AN630" s="193"/>
      <c r="AO630" s="193"/>
      <c r="AP630" s="193"/>
      <c r="AQ630" s="193"/>
      <c r="AR630" s="193"/>
      <c r="AS630" s="193"/>
      <c r="AT630" s="193"/>
      <c r="AU630" s="193"/>
      <c r="AV630" s="193"/>
    </row>
    <row r="631" spans="1:48" ht="15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  <c r="AE631" s="193"/>
      <c r="AF631" s="193"/>
      <c r="AG631" s="193"/>
      <c r="AH631" s="193"/>
      <c r="AI631" s="193"/>
      <c r="AJ631" s="193"/>
      <c r="AK631" s="193"/>
      <c r="AL631" s="193"/>
      <c r="AM631" s="193"/>
      <c r="AN631" s="193"/>
      <c r="AO631" s="193"/>
      <c r="AP631" s="193"/>
      <c r="AQ631" s="193"/>
      <c r="AR631" s="193"/>
      <c r="AS631" s="193"/>
      <c r="AT631" s="193"/>
      <c r="AU631" s="193"/>
      <c r="AV631" s="193"/>
    </row>
    <row r="632" spans="1:48" ht="15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  <c r="AE632" s="193"/>
      <c r="AF632" s="193"/>
      <c r="AG632" s="193"/>
      <c r="AH632" s="193"/>
      <c r="AI632" s="193"/>
      <c r="AJ632" s="193"/>
      <c r="AK632" s="193"/>
      <c r="AL632" s="193"/>
      <c r="AM632" s="193"/>
      <c r="AN632" s="193"/>
      <c r="AO632" s="193"/>
      <c r="AP632" s="193"/>
      <c r="AQ632" s="193"/>
      <c r="AR632" s="193"/>
      <c r="AS632" s="193"/>
      <c r="AT632" s="193"/>
      <c r="AU632" s="193"/>
      <c r="AV632" s="193"/>
    </row>
    <row r="633" spans="1:48" ht="15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  <c r="AE633" s="193"/>
      <c r="AF633" s="193"/>
      <c r="AG633" s="193"/>
      <c r="AH633" s="193"/>
      <c r="AI633" s="193"/>
      <c r="AJ633" s="193"/>
      <c r="AK633" s="193"/>
      <c r="AL633" s="193"/>
      <c r="AM633" s="193"/>
      <c r="AN633" s="193"/>
      <c r="AO633" s="193"/>
      <c r="AP633" s="193"/>
      <c r="AQ633" s="193"/>
      <c r="AR633" s="193"/>
      <c r="AS633" s="193"/>
      <c r="AT633" s="193"/>
      <c r="AU633" s="193"/>
      <c r="AV633" s="193"/>
    </row>
    <row r="634" spans="1:48" ht="15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193"/>
      <c r="AB634" s="193"/>
      <c r="AC634" s="193"/>
      <c r="AD634" s="193"/>
      <c r="AE634" s="193"/>
      <c r="AF634" s="193"/>
      <c r="AG634" s="193"/>
      <c r="AH634" s="193"/>
      <c r="AI634" s="193"/>
      <c r="AJ634" s="193"/>
      <c r="AK634" s="193"/>
      <c r="AL634" s="193"/>
      <c r="AM634" s="193"/>
      <c r="AN634" s="193"/>
      <c r="AO634" s="193"/>
      <c r="AP634" s="193"/>
      <c r="AQ634" s="193"/>
      <c r="AR634" s="193"/>
      <c r="AS634" s="193"/>
      <c r="AT634" s="193"/>
      <c r="AU634" s="193"/>
      <c r="AV634" s="193"/>
    </row>
    <row r="635" spans="1:48" ht="15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3"/>
      <c r="AF635" s="193"/>
      <c r="AG635" s="193"/>
      <c r="AH635" s="193"/>
      <c r="AI635" s="193"/>
      <c r="AJ635" s="193"/>
      <c r="AK635" s="193"/>
      <c r="AL635" s="193"/>
      <c r="AM635" s="193"/>
      <c r="AN635" s="193"/>
      <c r="AO635" s="193"/>
      <c r="AP635" s="193"/>
      <c r="AQ635" s="193"/>
      <c r="AR635" s="193"/>
      <c r="AS635" s="193"/>
      <c r="AT635" s="193"/>
      <c r="AU635" s="193"/>
      <c r="AV635" s="193"/>
    </row>
    <row r="636" spans="1:48" ht="15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  <c r="AE636" s="193"/>
      <c r="AF636" s="193"/>
      <c r="AG636" s="193"/>
      <c r="AH636" s="193"/>
      <c r="AI636" s="193"/>
      <c r="AJ636" s="193"/>
      <c r="AK636" s="193"/>
      <c r="AL636" s="193"/>
      <c r="AM636" s="193"/>
      <c r="AN636" s="193"/>
      <c r="AO636" s="193"/>
      <c r="AP636" s="193"/>
      <c r="AQ636" s="193"/>
      <c r="AR636" s="193"/>
      <c r="AS636" s="193"/>
      <c r="AT636" s="193"/>
      <c r="AU636" s="193"/>
      <c r="AV636" s="193"/>
    </row>
    <row r="637" spans="1:48" ht="15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193"/>
      <c r="AB637" s="193"/>
      <c r="AC637" s="193"/>
      <c r="AD637" s="193"/>
      <c r="AE637" s="193"/>
      <c r="AF637" s="193"/>
      <c r="AG637" s="193"/>
      <c r="AH637" s="193"/>
      <c r="AI637" s="193"/>
      <c r="AJ637" s="193"/>
      <c r="AK637" s="193"/>
      <c r="AL637" s="193"/>
      <c r="AM637" s="193"/>
      <c r="AN637" s="193"/>
      <c r="AO637" s="193"/>
      <c r="AP637" s="193"/>
      <c r="AQ637" s="193"/>
      <c r="AR637" s="193"/>
      <c r="AS637" s="193"/>
      <c r="AT637" s="193"/>
      <c r="AU637" s="193"/>
      <c r="AV637" s="193"/>
    </row>
    <row r="638" spans="1:48" ht="15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  <c r="AE638" s="193"/>
      <c r="AF638" s="193"/>
      <c r="AG638" s="193"/>
      <c r="AH638" s="193"/>
      <c r="AI638" s="193"/>
      <c r="AJ638" s="193"/>
      <c r="AK638" s="193"/>
      <c r="AL638" s="193"/>
      <c r="AM638" s="193"/>
      <c r="AN638" s="193"/>
      <c r="AO638" s="193"/>
      <c r="AP638" s="193"/>
      <c r="AQ638" s="193"/>
      <c r="AR638" s="193"/>
      <c r="AS638" s="193"/>
      <c r="AT638" s="193"/>
      <c r="AU638" s="193"/>
      <c r="AV638" s="193"/>
    </row>
    <row r="639" spans="1:48" ht="15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  <c r="AE639" s="193"/>
      <c r="AF639" s="193"/>
      <c r="AG639" s="193"/>
      <c r="AH639" s="193"/>
      <c r="AI639" s="193"/>
      <c r="AJ639" s="193"/>
      <c r="AK639" s="193"/>
      <c r="AL639" s="193"/>
      <c r="AM639" s="193"/>
      <c r="AN639" s="193"/>
      <c r="AO639" s="193"/>
      <c r="AP639" s="193"/>
      <c r="AQ639" s="193"/>
      <c r="AR639" s="193"/>
      <c r="AS639" s="193"/>
      <c r="AT639" s="193"/>
      <c r="AU639" s="193"/>
      <c r="AV639" s="193"/>
    </row>
    <row r="640" spans="1:48" ht="15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  <c r="AE640" s="193"/>
      <c r="AF640" s="193"/>
      <c r="AG640" s="193"/>
      <c r="AH640" s="193"/>
      <c r="AI640" s="193"/>
      <c r="AJ640" s="193"/>
      <c r="AK640" s="193"/>
      <c r="AL640" s="193"/>
      <c r="AM640" s="193"/>
      <c r="AN640" s="193"/>
      <c r="AO640" s="193"/>
      <c r="AP640" s="193"/>
      <c r="AQ640" s="193"/>
      <c r="AR640" s="193"/>
      <c r="AS640" s="193"/>
      <c r="AT640" s="193"/>
      <c r="AU640" s="193"/>
      <c r="AV640" s="193"/>
    </row>
    <row r="641" spans="1:48" ht="15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3"/>
      <c r="AF641" s="193"/>
      <c r="AG641" s="193"/>
      <c r="AH641" s="193"/>
      <c r="AI641" s="193"/>
      <c r="AJ641" s="193"/>
      <c r="AK641" s="193"/>
      <c r="AL641" s="193"/>
      <c r="AM641" s="193"/>
      <c r="AN641" s="193"/>
      <c r="AO641" s="193"/>
      <c r="AP641" s="193"/>
      <c r="AQ641" s="193"/>
      <c r="AR641" s="193"/>
      <c r="AS641" s="193"/>
      <c r="AT641" s="193"/>
      <c r="AU641" s="193"/>
      <c r="AV641" s="193"/>
    </row>
    <row r="642" spans="1:48" ht="15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  <c r="AE642" s="193"/>
      <c r="AF642" s="193"/>
      <c r="AG642" s="193"/>
      <c r="AH642" s="193"/>
      <c r="AI642" s="193"/>
      <c r="AJ642" s="193"/>
      <c r="AK642" s="193"/>
      <c r="AL642" s="193"/>
      <c r="AM642" s="193"/>
      <c r="AN642" s="193"/>
      <c r="AO642" s="193"/>
      <c r="AP642" s="193"/>
      <c r="AQ642" s="193"/>
      <c r="AR642" s="193"/>
      <c r="AS642" s="193"/>
      <c r="AT642" s="193"/>
      <c r="AU642" s="193"/>
      <c r="AV642" s="193"/>
    </row>
    <row r="643" spans="1:48" ht="15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  <c r="AE643" s="193"/>
      <c r="AF643" s="193"/>
      <c r="AG643" s="193"/>
      <c r="AH643" s="193"/>
      <c r="AI643" s="193"/>
      <c r="AJ643" s="193"/>
      <c r="AK643" s="193"/>
      <c r="AL643" s="193"/>
      <c r="AM643" s="193"/>
      <c r="AN643" s="193"/>
      <c r="AO643" s="193"/>
      <c r="AP643" s="193"/>
      <c r="AQ643" s="193"/>
      <c r="AR643" s="193"/>
      <c r="AS643" s="193"/>
      <c r="AT643" s="193"/>
      <c r="AU643" s="193"/>
      <c r="AV643" s="193"/>
    </row>
    <row r="644" spans="1:48" ht="15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  <c r="AE644" s="193"/>
      <c r="AF644" s="193"/>
      <c r="AG644" s="193"/>
      <c r="AH644" s="193"/>
      <c r="AI644" s="193"/>
      <c r="AJ644" s="193"/>
      <c r="AK644" s="193"/>
      <c r="AL644" s="193"/>
      <c r="AM644" s="193"/>
      <c r="AN644" s="193"/>
      <c r="AO644" s="193"/>
      <c r="AP644" s="193"/>
      <c r="AQ644" s="193"/>
      <c r="AR644" s="193"/>
      <c r="AS644" s="193"/>
      <c r="AT644" s="193"/>
      <c r="AU644" s="193"/>
      <c r="AV644" s="193"/>
    </row>
    <row r="645" spans="1:48" ht="15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  <c r="AE645" s="193"/>
      <c r="AF645" s="193"/>
      <c r="AG645" s="193"/>
      <c r="AH645" s="193"/>
      <c r="AI645" s="193"/>
      <c r="AJ645" s="193"/>
      <c r="AK645" s="193"/>
      <c r="AL645" s="193"/>
      <c r="AM645" s="193"/>
      <c r="AN645" s="193"/>
      <c r="AO645" s="193"/>
      <c r="AP645" s="193"/>
      <c r="AQ645" s="193"/>
      <c r="AR645" s="193"/>
      <c r="AS645" s="193"/>
      <c r="AT645" s="193"/>
      <c r="AU645" s="193"/>
      <c r="AV645" s="193"/>
    </row>
    <row r="646" spans="1:48" ht="15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  <c r="AE646" s="193"/>
      <c r="AF646" s="193"/>
      <c r="AG646" s="193"/>
      <c r="AH646" s="193"/>
      <c r="AI646" s="193"/>
      <c r="AJ646" s="193"/>
      <c r="AK646" s="193"/>
      <c r="AL646" s="193"/>
      <c r="AM646" s="193"/>
      <c r="AN646" s="193"/>
      <c r="AO646" s="193"/>
      <c r="AP646" s="193"/>
      <c r="AQ646" s="193"/>
      <c r="AR646" s="193"/>
      <c r="AS646" s="193"/>
      <c r="AT646" s="193"/>
      <c r="AU646" s="193"/>
      <c r="AV646" s="193"/>
    </row>
    <row r="647" spans="1:48" ht="15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  <c r="AE647" s="193"/>
      <c r="AF647" s="193"/>
      <c r="AG647" s="193"/>
      <c r="AH647" s="193"/>
      <c r="AI647" s="193"/>
      <c r="AJ647" s="193"/>
      <c r="AK647" s="193"/>
      <c r="AL647" s="193"/>
      <c r="AM647" s="193"/>
      <c r="AN647" s="193"/>
      <c r="AO647" s="193"/>
      <c r="AP647" s="193"/>
      <c r="AQ647" s="193"/>
      <c r="AR647" s="193"/>
      <c r="AS647" s="193"/>
      <c r="AT647" s="193"/>
      <c r="AU647" s="193"/>
      <c r="AV647" s="193"/>
    </row>
    <row r="648" spans="1:48" ht="15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  <c r="AE648" s="193"/>
      <c r="AF648" s="193"/>
      <c r="AG648" s="193"/>
      <c r="AH648" s="193"/>
      <c r="AI648" s="193"/>
      <c r="AJ648" s="193"/>
      <c r="AK648" s="193"/>
      <c r="AL648" s="193"/>
      <c r="AM648" s="193"/>
      <c r="AN648" s="193"/>
      <c r="AO648" s="193"/>
      <c r="AP648" s="193"/>
      <c r="AQ648" s="193"/>
      <c r="AR648" s="193"/>
      <c r="AS648" s="193"/>
      <c r="AT648" s="193"/>
      <c r="AU648" s="193"/>
      <c r="AV648" s="193"/>
    </row>
    <row r="649" spans="1:48" ht="15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  <c r="AE649" s="193"/>
      <c r="AF649" s="193"/>
      <c r="AG649" s="193"/>
      <c r="AH649" s="193"/>
      <c r="AI649" s="193"/>
      <c r="AJ649" s="193"/>
      <c r="AK649" s="193"/>
      <c r="AL649" s="193"/>
      <c r="AM649" s="193"/>
      <c r="AN649" s="193"/>
      <c r="AO649" s="193"/>
      <c r="AP649" s="193"/>
      <c r="AQ649" s="193"/>
      <c r="AR649" s="193"/>
      <c r="AS649" s="193"/>
      <c r="AT649" s="193"/>
      <c r="AU649" s="193"/>
      <c r="AV649" s="193"/>
    </row>
    <row r="650" spans="1:48" ht="15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  <c r="AE650" s="193"/>
      <c r="AF650" s="193"/>
      <c r="AG650" s="193"/>
      <c r="AH650" s="193"/>
      <c r="AI650" s="193"/>
      <c r="AJ650" s="193"/>
      <c r="AK650" s="193"/>
      <c r="AL650" s="193"/>
      <c r="AM650" s="193"/>
      <c r="AN650" s="193"/>
      <c r="AO650" s="193"/>
      <c r="AP650" s="193"/>
      <c r="AQ650" s="193"/>
      <c r="AR650" s="193"/>
      <c r="AS650" s="193"/>
      <c r="AT650" s="193"/>
      <c r="AU650" s="193"/>
      <c r="AV650" s="193"/>
    </row>
    <row r="651" spans="1:48" ht="15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  <c r="AQ651" s="193"/>
      <c r="AR651" s="193"/>
      <c r="AS651" s="193"/>
      <c r="AT651" s="193"/>
      <c r="AU651" s="193"/>
      <c r="AV651" s="193"/>
    </row>
    <row r="652" spans="1:48" ht="15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  <c r="AE652" s="193"/>
      <c r="AF652" s="193"/>
      <c r="AG652" s="193"/>
      <c r="AH652" s="193"/>
      <c r="AI652" s="193"/>
      <c r="AJ652" s="193"/>
      <c r="AK652" s="193"/>
      <c r="AL652" s="193"/>
      <c r="AM652" s="193"/>
      <c r="AN652" s="193"/>
      <c r="AO652" s="193"/>
      <c r="AP652" s="193"/>
      <c r="AQ652" s="193"/>
      <c r="AR652" s="193"/>
      <c r="AS652" s="193"/>
      <c r="AT652" s="193"/>
      <c r="AU652" s="193"/>
      <c r="AV652" s="193"/>
    </row>
    <row r="653" spans="1:48" ht="15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  <c r="AE653" s="193"/>
      <c r="AF653" s="193"/>
      <c r="AG653" s="193"/>
      <c r="AH653" s="193"/>
      <c r="AI653" s="193"/>
      <c r="AJ653" s="193"/>
      <c r="AK653" s="193"/>
      <c r="AL653" s="193"/>
      <c r="AM653" s="193"/>
      <c r="AN653" s="193"/>
      <c r="AO653" s="193"/>
      <c r="AP653" s="193"/>
      <c r="AQ653" s="193"/>
      <c r="AR653" s="193"/>
      <c r="AS653" s="193"/>
      <c r="AT653" s="193"/>
      <c r="AU653" s="193"/>
      <c r="AV653" s="193"/>
    </row>
    <row r="654" spans="1:48" ht="15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  <c r="AE654" s="193"/>
      <c r="AF654" s="193"/>
      <c r="AG654" s="193"/>
      <c r="AH654" s="193"/>
      <c r="AI654" s="193"/>
      <c r="AJ654" s="193"/>
      <c r="AK654" s="193"/>
      <c r="AL654" s="193"/>
      <c r="AM654" s="193"/>
      <c r="AN654" s="193"/>
      <c r="AO654" s="193"/>
      <c r="AP654" s="193"/>
      <c r="AQ654" s="193"/>
      <c r="AR654" s="193"/>
      <c r="AS654" s="193"/>
      <c r="AT654" s="193"/>
      <c r="AU654" s="193"/>
      <c r="AV654" s="193"/>
    </row>
    <row r="655" spans="1:48" ht="15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  <c r="AE655" s="193"/>
      <c r="AF655" s="193"/>
      <c r="AG655" s="193"/>
      <c r="AH655" s="193"/>
      <c r="AI655" s="193"/>
      <c r="AJ655" s="193"/>
      <c r="AK655" s="193"/>
      <c r="AL655" s="193"/>
      <c r="AM655" s="193"/>
      <c r="AN655" s="193"/>
      <c r="AO655" s="193"/>
      <c r="AP655" s="193"/>
      <c r="AQ655" s="193"/>
      <c r="AR655" s="193"/>
      <c r="AS655" s="193"/>
      <c r="AT655" s="193"/>
      <c r="AU655" s="193"/>
      <c r="AV655" s="193"/>
    </row>
    <row r="656" spans="1:48" ht="15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  <c r="AE656" s="193"/>
      <c r="AF656" s="193"/>
      <c r="AG656" s="193"/>
      <c r="AH656" s="193"/>
      <c r="AI656" s="193"/>
      <c r="AJ656" s="193"/>
      <c r="AK656" s="193"/>
      <c r="AL656" s="193"/>
      <c r="AM656" s="193"/>
      <c r="AN656" s="193"/>
      <c r="AO656" s="193"/>
      <c r="AP656" s="193"/>
      <c r="AQ656" s="193"/>
      <c r="AR656" s="193"/>
      <c r="AS656" s="193"/>
      <c r="AT656" s="193"/>
      <c r="AU656" s="193"/>
      <c r="AV656" s="193"/>
    </row>
    <row r="657" spans="1:48" ht="15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  <c r="AE657" s="193"/>
      <c r="AF657" s="193"/>
      <c r="AG657" s="193"/>
      <c r="AH657" s="193"/>
      <c r="AI657" s="193"/>
      <c r="AJ657" s="193"/>
      <c r="AK657" s="193"/>
      <c r="AL657" s="193"/>
      <c r="AM657" s="193"/>
      <c r="AN657" s="193"/>
      <c r="AO657" s="193"/>
      <c r="AP657" s="193"/>
      <c r="AQ657" s="193"/>
      <c r="AR657" s="193"/>
      <c r="AS657" s="193"/>
      <c r="AT657" s="193"/>
      <c r="AU657" s="193"/>
      <c r="AV657" s="193"/>
    </row>
    <row r="658" spans="1:48" ht="15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  <c r="AE658" s="193"/>
      <c r="AF658" s="193"/>
      <c r="AG658" s="193"/>
      <c r="AH658" s="193"/>
      <c r="AI658" s="193"/>
      <c r="AJ658" s="193"/>
      <c r="AK658" s="193"/>
      <c r="AL658" s="193"/>
      <c r="AM658" s="193"/>
      <c r="AN658" s="193"/>
      <c r="AO658" s="193"/>
      <c r="AP658" s="193"/>
      <c r="AQ658" s="193"/>
      <c r="AR658" s="193"/>
      <c r="AS658" s="193"/>
      <c r="AT658" s="193"/>
      <c r="AU658" s="193"/>
      <c r="AV658" s="193"/>
    </row>
    <row r="659" spans="1:48" ht="15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  <c r="AE659" s="193"/>
      <c r="AF659" s="193"/>
      <c r="AG659" s="193"/>
      <c r="AH659" s="193"/>
      <c r="AI659" s="193"/>
      <c r="AJ659" s="193"/>
      <c r="AK659" s="193"/>
      <c r="AL659" s="193"/>
      <c r="AM659" s="193"/>
      <c r="AN659" s="193"/>
      <c r="AO659" s="193"/>
      <c r="AP659" s="193"/>
      <c r="AQ659" s="193"/>
      <c r="AR659" s="193"/>
      <c r="AS659" s="193"/>
      <c r="AT659" s="193"/>
      <c r="AU659" s="193"/>
      <c r="AV659" s="193"/>
    </row>
    <row r="660" spans="1:48" ht="15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  <c r="AA660" s="193"/>
      <c r="AB660" s="193"/>
      <c r="AC660" s="193"/>
      <c r="AD660" s="193"/>
      <c r="AE660" s="193"/>
      <c r="AF660" s="193"/>
      <c r="AG660" s="193"/>
      <c r="AH660" s="193"/>
      <c r="AI660" s="193"/>
      <c r="AJ660" s="193"/>
      <c r="AK660" s="193"/>
      <c r="AL660" s="193"/>
      <c r="AM660" s="193"/>
      <c r="AN660" s="193"/>
      <c r="AO660" s="193"/>
      <c r="AP660" s="193"/>
      <c r="AQ660" s="193"/>
      <c r="AR660" s="193"/>
      <c r="AS660" s="193"/>
      <c r="AT660" s="193"/>
      <c r="AU660" s="193"/>
      <c r="AV660" s="193"/>
    </row>
    <row r="661" spans="1:48" ht="15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  <c r="AE661" s="193"/>
      <c r="AF661" s="193"/>
      <c r="AG661" s="193"/>
      <c r="AH661" s="193"/>
      <c r="AI661" s="193"/>
      <c r="AJ661" s="193"/>
      <c r="AK661" s="193"/>
      <c r="AL661" s="193"/>
      <c r="AM661" s="193"/>
      <c r="AN661" s="193"/>
      <c r="AO661" s="193"/>
      <c r="AP661" s="193"/>
      <c r="AQ661" s="193"/>
      <c r="AR661" s="193"/>
      <c r="AS661" s="193"/>
      <c r="AT661" s="193"/>
      <c r="AU661" s="193"/>
      <c r="AV661" s="193"/>
    </row>
    <row r="662" spans="1:48" ht="15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  <c r="AE662" s="193"/>
      <c r="AF662" s="193"/>
      <c r="AG662" s="193"/>
      <c r="AH662" s="193"/>
      <c r="AI662" s="193"/>
      <c r="AJ662" s="193"/>
      <c r="AK662" s="193"/>
      <c r="AL662" s="193"/>
      <c r="AM662" s="193"/>
      <c r="AN662" s="193"/>
      <c r="AO662" s="193"/>
      <c r="AP662" s="193"/>
      <c r="AQ662" s="193"/>
      <c r="AR662" s="193"/>
      <c r="AS662" s="193"/>
      <c r="AT662" s="193"/>
      <c r="AU662" s="193"/>
      <c r="AV662" s="193"/>
    </row>
    <row r="663" spans="1:48" ht="15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  <c r="AE663" s="193"/>
      <c r="AF663" s="193"/>
      <c r="AG663" s="193"/>
      <c r="AH663" s="193"/>
      <c r="AI663" s="193"/>
      <c r="AJ663" s="193"/>
      <c r="AK663" s="193"/>
      <c r="AL663" s="193"/>
      <c r="AM663" s="193"/>
      <c r="AN663" s="193"/>
      <c r="AO663" s="193"/>
      <c r="AP663" s="193"/>
      <c r="AQ663" s="193"/>
      <c r="AR663" s="193"/>
      <c r="AS663" s="193"/>
      <c r="AT663" s="193"/>
      <c r="AU663" s="193"/>
      <c r="AV663" s="193"/>
    </row>
    <row r="664" spans="1:48" ht="15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  <c r="AE664" s="193"/>
      <c r="AF664" s="193"/>
      <c r="AG664" s="193"/>
      <c r="AH664" s="193"/>
      <c r="AI664" s="193"/>
      <c r="AJ664" s="193"/>
      <c r="AK664" s="193"/>
      <c r="AL664" s="193"/>
      <c r="AM664" s="193"/>
      <c r="AN664" s="193"/>
      <c r="AO664" s="193"/>
      <c r="AP664" s="193"/>
      <c r="AQ664" s="193"/>
      <c r="AR664" s="193"/>
      <c r="AS664" s="193"/>
      <c r="AT664" s="193"/>
      <c r="AU664" s="193"/>
      <c r="AV664" s="193"/>
    </row>
    <row r="665" spans="1:48" ht="15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  <c r="AA665" s="193"/>
      <c r="AB665" s="193"/>
      <c r="AC665" s="193"/>
      <c r="AD665" s="193"/>
      <c r="AE665" s="193"/>
      <c r="AF665" s="193"/>
      <c r="AG665" s="193"/>
      <c r="AH665" s="193"/>
      <c r="AI665" s="193"/>
      <c r="AJ665" s="193"/>
      <c r="AK665" s="193"/>
      <c r="AL665" s="193"/>
      <c r="AM665" s="193"/>
      <c r="AN665" s="193"/>
      <c r="AO665" s="193"/>
      <c r="AP665" s="193"/>
      <c r="AQ665" s="193"/>
      <c r="AR665" s="193"/>
      <c r="AS665" s="193"/>
      <c r="AT665" s="193"/>
      <c r="AU665" s="193"/>
      <c r="AV665" s="193"/>
    </row>
    <row r="666" spans="1:48" ht="15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  <c r="AE666" s="193"/>
      <c r="AF666" s="193"/>
      <c r="AG666" s="193"/>
      <c r="AH666" s="193"/>
      <c r="AI666" s="193"/>
      <c r="AJ666" s="193"/>
      <c r="AK666" s="193"/>
      <c r="AL666" s="193"/>
      <c r="AM666" s="193"/>
      <c r="AN666" s="193"/>
      <c r="AO666" s="193"/>
      <c r="AP666" s="193"/>
      <c r="AQ666" s="193"/>
      <c r="AR666" s="193"/>
      <c r="AS666" s="193"/>
      <c r="AT666" s="193"/>
      <c r="AU666" s="193"/>
      <c r="AV666" s="193"/>
    </row>
    <row r="667" spans="1:48" ht="15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  <c r="AE667" s="193"/>
      <c r="AF667" s="193"/>
      <c r="AG667" s="193"/>
      <c r="AH667" s="193"/>
      <c r="AI667" s="193"/>
      <c r="AJ667" s="193"/>
      <c r="AK667" s="193"/>
      <c r="AL667" s="193"/>
      <c r="AM667" s="193"/>
      <c r="AN667" s="193"/>
      <c r="AO667" s="193"/>
      <c r="AP667" s="193"/>
      <c r="AQ667" s="193"/>
      <c r="AR667" s="193"/>
      <c r="AS667" s="193"/>
      <c r="AT667" s="193"/>
      <c r="AU667" s="193"/>
      <c r="AV667" s="193"/>
    </row>
    <row r="668" spans="1:48" ht="15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  <c r="AE668" s="193"/>
      <c r="AF668" s="193"/>
      <c r="AG668" s="193"/>
      <c r="AH668" s="193"/>
      <c r="AI668" s="193"/>
      <c r="AJ668" s="193"/>
      <c r="AK668" s="193"/>
      <c r="AL668" s="193"/>
      <c r="AM668" s="193"/>
      <c r="AN668" s="193"/>
      <c r="AO668" s="193"/>
      <c r="AP668" s="193"/>
      <c r="AQ668" s="193"/>
      <c r="AR668" s="193"/>
      <c r="AS668" s="193"/>
      <c r="AT668" s="193"/>
      <c r="AU668" s="193"/>
      <c r="AV668" s="193"/>
    </row>
    <row r="669" spans="1:48" ht="15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  <c r="AE669" s="193"/>
      <c r="AF669" s="193"/>
      <c r="AG669" s="193"/>
      <c r="AH669" s="193"/>
      <c r="AI669" s="193"/>
      <c r="AJ669" s="193"/>
      <c r="AK669" s="193"/>
      <c r="AL669" s="193"/>
      <c r="AM669" s="193"/>
      <c r="AN669" s="193"/>
      <c r="AO669" s="193"/>
      <c r="AP669" s="193"/>
      <c r="AQ669" s="193"/>
      <c r="AR669" s="193"/>
      <c r="AS669" s="193"/>
      <c r="AT669" s="193"/>
      <c r="AU669" s="193"/>
      <c r="AV669" s="193"/>
    </row>
    <row r="670" spans="1:48" ht="15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3"/>
      <c r="AF670" s="193"/>
      <c r="AG670" s="193"/>
      <c r="AH670" s="193"/>
      <c r="AI670" s="193"/>
      <c r="AJ670" s="193"/>
      <c r="AK670" s="193"/>
      <c r="AL670" s="193"/>
      <c r="AM670" s="193"/>
      <c r="AN670" s="193"/>
      <c r="AO670" s="193"/>
      <c r="AP670" s="193"/>
      <c r="AQ670" s="193"/>
      <c r="AR670" s="193"/>
      <c r="AS670" s="193"/>
      <c r="AT670" s="193"/>
      <c r="AU670" s="193"/>
      <c r="AV670" s="193"/>
    </row>
    <row r="671" spans="1:48" ht="15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  <c r="AE671" s="193"/>
      <c r="AF671" s="193"/>
      <c r="AG671" s="193"/>
      <c r="AH671" s="193"/>
      <c r="AI671" s="193"/>
      <c r="AJ671" s="193"/>
      <c r="AK671" s="193"/>
      <c r="AL671" s="193"/>
      <c r="AM671" s="193"/>
      <c r="AN671" s="193"/>
      <c r="AO671" s="193"/>
      <c r="AP671" s="193"/>
      <c r="AQ671" s="193"/>
      <c r="AR671" s="193"/>
      <c r="AS671" s="193"/>
      <c r="AT671" s="193"/>
      <c r="AU671" s="193"/>
      <c r="AV671" s="193"/>
    </row>
    <row r="672" spans="1:48" ht="15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  <c r="AE672" s="193"/>
      <c r="AF672" s="193"/>
      <c r="AG672" s="193"/>
      <c r="AH672" s="193"/>
      <c r="AI672" s="193"/>
      <c r="AJ672" s="193"/>
      <c r="AK672" s="193"/>
      <c r="AL672" s="193"/>
      <c r="AM672" s="193"/>
      <c r="AN672" s="193"/>
      <c r="AO672" s="193"/>
      <c r="AP672" s="193"/>
      <c r="AQ672" s="193"/>
      <c r="AR672" s="193"/>
      <c r="AS672" s="193"/>
      <c r="AT672" s="193"/>
      <c r="AU672" s="193"/>
      <c r="AV672" s="193"/>
    </row>
    <row r="673" spans="1:48" ht="15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  <c r="AA673" s="193"/>
      <c r="AB673" s="193"/>
      <c r="AC673" s="193"/>
      <c r="AD673" s="193"/>
      <c r="AE673" s="193"/>
      <c r="AF673" s="193"/>
      <c r="AG673" s="193"/>
      <c r="AH673" s="193"/>
      <c r="AI673" s="193"/>
      <c r="AJ673" s="193"/>
      <c r="AK673" s="193"/>
      <c r="AL673" s="193"/>
      <c r="AM673" s="193"/>
      <c r="AN673" s="193"/>
      <c r="AO673" s="193"/>
      <c r="AP673" s="193"/>
      <c r="AQ673" s="193"/>
      <c r="AR673" s="193"/>
      <c r="AS673" s="193"/>
      <c r="AT673" s="193"/>
      <c r="AU673" s="193"/>
      <c r="AV673" s="193"/>
    </row>
    <row r="674" spans="1:48" ht="15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  <c r="AE674" s="193"/>
      <c r="AF674" s="193"/>
      <c r="AG674" s="193"/>
      <c r="AH674" s="193"/>
      <c r="AI674" s="193"/>
      <c r="AJ674" s="193"/>
      <c r="AK674" s="193"/>
      <c r="AL674" s="193"/>
      <c r="AM674" s="193"/>
      <c r="AN674" s="193"/>
      <c r="AO674" s="193"/>
      <c r="AP674" s="193"/>
      <c r="AQ674" s="193"/>
      <c r="AR674" s="193"/>
      <c r="AS674" s="193"/>
      <c r="AT674" s="193"/>
      <c r="AU674" s="193"/>
      <c r="AV674" s="193"/>
    </row>
    <row r="675" spans="1:48" ht="15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  <c r="AE675" s="193"/>
      <c r="AF675" s="193"/>
      <c r="AG675" s="193"/>
      <c r="AH675" s="193"/>
      <c r="AI675" s="193"/>
      <c r="AJ675" s="193"/>
      <c r="AK675" s="193"/>
      <c r="AL675" s="193"/>
      <c r="AM675" s="193"/>
      <c r="AN675" s="193"/>
      <c r="AO675" s="193"/>
      <c r="AP675" s="193"/>
      <c r="AQ675" s="193"/>
      <c r="AR675" s="193"/>
      <c r="AS675" s="193"/>
      <c r="AT675" s="193"/>
      <c r="AU675" s="193"/>
      <c r="AV675" s="193"/>
    </row>
    <row r="676" spans="1:48" ht="15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3"/>
      <c r="AF676" s="193"/>
      <c r="AG676" s="193"/>
      <c r="AH676" s="193"/>
      <c r="AI676" s="193"/>
      <c r="AJ676" s="193"/>
      <c r="AK676" s="193"/>
      <c r="AL676" s="193"/>
      <c r="AM676" s="193"/>
      <c r="AN676" s="193"/>
      <c r="AO676" s="193"/>
      <c r="AP676" s="193"/>
      <c r="AQ676" s="193"/>
      <c r="AR676" s="193"/>
      <c r="AS676" s="193"/>
      <c r="AT676" s="193"/>
      <c r="AU676" s="193"/>
      <c r="AV676" s="193"/>
    </row>
    <row r="677" spans="1:48" ht="15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  <c r="AE677" s="193"/>
      <c r="AF677" s="193"/>
      <c r="AG677" s="193"/>
      <c r="AH677" s="193"/>
      <c r="AI677" s="193"/>
      <c r="AJ677" s="193"/>
      <c r="AK677" s="193"/>
      <c r="AL677" s="193"/>
      <c r="AM677" s="193"/>
      <c r="AN677" s="193"/>
      <c r="AO677" s="193"/>
      <c r="AP677" s="193"/>
      <c r="AQ677" s="193"/>
      <c r="AR677" s="193"/>
      <c r="AS677" s="193"/>
      <c r="AT677" s="193"/>
      <c r="AU677" s="193"/>
      <c r="AV677" s="193"/>
    </row>
    <row r="678" spans="1:48" ht="15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  <c r="AE678" s="193"/>
      <c r="AF678" s="193"/>
      <c r="AG678" s="193"/>
      <c r="AH678" s="193"/>
      <c r="AI678" s="193"/>
      <c r="AJ678" s="193"/>
      <c r="AK678" s="193"/>
      <c r="AL678" s="193"/>
      <c r="AM678" s="193"/>
      <c r="AN678" s="193"/>
      <c r="AO678" s="193"/>
      <c r="AP678" s="193"/>
      <c r="AQ678" s="193"/>
      <c r="AR678" s="193"/>
      <c r="AS678" s="193"/>
      <c r="AT678" s="193"/>
      <c r="AU678" s="193"/>
      <c r="AV678" s="193"/>
    </row>
    <row r="679" spans="1:48" ht="15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  <c r="AA679" s="193"/>
      <c r="AB679" s="193"/>
      <c r="AC679" s="193"/>
      <c r="AD679" s="193"/>
      <c r="AE679" s="193"/>
      <c r="AF679" s="193"/>
      <c r="AG679" s="193"/>
      <c r="AH679" s="193"/>
      <c r="AI679" s="193"/>
      <c r="AJ679" s="193"/>
      <c r="AK679" s="193"/>
      <c r="AL679" s="193"/>
      <c r="AM679" s="193"/>
      <c r="AN679" s="193"/>
      <c r="AO679" s="193"/>
      <c r="AP679" s="193"/>
      <c r="AQ679" s="193"/>
      <c r="AR679" s="193"/>
      <c r="AS679" s="193"/>
      <c r="AT679" s="193"/>
      <c r="AU679" s="193"/>
      <c r="AV679" s="193"/>
    </row>
    <row r="680" spans="1:48" ht="15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  <c r="AE680" s="193"/>
      <c r="AF680" s="193"/>
      <c r="AG680" s="193"/>
      <c r="AH680" s="193"/>
      <c r="AI680" s="193"/>
      <c r="AJ680" s="193"/>
      <c r="AK680" s="193"/>
      <c r="AL680" s="193"/>
      <c r="AM680" s="193"/>
      <c r="AN680" s="193"/>
      <c r="AO680" s="193"/>
      <c r="AP680" s="193"/>
      <c r="AQ680" s="193"/>
      <c r="AR680" s="193"/>
      <c r="AS680" s="193"/>
      <c r="AT680" s="193"/>
      <c r="AU680" s="193"/>
      <c r="AV680" s="193"/>
    </row>
    <row r="681" spans="1:48" ht="15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  <c r="AE681" s="193"/>
      <c r="AF681" s="193"/>
      <c r="AG681" s="193"/>
      <c r="AH681" s="193"/>
      <c r="AI681" s="193"/>
      <c r="AJ681" s="193"/>
      <c r="AK681" s="193"/>
      <c r="AL681" s="193"/>
      <c r="AM681" s="193"/>
      <c r="AN681" s="193"/>
      <c r="AO681" s="193"/>
      <c r="AP681" s="193"/>
      <c r="AQ681" s="193"/>
      <c r="AR681" s="193"/>
      <c r="AS681" s="193"/>
      <c r="AT681" s="193"/>
      <c r="AU681" s="193"/>
      <c r="AV681" s="193"/>
    </row>
    <row r="682" spans="1:48" ht="15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  <c r="AE682" s="193"/>
      <c r="AF682" s="193"/>
      <c r="AG682" s="193"/>
      <c r="AH682" s="193"/>
      <c r="AI682" s="193"/>
      <c r="AJ682" s="193"/>
      <c r="AK682" s="193"/>
      <c r="AL682" s="193"/>
      <c r="AM682" s="193"/>
      <c r="AN682" s="193"/>
      <c r="AO682" s="193"/>
      <c r="AP682" s="193"/>
      <c r="AQ682" s="193"/>
      <c r="AR682" s="193"/>
      <c r="AS682" s="193"/>
      <c r="AT682" s="193"/>
      <c r="AU682" s="193"/>
      <c r="AV682" s="193"/>
    </row>
    <row r="683" spans="1:48" ht="15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  <c r="AE683" s="193"/>
      <c r="AF683" s="193"/>
      <c r="AG683" s="193"/>
      <c r="AH683" s="193"/>
      <c r="AI683" s="193"/>
      <c r="AJ683" s="193"/>
      <c r="AK683" s="193"/>
      <c r="AL683" s="193"/>
      <c r="AM683" s="193"/>
      <c r="AN683" s="193"/>
      <c r="AO683" s="193"/>
      <c r="AP683" s="193"/>
      <c r="AQ683" s="193"/>
      <c r="AR683" s="193"/>
      <c r="AS683" s="193"/>
      <c r="AT683" s="193"/>
      <c r="AU683" s="193"/>
      <c r="AV683" s="193"/>
    </row>
    <row r="684" spans="1:48" ht="15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  <c r="AE684" s="193"/>
      <c r="AF684" s="193"/>
      <c r="AG684" s="193"/>
      <c r="AH684" s="193"/>
      <c r="AI684" s="193"/>
      <c r="AJ684" s="193"/>
      <c r="AK684" s="193"/>
      <c r="AL684" s="193"/>
      <c r="AM684" s="193"/>
      <c r="AN684" s="193"/>
      <c r="AO684" s="193"/>
      <c r="AP684" s="193"/>
      <c r="AQ684" s="193"/>
      <c r="AR684" s="193"/>
      <c r="AS684" s="193"/>
      <c r="AT684" s="193"/>
      <c r="AU684" s="193"/>
      <c r="AV684" s="193"/>
    </row>
    <row r="685" spans="1:48" ht="15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  <c r="AE685" s="193"/>
      <c r="AF685" s="193"/>
      <c r="AG685" s="193"/>
      <c r="AH685" s="193"/>
      <c r="AI685" s="193"/>
      <c r="AJ685" s="193"/>
      <c r="AK685" s="193"/>
      <c r="AL685" s="193"/>
      <c r="AM685" s="193"/>
      <c r="AN685" s="193"/>
      <c r="AO685" s="193"/>
      <c r="AP685" s="193"/>
      <c r="AQ685" s="193"/>
      <c r="AR685" s="193"/>
      <c r="AS685" s="193"/>
      <c r="AT685" s="193"/>
      <c r="AU685" s="193"/>
      <c r="AV685" s="193"/>
    </row>
    <row r="686" spans="1:48" ht="15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  <c r="AE686" s="193"/>
      <c r="AF686" s="193"/>
      <c r="AG686" s="193"/>
      <c r="AH686" s="193"/>
      <c r="AI686" s="193"/>
      <c r="AJ686" s="193"/>
      <c r="AK686" s="193"/>
      <c r="AL686" s="193"/>
      <c r="AM686" s="193"/>
      <c r="AN686" s="193"/>
      <c r="AO686" s="193"/>
      <c r="AP686" s="193"/>
      <c r="AQ686" s="193"/>
      <c r="AR686" s="193"/>
      <c r="AS686" s="193"/>
      <c r="AT686" s="193"/>
      <c r="AU686" s="193"/>
      <c r="AV686" s="193"/>
    </row>
    <row r="687" spans="1:48" ht="15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  <c r="AE687" s="193"/>
      <c r="AF687" s="193"/>
      <c r="AG687" s="193"/>
      <c r="AH687" s="193"/>
      <c r="AI687" s="193"/>
      <c r="AJ687" s="193"/>
      <c r="AK687" s="193"/>
      <c r="AL687" s="193"/>
      <c r="AM687" s="193"/>
      <c r="AN687" s="193"/>
      <c r="AO687" s="193"/>
      <c r="AP687" s="193"/>
      <c r="AQ687" s="193"/>
      <c r="AR687" s="193"/>
      <c r="AS687" s="193"/>
      <c r="AT687" s="193"/>
      <c r="AU687" s="193"/>
      <c r="AV687" s="193"/>
    </row>
    <row r="688" spans="1:48" ht="15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  <c r="AE688" s="193"/>
      <c r="AF688" s="193"/>
      <c r="AG688" s="193"/>
      <c r="AH688" s="193"/>
      <c r="AI688" s="193"/>
      <c r="AJ688" s="193"/>
      <c r="AK688" s="193"/>
      <c r="AL688" s="193"/>
      <c r="AM688" s="193"/>
      <c r="AN688" s="193"/>
      <c r="AO688" s="193"/>
      <c r="AP688" s="193"/>
      <c r="AQ688" s="193"/>
      <c r="AR688" s="193"/>
      <c r="AS688" s="193"/>
      <c r="AT688" s="193"/>
      <c r="AU688" s="193"/>
      <c r="AV688" s="193"/>
    </row>
    <row r="689" spans="1:48" ht="15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  <c r="AE689" s="193"/>
      <c r="AF689" s="193"/>
      <c r="AG689" s="193"/>
      <c r="AH689" s="193"/>
      <c r="AI689" s="193"/>
      <c r="AJ689" s="193"/>
      <c r="AK689" s="193"/>
      <c r="AL689" s="193"/>
      <c r="AM689" s="193"/>
      <c r="AN689" s="193"/>
      <c r="AO689" s="193"/>
      <c r="AP689" s="193"/>
      <c r="AQ689" s="193"/>
      <c r="AR689" s="193"/>
      <c r="AS689" s="193"/>
      <c r="AT689" s="193"/>
      <c r="AU689" s="193"/>
      <c r="AV689" s="193"/>
    </row>
    <row r="690" spans="1:48" ht="15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  <c r="AE690" s="193"/>
      <c r="AF690" s="193"/>
      <c r="AG690" s="193"/>
      <c r="AH690" s="193"/>
      <c r="AI690" s="193"/>
      <c r="AJ690" s="193"/>
      <c r="AK690" s="193"/>
      <c r="AL690" s="193"/>
      <c r="AM690" s="193"/>
      <c r="AN690" s="193"/>
      <c r="AO690" s="193"/>
      <c r="AP690" s="193"/>
      <c r="AQ690" s="193"/>
      <c r="AR690" s="193"/>
      <c r="AS690" s="193"/>
      <c r="AT690" s="193"/>
      <c r="AU690" s="193"/>
      <c r="AV690" s="193"/>
    </row>
    <row r="691" spans="1:48" ht="15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  <c r="AE691" s="193"/>
      <c r="AF691" s="193"/>
      <c r="AG691" s="193"/>
      <c r="AH691" s="193"/>
      <c r="AI691" s="193"/>
      <c r="AJ691" s="193"/>
      <c r="AK691" s="193"/>
      <c r="AL691" s="193"/>
      <c r="AM691" s="193"/>
      <c r="AN691" s="193"/>
      <c r="AO691" s="193"/>
      <c r="AP691" s="193"/>
      <c r="AQ691" s="193"/>
      <c r="AR691" s="193"/>
      <c r="AS691" s="193"/>
      <c r="AT691" s="193"/>
      <c r="AU691" s="193"/>
      <c r="AV691" s="193"/>
    </row>
    <row r="692" spans="1:48" ht="15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  <c r="AE692" s="193"/>
      <c r="AF692" s="193"/>
      <c r="AG692" s="193"/>
      <c r="AH692" s="193"/>
      <c r="AI692" s="193"/>
      <c r="AJ692" s="193"/>
      <c r="AK692" s="193"/>
      <c r="AL692" s="193"/>
      <c r="AM692" s="193"/>
      <c r="AN692" s="193"/>
      <c r="AO692" s="193"/>
      <c r="AP692" s="193"/>
      <c r="AQ692" s="193"/>
      <c r="AR692" s="193"/>
      <c r="AS692" s="193"/>
      <c r="AT692" s="193"/>
      <c r="AU692" s="193"/>
      <c r="AV692" s="193"/>
    </row>
    <row r="693" spans="1:48" ht="15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  <c r="AE693" s="193"/>
      <c r="AF693" s="193"/>
      <c r="AG693" s="193"/>
      <c r="AH693" s="193"/>
      <c r="AI693" s="193"/>
      <c r="AJ693" s="193"/>
      <c r="AK693" s="193"/>
      <c r="AL693" s="193"/>
      <c r="AM693" s="193"/>
      <c r="AN693" s="193"/>
      <c r="AO693" s="193"/>
      <c r="AP693" s="193"/>
      <c r="AQ693" s="193"/>
      <c r="AR693" s="193"/>
      <c r="AS693" s="193"/>
      <c r="AT693" s="193"/>
      <c r="AU693" s="193"/>
      <c r="AV693" s="193"/>
    </row>
    <row r="694" spans="1:48" ht="15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  <c r="AE694" s="193"/>
      <c r="AF694" s="193"/>
      <c r="AG694" s="193"/>
      <c r="AH694" s="193"/>
      <c r="AI694" s="193"/>
      <c r="AJ694" s="193"/>
      <c r="AK694" s="193"/>
      <c r="AL694" s="193"/>
      <c r="AM694" s="193"/>
      <c r="AN694" s="193"/>
      <c r="AO694" s="193"/>
      <c r="AP694" s="193"/>
      <c r="AQ694" s="193"/>
      <c r="AR694" s="193"/>
      <c r="AS694" s="193"/>
      <c r="AT694" s="193"/>
      <c r="AU694" s="193"/>
      <c r="AV694" s="193"/>
    </row>
    <row r="695" spans="1:48" ht="15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  <c r="AE695" s="193"/>
      <c r="AF695" s="193"/>
      <c r="AG695" s="193"/>
      <c r="AH695" s="193"/>
      <c r="AI695" s="193"/>
      <c r="AJ695" s="193"/>
      <c r="AK695" s="193"/>
      <c r="AL695" s="193"/>
      <c r="AM695" s="193"/>
      <c r="AN695" s="193"/>
      <c r="AO695" s="193"/>
      <c r="AP695" s="193"/>
      <c r="AQ695" s="193"/>
      <c r="AR695" s="193"/>
      <c r="AS695" s="193"/>
      <c r="AT695" s="193"/>
      <c r="AU695" s="193"/>
      <c r="AV695" s="193"/>
    </row>
    <row r="696" spans="1:48" ht="15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  <c r="AE696" s="193"/>
      <c r="AF696" s="193"/>
      <c r="AG696" s="193"/>
      <c r="AH696" s="193"/>
      <c r="AI696" s="193"/>
      <c r="AJ696" s="193"/>
      <c r="AK696" s="193"/>
      <c r="AL696" s="193"/>
      <c r="AM696" s="193"/>
      <c r="AN696" s="193"/>
      <c r="AO696" s="193"/>
      <c r="AP696" s="193"/>
      <c r="AQ696" s="193"/>
      <c r="AR696" s="193"/>
      <c r="AS696" s="193"/>
      <c r="AT696" s="193"/>
      <c r="AU696" s="193"/>
      <c r="AV696" s="193"/>
    </row>
    <row r="697" spans="1:48" ht="15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  <c r="AE697" s="193"/>
      <c r="AF697" s="193"/>
      <c r="AG697" s="193"/>
      <c r="AH697" s="193"/>
      <c r="AI697" s="193"/>
      <c r="AJ697" s="193"/>
      <c r="AK697" s="193"/>
      <c r="AL697" s="193"/>
      <c r="AM697" s="193"/>
      <c r="AN697" s="193"/>
      <c r="AO697" s="193"/>
      <c r="AP697" s="193"/>
      <c r="AQ697" s="193"/>
      <c r="AR697" s="193"/>
      <c r="AS697" s="193"/>
      <c r="AT697" s="193"/>
      <c r="AU697" s="193"/>
      <c r="AV697" s="193"/>
    </row>
    <row r="698" spans="1:48" ht="15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  <c r="AE698" s="193"/>
      <c r="AF698" s="193"/>
      <c r="AG698" s="193"/>
      <c r="AH698" s="193"/>
      <c r="AI698" s="193"/>
      <c r="AJ698" s="193"/>
      <c r="AK698" s="193"/>
      <c r="AL698" s="193"/>
      <c r="AM698" s="193"/>
      <c r="AN698" s="193"/>
      <c r="AO698" s="193"/>
      <c r="AP698" s="193"/>
      <c r="AQ698" s="193"/>
      <c r="AR698" s="193"/>
      <c r="AS698" s="193"/>
      <c r="AT698" s="193"/>
      <c r="AU698" s="193"/>
      <c r="AV698" s="193"/>
    </row>
    <row r="699" spans="1:48" ht="15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  <c r="AE699" s="193"/>
      <c r="AF699" s="193"/>
      <c r="AG699" s="193"/>
      <c r="AH699" s="193"/>
      <c r="AI699" s="193"/>
      <c r="AJ699" s="193"/>
      <c r="AK699" s="193"/>
      <c r="AL699" s="193"/>
      <c r="AM699" s="193"/>
      <c r="AN699" s="193"/>
      <c r="AO699" s="193"/>
      <c r="AP699" s="193"/>
      <c r="AQ699" s="193"/>
      <c r="AR699" s="193"/>
      <c r="AS699" s="193"/>
      <c r="AT699" s="193"/>
      <c r="AU699" s="193"/>
      <c r="AV699" s="193"/>
    </row>
    <row r="700" spans="1:48" ht="15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  <c r="AE700" s="193"/>
      <c r="AF700" s="193"/>
      <c r="AG700" s="193"/>
      <c r="AH700" s="193"/>
      <c r="AI700" s="193"/>
      <c r="AJ700" s="193"/>
      <c r="AK700" s="193"/>
      <c r="AL700" s="193"/>
      <c r="AM700" s="193"/>
      <c r="AN700" s="193"/>
      <c r="AO700" s="193"/>
      <c r="AP700" s="193"/>
      <c r="AQ700" s="193"/>
      <c r="AR700" s="193"/>
      <c r="AS700" s="193"/>
      <c r="AT700" s="193"/>
      <c r="AU700" s="193"/>
      <c r="AV700" s="193"/>
    </row>
    <row r="701" spans="1:48" ht="15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  <c r="AE701" s="193"/>
      <c r="AF701" s="193"/>
      <c r="AG701" s="193"/>
      <c r="AH701" s="193"/>
      <c r="AI701" s="193"/>
      <c r="AJ701" s="193"/>
      <c r="AK701" s="193"/>
      <c r="AL701" s="193"/>
      <c r="AM701" s="193"/>
      <c r="AN701" s="193"/>
      <c r="AO701" s="193"/>
      <c r="AP701" s="193"/>
      <c r="AQ701" s="193"/>
      <c r="AR701" s="193"/>
      <c r="AS701" s="193"/>
      <c r="AT701" s="193"/>
      <c r="AU701" s="193"/>
      <c r="AV701" s="193"/>
    </row>
    <row r="702" spans="1:48" ht="15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  <c r="AA702" s="193"/>
      <c r="AB702" s="193"/>
      <c r="AC702" s="193"/>
      <c r="AD702" s="193"/>
      <c r="AE702" s="193"/>
      <c r="AF702" s="193"/>
      <c r="AG702" s="193"/>
      <c r="AH702" s="193"/>
      <c r="AI702" s="193"/>
      <c r="AJ702" s="193"/>
      <c r="AK702" s="193"/>
      <c r="AL702" s="193"/>
      <c r="AM702" s="193"/>
      <c r="AN702" s="193"/>
      <c r="AO702" s="193"/>
      <c r="AP702" s="193"/>
      <c r="AQ702" s="193"/>
      <c r="AR702" s="193"/>
      <c r="AS702" s="193"/>
      <c r="AT702" s="193"/>
      <c r="AU702" s="193"/>
      <c r="AV702" s="193"/>
    </row>
    <row r="703" spans="1:48" ht="15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  <c r="AE703" s="193"/>
      <c r="AF703" s="193"/>
      <c r="AG703" s="193"/>
      <c r="AH703" s="193"/>
      <c r="AI703" s="193"/>
      <c r="AJ703" s="193"/>
      <c r="AK703" s="193"/>
      <c r="AL703" s="193"/>
      <c r="AM703" s="193"/>
      <c r="AN703" s="193"/>
      <c r="AO703" s="193"/>
      <c r="AP703" s="193"/>
      <c r="AQ703" s="193"/>
      <c r="AR703" s="193"/>
      <c r="AS703" s="193"/>
      <c r="AT703" s="193"/>
      <c r="AU703" s="193"/>
      <c r="AV703" s="193"/>
    </row>
    <row r="704" spans="1:48" ht="15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  <c r="AE704" s="193"/>
      <c r="AF704" s="193"/>
      <c r="AG704" s="193"/>
      <c r="AH704" s="193"/>
      <c r="AI704" s="193"/>
      <c r="AJ704" s="193"/>
      <c r="AK704" s="193"/>
      <c r="AL704" s="193"/>
      <c r="AM704" s="193"/>
      <c r="AN704" s="193"/>
      <c r="AO704" s="193"/>
      <c r="AP704" s="193"/>
      <c r="AQ704" s="193"/>
      <c r="AR704" s="193"/>
      <c r="AS704" s="193"/>
      <c r="AT704" s="193"/>
      <c r="AU704" s="193"/>
      <c r="AV704" s="193"/>
    </row>
    <row r="705" spans="1:48" ht="15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  <c r="AE705" s="193"/>
      <c r="AF705" s="193"/>
      <c r="AG705" s="193"/>
      <c r="AH705" s="193"/>
      <c r="AI705" s="193"/>
      <c r="AJ705" s="193"/>
      <c r="AK705" s="193"/>
      <c r="AL705" s="193"/>
      <c r="AM705" s="193"/>
      <c r="AN705" s="193"/>
      <c r="AO705" s="193"/>
      <c r="AP705" s="193"/>
      <c r="AQ705" s="193"/>
      <c r="AR705" s="193"/>
      <c r="AS705" s="193"/>
      <c r="AT705" s="193"/>
      <c r="AU705" s="193"/>
      <c r="AV705" s="193"/>
    </row>
    <row r="706" spans="1:48" ht="15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  <c r="AE706" s="193"/>
      <c r="AF706" s="193"/>
      <c r="AG706" s="193"/>
      <c r="AH706" s="193"/>
      <c r="AI706" s="193"/>
      <c r="AJ706" s="193"/>
      <c r="AK706" s="193"/>
      <c r="AL706" s="193"/>
      <c r="AM706" s="193"/>
      <c r="AN706" s="193"/>
      <c r="AO706" s="193"/>
      <c r="AP706" s="193"/>
      <c r="AQ706" s="193"/>
      <c r="AR706" s="193"/>
      <c r="AS706" s="193"/>
      <c r="AT706" s="193"/>
      <c r="AU706" s="193"/>
      <c r="AV706" s="193"/>
    </row>
    <row r="707" spans="1:48" ht="15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  <c r="AA707" s="193"/>
      <c r="AB707" s="193"/>
      <c r="AC707" s="193"/>
      <c r="AD707" s="193"/>
      <c r="AE707" s="193"/>
      <c r="AF707" s="193"/>
      <c r="AG707" s="193"/>
      <c r="AH707" s="193"/>
      <c r="AI707" s="193"/>
      <c r="AJ707" s="193"/>
      <c r="AK707" s="193"/>
      <c r="AL707" s="193"/>
      <c r="AM707" s="193"/>
      <c r="AN707" s="193"/>
      <c r="AO707" s="193"/>
      <c r="AP707" s="193"/>
      <c r="AQ707" s="193"/>
      <c r="AR707" s="193"/>
      <c r="AS707" s="193"/>
      <c r="AT707" s="193"/>
      <c r="AU707" s="193"/>
      <c r="AV707" s="193"/>
    </row>
    <row r="708" spans="1:48" ht="15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  <c r="AE708" s="193"/>
      <c r="AF708" s="193"/>
      <c r="AG708" s="193"/>
      <c r="AH708" s="193"/>
      <c r="AI708" s="193"/>
      <c r="AJ708" s="193"/>
      <c r="AK708" s="193"/>
      <c r="AL708" s="193"/>
      <c r="AM708" s="193"/>
      <c r="AN708" s="193"/>
      <c r="AO708" s="193"/>
      <c r="AP708" s="193"/>
      <c r="AQ708" s="193"/>
      <c r="AR708" s="193"/>
      <c r="AS708" s="193"/>
      <c r="AT708" s="193"/>
      <c r="AU708" s="193"/>
      <c r="AV708" s="193"/>
    </row>
    <row r="709" spans="1:48" ht="15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  <c r="AE709" s="193"/>
      <c r="AF709" s="193"/>
      <c r="AG709" s="193"/>
      <c r="AH709" s="193"/>
      <c r="AI709" s="193"/>
      <c r="AJ709" s="193"/>
      <c r="AK709" s="193"/>
      <c r="AL709" s="193"/>
      <c r="AM709" s="193"/>
      <c r="AN709" s="193"/>
      <c r="AO709" s="193"/>
      <c r="AP709" s="193"/>
      <c r="AQ709" s="193"/>
      <c r="AR709" s="193"/>
      <c r="AS709" s="193"/>
      <c r="AT709" s="193"/>
      <c r="AU709" s="193"/>
      <c r="AV709" s="193"/>
    </row>
    <row r="710" spans="1:48" ht="15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  <c r="AE710" s="193"/>
      <c r="AF710" s="193"/>
      <c r="AG710" s="193"/>
      <c r="AH710" s="193"/>
      <c r="AI710" s="193"/>
      <c r="AJ710" s="193"/>
      <c r="AK710" s="193"/>
      <c r="AL710" s="193"/>
      <c r="AM710" s="193"/>
      <c r="AN710" s="193"/>
      <c r="AO710" s="193"/>
      <c r="AP710" s="193"/>
      <c r="AQ710" s="193"/>
      <c r="AR710" s="193"/>
      <c r="AS710" s="193"/>
      <c r="AT710" s="193"/>
      <c r="AU710" s="193"/>
      <c r="AV710" s="193"/>
    </row>
    <row r="711" spans="1:48" ht="15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3"/>
      <c r="AF711" s="193"/>
      <c r="AG711" s="193"/>
      <c r="AH711" s="193"/>
      <c r="AI711" s="193"/>
      <c r="AJ711" s="193"/>
      <c r="AK711" s="193"/>
      <c r="AL711" s="193"/>
      <c r="AM711" s="193"/>
      <c r="AN711" s="193"/>
      <c r="AO711" s="193"/>
      <c r="AP711" s="193"/>
      <c r="AQ711" s="193"/>
      <c r="AR711" s="193"/>
      <c r="AS711" s="193"/>
      <c r="AT711" s="193"/>
      <c r="AU711" s="193"/>
      <c r="AV711" s="193"/>
    </row>
    <row r="712" spans="1:48" ht="15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  <c r="AE712" s="193"/>
      <c r="AF712" s="193"/>
      <c r="AG712" s="193"/>
      <c r="AH712" s="193"/>
      <c r="AI712" s="193"/>
      <c r="AJ712" s="193"/>
      <c r="AK712" s="193"/>
      <c r="AL712" s="193"/>
      <c r="AM712" s="193"/>
      <c r="AN712" s="193"/>
      <c r="AO712" s="193"/>
      <c r="AP712" s="193"/>
      <c r="AQ712" s="193"/>
      <c r="AR712" s="193"/>
      <c r="AS712" s="193"/>
      <c r="AT712" s="193"/>
      <c r="AU712" s="193"/>
      <c r="AV712" s="193"/>
    </row>
    <row r="713" spans="1:48" ht="15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  <c r="AE713" s="193"/>
      <c r="AF713" s="193"/>
      <c r="AG713" s="193"/>
      <c r="AH713" s="193"/>
      <c r="AI713" s="193"/>
      <c r="AJ713" s="193"/>
      <c r="AK713" s="193"/>
      <c r="AL713" s="193"/>
      <c r="AM713" s="193"/>
      <c r="AN713" s="193"/>
      <c r="AO713" s="193"/>
      <c r="AP713" s="193"/>
      <c r="AQ713" s="193"/>
      <c r="AR713" s="193"/>
      <c r="AS713" s="193"/>
      <c r="AT713" s="193"/>
      <c r="AU713" s="193"/>
      <c r="AV713" s="193"/>
    </row>
    <row r="714" spans="1:48" ht="15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  <c r="AE714" s="193"/>
      <c r="AF714" s="193"/>
      <c r="AG714" s="193"/>
      <c r="AH714" s="193"/>
      <c r="AI714" s="193"/>
      <c r="AJ714" s="193"/>
      <c r="AK714" s="193"/>
      <c r="AL714" s="193"/>
      <c r="AM714" s="193"/>
      <c r="AN714" s="193"/>
      <c r="AO714" s="193"/>
      <c r="AP714" s="193"/>
      <c r="AQ714" s="193"/>
      <c r="AR714" s="193"/>
      <c r="AS714" s="193"/>
      <c r="AT714" s="193"/>
      <c r="AU714" s="193"/>
      <c r="AV714" s="193"/>
    </row>
    <row r="715" spans="1:48" ht="15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  <c r="AA715" s="193"/>
      <c r="AB715" s="193"/>
      <c r="AC715" s="193"/>
      <c r="AD715" s="193"/>
      <c r="AE715" s="193"/>
      <c r="AF715" s="193"/>
      <c r="AG715" s="193"/>
      <c r="AH715" s="193"/>
      <c r="AI715" s="193"/>
      <c r="AJ715" s="193"/>
      <c r="AK715" s="193"/>
      <c r="AL715" s="193"/>
      <c r="AM715" s="193"/>
      <c r="AN715" s="193"/>
      <c r="AO715" s="193"/>
      <c r="AP715" s="193"/>
      <c r="AQ715" s="193"/>
      <c r="AR715" s="193"/>
      <c r="AS715" s="193"/>
      <c r="AT715" s="193"/>
      <c r="AU715" s="193"/>
      <c r="AV715" s="193"/>
    </row>
    <row r="716" spans="1:48" ht="15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  <c r="AE716" s="193"/>
      <c r="AF716" s="193"/>
      <c r="AG716" s="193"/>
      <c r="AH716" s="193"/>
      <c r="AI716" s="193"/>
      <c r="AJ716" s="193"/>
      <c r="AK716" s="193"/>
      <c r="AL716" s="193"/>
      <c r="AM716" s="193"/>
      <c r="AN716" s="193"/>
      <c r="AO716" s="193"/>
      <c r="AP716" s="193"/>
      <c r="AQ716" s="193"/>
      <c r="AR716" s="193"/>
      <c r="AS716" s="193"/>
      <c r="AT716" s="193"/>
      <c r="AU716" s="193"/>
      <c r="AV716" s="193"/>
    </row>
    <row r="717" spans="1:48" ht="15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  <c r="AE717" s="193"/>
      <c r="AF717" s="193"/>
      <c r="AG717" s="193"/>
      <c r="AH717" s="193"/>
      <c r="AI717" s="193"/>
      <c r="AJ717" s="193"/>
      <c r="AK717" s="193"/>
      <c r="AL717" s="193"/>
      <c r="AM717" s="193"/>
      <c r="AN717" s="193"/>
      <c r="AO717" s="193"/>
      <c r="AP717" s="193"/>
      <c r="AQ717" s="193"/>
      <c r="AR717" s="193"/>
      <c r="AS717" s="193"/>
      <c r="AT717" s="193"/>
      <c r="AU717" s="193"/>
      <c r="AV717" s="193"/>
    </row>
    <row r="718" spans="1:48" ht="15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  <c r="AE718" s="193"/>
      <c r="AF718" s="193"/>
      <c r="AG718" s="193"/>
      <c r="AH718" s="193"/>
      <c r="AI718" s="193"/>
      <c r="AJ718" s="193"/>
      <c r="AK718" s="193"/>
      <c r="AL718" s="193"/>
      <c r="AM718" s="193"/>
      <c r="AN718" s="193"/>
      <c r="AO718" s="193"/>
      <c r="AP718" s="193"/>
      <c r="AQ718" s="193"/>
      <c r="AR718" s="193"/>
      <c r="AS718" s="193"/>
      <c r="AT718" s="193"/>
      <c r="AU718" s="193"/>
      <c r="AV718" s="193"/>
    </row>
    <row r="719" spans="1:48" ht="15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  <c r="AE719" s="193"/>
      <c r="AF719" s="193"/>
      <c r="AG719" s="193"/>
      <c r="AH719" s="193"/>
      <c r="AI719" s="193"/>
      <c r="AJ719" s="193"/>
      <c r="AK719" s="193"/>
      <c r="AL719" s="193"/>
      <c r="AM719" s="193"/>
      <c r="AN719" s="193"/>
      <c r="AO719" s="193"/>
      <c r="AP719" s="193"/>
      <c r="AQ719" s="193"/>
      <c r="AR719" s="193"/>
      <c r="AS719" s="193"/>
      <c r="AT719" s="193"/>
      <c r="AU719" s="193"/>
      <c r="AV719" s="193"/>
    </row>
    <row r="720" spans="1:48" ht="15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  <c r="AE720" s="193"/>
      <c r="AF720" s="193"/>
      <c r="AG720" s="193"/>
      <c r="AH720" s="193"/>
      <c r="AI720" s="193"/>
      <c r="AJ720" s="193"/>
      <c r="AK720" s="193"/>
      <c r="AL720" s="193"/>
      <c r="AM720" s="193"/>
      <c r="AN720" s="193"/>
      <c r="AO720" s="193"/>
      <c r="AP720" s="193"/>
      <c r="AQ720" s="193"/>
      <c r="AR720" s="193"/>
      <c r="AS720" s="193"/>
      <c r="AT720" s="193"/>
      <c r="AU720" s="193"/>
      <c r="AV720" s="193"/>
    </row>
    <row r="721" spans="1:48" ht="15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  <c r="AA721" s="193"/>
      <c r="AB721" s="193"/>
      <c r="AC721" s="193"/>
      <c r="AD721" s="193"/>
      <c r="AE721" s="193"/>
      <c r="AF721" s="193"/>
      <c r="AG721" s="193"/>
      <c r="AH721" s="193"/>
      <c r="AI721" s="193"/>
      <c r="AJ721" s="193"/>
      <c r="AK721" s="193"/>
      <c r="AL721" s="193"/>
      <c r="AM721" s="193"/>
      <c r="AN721" s="193"/>
      <c r="AO721" s="193"/>
      <c r="AP721" s="193"/>
      <c r="AQ721" s="193"/>
      <c r="AR721" s="193"/>
      <c r="AS721" s="193"/>
      <c r="AT721" s="193"/>
      <c r="AU721" s="193"/>
      <c r="AV721" s="193"/>
    </row>
    <row r="722" spans="1:48" ht="15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  <c r="AE722" s="193"/>
      <c r="AF722" s="193"/>
      <c r="AG722" s="193"/>
      <c r="AH722" s="193"/>
      <c r="AI722" s="193"/>
      <c r="AJ722" s="193"/>
      <c r="AK722" s="193"/>
      <c r="AL722" s="193"/>
      <c r="AM722" s="193"/>
      <c r="AN722" s="193"/>
      <c r="AO722" s="193"/>
      <c r="AP722" s="193"/>
      <c r="AQ722" s="193"/>
      <c r="AR722" s="193"/>
      <c r="AS722" s="193"/>
      <c r="AT722" s="193"/>
      <c r="AU722" s="193"/>
      <c r="AV722" s="193"/>
    </row>
    <row r="723" spans="1:48" ht="15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  <c r="AE723" s="193"/>
      <c r="AF723" s="193"/>
      <c r="AG723" s="193"/>
      <c r="AH723" s="193"/>
      <c r="AI723" s="193"/>
      <c r="AJ723" s="193"/>
      <c r="AK723" s="193"/>
      <c r="AL723" s="193"/>
      <c r="AM723" s="193"/>
      <c r="AN723" s="193"/>
      <c r="AO723" s="193"/>
      <c r="AP723" s="193"/>
      <c r="AQ723" s="193"/>
      <c r="AR723" s="193"/>
      <c r="AS723" s="193"/>
      <c r="AT723" s="193"/>
      <c r="AU723" s="193"/>
      <c r="AV723" s="193"/>
    </row>
    <row r="724" spans="1:48" ht="15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  <c r="AE724" s="193"/>
      <c r="AF724" s="193"/>
      <c r="AG724" s="193"/>
      <c r="AH724" s="193"/>
      <c r="AI724" s="193"/>
      <c r="AJ724" s="193"/>
      <c r="AK724" s="193"/>
      <c r="AL724" s="193"/>
      <c r="AM724" s="193"/>
      <c r="AN724" s="193"/>
      <c r="AO724" s="193"/>
      <c r="AP724" s="193"/>
      <c r="AQ724" s="193"/>
      <c r="AR724" s="193"/>
      <c r="AS724" s="193"/>
      <c r="AT724" s="193"/>
      <c r="AU724" s="193"/>
      <c r="AV724" s="193"/>
    </row>
    <row r="725" spans="1:48" ht="15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  <c r="AE725" s="193"/>
      <c r="AF725" s="193"/>
      <c r="AG725" s="193"/>
      <c r="AH725" s="193"/>
      <c r="AI725" s="193"/>
      <c r="AJ725" s="193"/>
      <c r="AK725" s="193"/>
      <c r="AL725" s="193"/>
      <c r="AM725" s="193"/>
      <c r="AN725" s="193"/>
      <c r="AO725" s="193"/>
      <c r="AP725" s="193"/>
      <c r="AQ725" s="193"/>
      <c r="AR725" s="193"/>
      <c r="AS725" s="193"/>
      <c r="AT725" s="193"/>
      <c r="AU725" s="193"/>
      <c r="AV725" s="193"/>
    </row>
    <row r="726" spans="1:48" ht="15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  <c r="AE726" s="193"/>
      <c r="AF726" s="193"/>
      <c r="AG726" s="193"/>
      <c r="AH726" s="193"/>
      <c r="AI726" s="193"/>
      <c r="AJ726" s="193"/>
      <c r="AK726" s="193"/>
      <c r="AL726" s="193"/>
      <c r="AM726" s="193"/>
      <c r="AN726" s="193"/>
      <c r="AO726" s="193"/>
      <c r="AP726" s="193"/>
      <c r="AQ726" s="193"/>
      <c r="AR726" s="193"/>
      <c r="AS726" s="193"/>
      <c r="AT726" s="193"/>
      <c r="AU726" s="193"/>
      <c r="AV726" s="193"/>
    </row>
    <row r="727" spans="1:48" ht="15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  <c r="AE727" s="193"/>
      <c r="AF727" s="193"/>
      <c r="AG727" s="193"/>
      <c r="AH727" s="193"/>
      <c r="AI727" s="193"/>
      <c r="AJ727" s="193"/>
      <c r="AK727" s="193"/>
      <c r="AL727" s="193"/>
      <c r="AM727" s="193"/>
      <c r="AN727" s="193"/>
      <c r="AO727" s="193"/>
      <c r="AP727" s="193"/>
      <c r="AQ727" s="193"/>
      <c r="AR727" s="193"/>
      <c r="AS727" s="193"/>
      <c r="AT727" s="193"/>
      <c r="AU727" s="193"/>
      <c r="AV727" s="193"/>
    </row>
    <row r="728" spans="1:48" ht="15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  <c r="AE728" s="193"/>
      <c r="AF728" s="193"/>
      <c r="AG728" s="193"/>
      <c r="AH728" s="193"/>
      <c r="AI728" s="193"/>
      <c r="AJ728" s="193"/>
      <c r="AK728" s="193"/>
      <c r="AL728" s="193"/>
      <c r="AM728" s="193"/>
      <c r="AN728" s="193"/>
      <c r="AO728" s="193"/>
      <c r="AP728" s="193"/>
      <c r="AQ728" s="193"/>
      <c r="AR728" s="193"/>
      <c r="AS728" s="193"/>
      <c r="AT728" s="193"/>
      <c r="AU728" s="193"/>
      <c r="AV728" s="193"/>
    </row>
    <row r="729" spans="1:48" ht="15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  <c r="AE729" s="193"/>
      <c r="AF729" s="193"/>
      <c r="AG729" s="193"/>
      <c r="AH729" s="193"/>
      <c r="AI729" s="193"/>
      <c r="AJ729" s="193"/>
      <c r="AK729" s="193"/>
      <c r="AL729" s="193"/>
      <c r="AM729" s="193"/>
      <c r="AN729" s="193"/>
      <c r="AO729" s="193"/>
      <c r="AP729" s="193"/>
      <c r="AQ729" s="193"/>
      <c r="AR729" s="193"/>
      <c r="AS729" s="193"/>
      <c r="AT729" s="193"/>
      <c r="AU729" s="193"/>
      <c r="AV729" s="193"/>
    </row>
    <row r="730" spans="1:48" ht="15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  <c r="AE730" s="193"/>
      <c r="AF730" s="193"/>
      <c r="AG730" s="193"/>
      <c r="AH730" s="193"/>
      <c r="AI730" s="193"/>
      <c r="AJ730" s="193"/>
      <c r="AK730" s="193"/>
      <c r="AL730" s="193"/>
      <c r="AM730" s="193"/>
      <c r="AN730" s="193"/>
      <c r="AO730" s="193"/>
      <c r="AP730" s="193"/>
      <c r="AQ730" s="193"/>
      <c r="AR730" s="193"/>
      <c r="AS730" s="193"/>
      <c r="AT730" s="193"/>
      <c r="AU730" s="193"/>
      <c r="AV730" s="193"/>
    </row>
    <row r="731" spans="1:48" ht="15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  <c r="AE731" s="193"/>
      <c r="AF731" s="193"/>
      <c r="AG731" s="193"/>
      <c r="AH731" s="193"/>
      <c r="AI731" s="193"/>
      <c r="AJ731" s="193"/>
      <c r="AK731" s="193"/>
      <c r="AL731" s="193"/>
      <c r="AM731" s="193"/>
      <c r="AN731" s="193"/>
      <c r="AO731" s="193"/>
      <c r="AP731" s="193"/>
      <c r="AQ731" s="193"/>
      <c r="AR731" s="193"/>
      <c r="AS731" s="193"/>
      <c r="AT731" s="193"/>
      <c r="AU731" s="193"/>
      <c r="AV731" s="193"/>
    </row>
    <row r="732" spans="1:48" ht="15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  <c r="AE732" s="193"/>
      <c r="AF732" s="193"/>
      <c r="AG732" s="193"/>
      <c r="AH732" s="193"/>
      <c r="AI732" s="193"/>
      <c r="AJ732" s="193"/>
      <c r="AK732" s="193"/>
      <c r="AL732" s="193"/>
      <c r="AM732" s="193"/>
      <c r="AN732" s="193"/>
      <c r="AO732" s="193"/>
      <c r="AP732" s="193"/>
      <c r="AQ732" s="193"/>
      <c r="AR732" s="193"/>
      <c r="AS732" s="193"/>
      <c r="AT732" s="193"/>
      <c r="AU732" s="193"/>
      <c r="AV732" s="193"/>
    </row>
    <row r="733" spans="1:48" ht="15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  <c r="AE733" s="193"/>
      <c r="AF733" s="193"/>
      <c r="AG733" s="193"/>
      <c r="AH733" s="193"/>
      <c r="AI733" s="193"/>
      <c r="AJ733" s="193"/>
      <c r="AK733" s="193"/>
      <c r="AL733" s="193"/>
      <c r="AM733" s="193"/>
      <c r="AN733" s="193"/>
      <c r="AO733" s="193"/>
      <c r="AP733" s="193"/>
      <c r="AQ733" s="193"/>
      <c r="AR733" s="193"/>
      <c r="AS733" s="193"/>
      <c r="AT733" s="193"/>
      <c r="AU733" s="193"/>
      <c r="AV733" s="193"/>
    </row>
    <row r="734" spans="1:48" ht="15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  <c r="AE734" s="193"/>
      <c r="AF734" s="193"/>
      <c r="AG734" s="193"/>
      <c r="AH734" s="193"/>
      <c r="AI734" s="193"/>
      <c r="AJ734" s="193"/>
      <c r="AK734" s="193"/>
      <c r="AL734" s="193"/>
      <c r="AM734" s="193"/>
      <c r="AN734" s="193"/>
      <c r="AO734" s="193"/>
      <c r="AP734" s="193"/>
      <c r="AQ734" s="193"/>
      <c r="AR734" s="193"/>
      <c r="AS734" s="193"/>
      <c r="AT734" s="193"/>
      <c r="AU734" s="193"/>
      <c r="AV734" s="193"/>
    </row>
    <row r="735" spans="1:48" ht="15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  <c r="AE735" s="193"/>
      <c r="AF735" s="193"/>
      <c r="AG735" s="193"/>
      <c r="AH735" s="193"/>
      <c r="AI735" s="193"/>
      <c r="AJ735" s="193"/>
      <c r="AK735" s="193"/>
      <c r="AL735" s="193"/>
      <c r="AM735" s="193"/>
      <c r="AN735" s="193"/>
      <c r="AO735" s="193"/>
      <c r="AP735" s="193"/>
      <c r="AQ735" s="193"/>
      <c r="AR735" s="193"/>
      <c r="AS735" s="193"/>
      <c r="AT735" s="193"/>
      <c r="AU735" s="193"/>
      <c r="AV735" s="193"/>
    </row>
    <row r="736" spans="1:48" ht="15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  <c r="AE736" s="193"/>
      <c r="AF736" s="193"/>
      <c r="AG736" s="193"/>
      <c r="AH736" s="193"/>
      <c r="AI736" s="193"/>
      <c r="AJ736" s="193"/>
      <c r="AK736" s="193"/>
      <c r="AL736" s="193"/>
      <c r="AM736" s="193"/>
      <c r="AN736" s="193"/>
      <c r="AO736" s="193"/>
      <c r="AP736" s="193"/>
      <c r="AQ736" s="193"/>
      <c r="AR736" s="193"/>
      <c r="AS736" s="193"/>
      <c r="AT736" s="193"/>
      <c r="AU736" s="193"/>
      <c r="AV736" s="193"/>
    </row>
    <row r="737" spans="1:48" ht="15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  <c r="AE737" s="193"/>
      <c r="AF737" s="193"/>
      <c r="AG737" s="193"/>
      <c r="AH737" s="193"/>
      <c r="AI737" s="193"/>
      <c r="AJ737" s="193"/>
      <c r="AK737" s="193"/>
      <c r="AL737" s="193"/>
      <c r="AM737" s="193"/>
      <c r="AN737" s="193"/>
      <c r="AO737" s="193"/>
      <c r="AP737" s="193"/>
      <c r="AQ737" s="193"/>
      <c r="AR737" s="193"/>
      <c r="AS737" s="193"/>
      <c r="AT737" s="193"/>
      <c r="AU737" s="193"/>
      <c r="AV737" s="193"/>
    </row>
    <row r="738" spans="1:48" ht="15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  <c r="AE738" s="193"/>
      <c r="AF738" s="193"/>
      <c r="AG738" s="193"/>
      <c r="AH738" s="193"/>
      <c r="AI738" s="193"/>
      <c r="AJ738" s="193"/>
      <c r="AK738" s="193"/>
      <c r="AL738" s="193"/>
      <c r="AM738" s="193"/>
      <c r="AN738" s="193"/>
      <c r="AO738" s="193"/>
      <c r="AP738" s="193"/>
      <c r="AQ738" s="193"/>
      <c r="AR738" s="193"/>
      <c r="AS738" s="193"/>
      <c r="AT738" s="193"/>
      <c r="AU738" s="193"/>
      <c r="AV738" s="193"/>
    </row>
    <row r="739" spans="1:48" ht="15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  <c r="AE739" s="193"/>
      <c r="AF739" s="193"/>
      <c r="AG739" s="193"/>
      <c r="AH739" s="193"/>
      <c r="AI739" s="193"/>
      <c r="AJ739" s="193"/>
      <c r="AK739" s="193"/>
      <c r="AL739" s="193"/>
      <c r="AM739" s="193"/>
      <c r="AN739" s="193"/>
      <c r="AO739" s="193"/>
      <c r="AP739" s="193"/>
      <c r="AQ739" s="193"/>
      <c r="AR739" s="193"/>
      <c r="AS739" s="193"/>
      <c r="AT739" s="193"/>
      <c r="AU739" s="193"/>
      <c r="AV739" s="193"/>
    </row>
    <row r="740" spans="1:48" ht="15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  <c r="AE740" s="193"/>
      <c r="AF740" s="193"/>
      <c r="AG740" s="193"/>
      <c r="AH740" s="193"/>
      <c r="AI740" s="193"/>
      <c r="AJ740" s="193"/>
      <c r="AK740" s="193"/>
      <c r="AL740" s="193"/>
      <c r="AM740" s="193"/>
      <c r="AN740" s="193"/>
      <c r="AO740" s="193"/>
      <c r="AP740" s="193"/>
      <c r="AQ740" s="193"/>
      <c r="AR740" s="193"/>
      <c r="AS740" s="193"/>
      <c r="AT740" s="193"/>
      <c r="AU740" s="193"/>
      <c r="AV740" s="193"/>
    </row>
    <row r="741" spans="1:48" ht="15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  <c r="AE741" s="193"/>
      <c r="AF741" s="193"/>
      <c r="AG741" s="193"/>
      <c r="AH741" s="193"/>
      <c r="AI741" s="193"/>
      <c r="AJ741" s="193"/>
      <c r="AK741" s="193"/>
      <c r="AL741" s="193"/>
      <c r="AM741" s="193"/>
      <c r="AN741" s="193"/>
      <c r="AO741" s="193"/>
      <c r="AP741" s="193"/>
      <c r="AQ741" s="193"/>
      <c r="AR741" s="193"/>
      <c r="AS741" s="193"/>
      <c r="AT741" s="193"/>
      <c r="AU741" s="193"/>
      <c r="AV741" s="193"/>
    </row>
    <row r="742" spans="1:48" ht="15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  <c r="AE742" s="193"/>
      <c r="AF742" s="193"/>
      <c r="AG742" s="193"/>
      <c r="AH742" s="193"/>
      <c r="AI742" s="193"/>
      <c r="AJ742" s="193"/>
      <c r="AK742" s="193"/>
      <c r="AL742" s="193"/>
      <c r="AM742" s="193"/>
      <c r="AN742" s="193"/>
      <c r="AO742" s="193"/>
      <c r="AP742" s="193"/>
      <c r="AQ742" s="193"/>
      <c r="AR742" s="193"/>
      <c r="AS742" s="193"/>
      <c r="AT742" s="193"/>
      <c r="AU742" s="193"/>
      <c r="AV742" s="193"/>
    </row>
    <row r="743" spans="1:48" ht="15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  <c r="AE743" s="193"/>
      <c r="AF743" s="193"/>
      <c r="AG743" s="193"/>
      <c r="AH743" s="193"/>
      <c r="AI743" s="193"/>
      <c r="AJ743" s="193"/>
      <c r="AK743" s="193"/>
      <c r="AL743" s="193"/>
      <c r="AM743" s="193"/>
      <c r="AN743" s="193"/>
      <c r="AO743" s="193"/>
      <c r="AP743" s="193"/>
      <c r="AQ743" s="193"/>
      <c r="AR743" s="193"/>
      <c r="AS743" s="193"/>
      <c r="AT743" s="193"/>
      <c r="AU743" s="193"/>
      <c r="AV743" s="193"/>
    </row>
    <row r="744" spans="1:48" ht="15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  <c r="AA744" s="193"/>
      <c r="AB744" s="193"/>
      <c r="AC744" s="193"/>
      <c r="AD744" s="193"/>
      <c r="AE744" s="193"/>
      <c r="AF744" s="193"/>
      <c r="AG744" s="193"/>
      <c r="AH744" s="193"/>
      <c r="AI744" s="193"/>
      <c r="AJ744" s="193"/>
      <c r="AK744" s="193"/>
      <c r="AL744" s="193"/>
      <c r="AM744" s="193"/>
      <c r="AN744" s="193"/>
      <c r="AO744" s="193"/>
      <c r="AP744" s="193"/>
      <c r="AQ744" s="193"/>
      <c r="AR744" s="193"/>
      <c r="AS744" s="193"/>
      <c r="AT744" s="193"/>
      <c r="AU744" s="193"/>
      <c r="AV744" s="193"/>
    </row>
    <row r="745" spans="1:48" ht="15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  <c r="AE745" s="193"/>
      <c r="AF745" s="193"/>
      <c r="AG745" s="193"/>
      <c r="AH745" s="193"/>
      <c r="AI745" s="193"/>
      <c r="AJ745" s="193"/>
      <c r="AK745" s="193"/>
      <c r="AL745" s="193"/>
      <c r="AM745" s="193"/>
      <c r="AN745" s="193"/>
      <c r="AO745" s="193"/>
      <c r="AP745" s="193"/>
      <c r="AQ745" s="193"/>
      <c r="AR745" s="193"/>
      <c r="AS745" s="193"/>
      <c r="AT745" s="193"/>
      <c r="AU745" s="193"/>
      <c r="AV745" s="193"/>
    </row>
    <row r="746" spans="1:48" ht="15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  <c r="AE746" s="193"/>
      <c r="AF746" s="193"/>
      <c r="AG746" s="193"/>
      <c r="AH746" s="193"/>
      <c r="AI746" s="193"/>
      <c r="AJ746" s="193"/>
      <c r="AK746" s="193"/>
      <c r="AL746" s="193"/>
      <c r="AM746" s="193"/>
      <c r="AN746" s="193"/>
      <c r="AO746" s="193"/>
      <c r="AP746" s="193"/>
      <c r="AQ746" s="193"/>
      <c r="AR746" s="193"/>
      <c r="AS746" s="193"/>
      <c r="AT746" s="193"/>
      <c r="AU746" s="193"/>
      <c r="AV746" s="193"/>
    </row>
    <row r="747" spans="1:48" ht="15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  <c r="AE747" s="193"/>
      <c r="AF747" s="193"/>
      <c r="AG747" s="193"/>
      <c r="AH747" s="193"/>
      <c r="AI747" s="193"/>
      <c r="AJ747" s="193"/>
      <c r="AK747" s="193"/>
      <c r="AL747" s="193"/>
      <c r="AM747" s="193"/>
      <c r="AN747" s="193"/>
      <c r="AO747" s="193"/>
      <c r="AP747" s="193"/>
      <c r="AQ747" s="193"/>
      <c r="AR747" s="193"/>
      <c r="AS747" s="193"/>
      <c r="AT747" s="193"/>
      <c r="AU747" s="193"/>
      <c r="AV747" s="193"/>
    </row>
    <row r="748" spans="1:48" ht="15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  <c r="AE748" s="193"/>
      <c r="AF748" s="193"/>
      <c r="AG748" s="193"/>
      <c r="AH748" s="193"/>
      <c r="AI748" s="193"/>
      <c r="AJ748" s="193"/>
      <c r="AK748" s="193"/>
      <c r="AL748" s="193"/>
      <c r="AM748" s="193"/>
      <c r="AN748" s="193"/>
      <c r="AO748" s="193"/>
      <c r="AP748" s="193"/>
      <c r="AQ748" s="193"/>
      <c r="AR748" s="193"/>
      <c r="AS748" s="193"/>
      <c r="AT748" s="193"/>
      <c r="AU748" s="193"/>
      <c r="AV748" s="193"/>
    </row>
    <row r="749" spans="1:48" ht="15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193"/>
      <c r="AB749" s="193"/>
      <c r="AC749" s="193"/>
      <c r="AD749" s="193"/>
      <c r="AE749" s="193"/>
      <c r="AF749" s="193"/>
      <c r="AG749" s="193"/>
      <c r="AH749" s="193"/>
      <c r="AI749" s="193"/>
      <c r="AJ749" s="193"/>
      <c r="AK749" s="193"/>
      <c r="AL749" s="193"/>
      <c r="AM749" s="193"/>
      <c r="AN749" s="193"/>
      <c r="AO749" s="193"/>
      <c r="AP749" s="193"/>
      <c r="AQ749" s="193"/>
      <c r="AR749" s="193"/>
      <c r="AS749" s="193"/>
      <c r="AT749" s="193"/>
      <c r="AU749" s="193"/>
      <c r="AV749" s="193"/>
    </row>
    <row r="750" spans="1:48" ht="15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  <c r="AE750" s="193"/>
      <c r="AF750" s="193"/>
      <c r="AG750" s="193"/>
      <c r="AH750" s="193"/>
      <c r="AI750" s="193"/>
      <c r="AJ750" s="193"/>
      <c r="AK750" s="193"/>
      <c r="AL750" s="193"/>
      <c r="AM750" s="193"/>
      <c r="AN750" s="193"/>
      <c r="AO750" s="193"/>
      <c r="AP750" s="193"/>
      <c r="AQ750" s="193"/>
      <c r="AR750" s="193"/>
      <c r="AS750" s="193"/>
      <c r="AT750" s="193"/>
      <c r="AU750" s="193"/>
      <c r="AV750" s="193"/>
    </row>
    <row r="751" spans="1:48" ht="15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  <c r="AE751" s="193"/>
      <c r="AF751" s="193"/>
      <c r="AG751" s="193"/>
      <c r="AH751" s="193"/>
      <c r="AI751" s="193"/>
      <c r="AJ751" s="193"/>
      <c r="AK751" s="193"/>
      <c r="AL751" s="193"/>
      <c r="AM751" s="193"/>
      <c r="AN751" s="193"/>
      <c r="AO751" s="193"/>
      <c r="AP751" s="193"/>
      <c r="AQ751" s="193"/>
      <c r="AR751" s="193"/>
      <c r="AS751" s="193"/>
      <c r="AT751" s="193"/>
      <c r="AU751" s="193"/>
      <c r="AV751" s="193"/>
    </row>
    <row r="752" spans="1:48" ht="15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  <c r="AE752" s="193"/>
      <c r="AF752" s="193"/>
      <c r="AG752" s="193"/>
      <c r="AH752" s="193"/>
      <c r="AI752" s="193"/>
      <c r="AJ752" s="193"/>
      <c r="AK752" s="193"/>
      <c r="AL752" s="193"/>
      <c r="AM752" s="193"/>
      <c r="AN752" s="193"/>
      <c r="AO752" s="193"/>
      <c r="AP752" s="193"/>
      <c r="AQ752" s="193"/>
      <c r="AR752" s="193"/>
      <c r="AS752" s="193"/>
      <c r="AT752" s="193"/>
      <c r="AU752" s="193"/>
      <c r="AV752" s="193"/>
    </row>
    <row r="753" spans="1:48" ht="15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  <c r="AE753" s="193"/>
      <c r="AF753" s="193"/>
      <c r="AG753" s="193"/>
      <c r="AH753" s="193"/>
      <c r="AI753" s="193"/>
      <c r="AJ753" s="193"/>
      <c r="AK753" s="193"/>
      <c r="AL753" s="193"/>
      <c r="AM753" s="193"/>
      <c r="AN753" s="193"/>
      <c r="AO753" s="193"/>
      <c r="AP753" s="193"/>
      <c r="AQ753" s="193"/>
      <c r="AR753" s="193"/>
      <c r="AS753" s="193"/>
      <c r="AT753" s="193"/>
      <c r="AU753" s="193"/>
      <c r="AV753" s="193"/>
    </row>
    <row r="754" spans="1:48" ht="15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  <c r="AE754" s="193"/>
      <c r="AF754" s="193"/>
      <c r="AG754" s="193"/>
      <c r="AH754" s="193"/>
      <c r="AI754" s="193"/>
      <c r="AJ754" s="193"/>
      <c r="AK754" s="193"/>
      <c r="AL754" s="193"/>
      <c r="AM754" s="193"/>
      <c r="AN754" s="193"/>
      <c r="AO754" s="193"/>
      <c r="AP754" s="193"/>
      <c r="AQ754" s="193"/>
      <c r="AR754" s="193"/>
      <c r="AS754" s="193"/>
      <c r="AT754" s="193"/>
      <c r="AU754" s="193"/>
      <c r="AV754" s="193"/>
    </row>
    <row r="755" spans="1:48" ht="15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  <c r="AE755" s="193"/>
      <c r="AF755" s="193"/>
      <c r="AG755" s="193"/>
      <c r="AH755" s="193"/>
      <c r="AI755" s="193"/>
      <c r="AJ755" s="193"/>
      <c r="AK755" s="193"/>
      <c r="AL755" s="193"/>
      <c r="AM755" s="193"/>
      <c r="AN755" s="193"/>
      <c r="AO755" s="193"/>
      <c r="AP755" s="193"/>
      <c r="AQ755" s="193"/>
      <c r="AR755" s="193"/>
      <c r="AS755" s="193"/>
      <c r="AT755" s="193"/>
      <c r="AU755" s="193"/>
      <c r="AV755" s="193"/>
    </row>
    <row r="756" spans="1:48" ht="15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  <c r="AE756" s="193"/>
      <c r="AF756" s="193"/>
      <c r="AG756" s="193"/>
      <c r="AH756" s="193"/>
      <c r="AI756" s="193"/>
      <c r="AJ756" s="193"/>
      <c r="AK756" s="193"/>
      <c r="AL756" s="193"/>
      <c r="AM756" s="193"/>
      <c r="AN756" s="193"/>
      <c r="AO756" s="193"/>
      <c r="AP756" s="193"/>
      <c r="AQ756" s="193"/>
      <c r="AR756" s="193"/>
      <c r="AS756" s="193"/>
      <c r="AT756" s="193"/>
      <c r="AU756" s="193"/>
      <c r="AV756" s="193"/>
    </row>
    <row r="757" spans="1:48" ht="15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193"/>
      <c r="AB757" s="193"/>
      <c r="AC757" s="193"/>
      <c r="AD757" s="193"/>
      <c r="AE757" s="193"/>
      <c r="AF757" s="193"/>
      <c r="AG757" s="193"/>
      <c r="AH757" s="193"/>
      <c r="AI757" s="193"/>
      <c r="AJ757" s="193"/>
      <c r="AK757" s="193"/>
      <c r="AL757" s="193"/>
      <c r="AM757" s="193"/>
      <c r="AN757" s="193"/>
      <c r="AO757" s="193"/>
      <c r="AP757" s="193"/>
      <c r="AQ757" s="193"/>
      <c r="AR757" s="193"/>
      <c r="AS757" s="193"/>
      <c r="AT757" s="193"/>
      <c r="AU757" s="193"/>
      <c r="AV757" s="193"/>
    </row>
    <row r="758" spans="1:48" ht="15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  <c r="AE758" s="193"/>
      <c r="AF758" s="193"/>
      <c r="AG758" s="193"/>
      <c r="AH758" s="193"/>
      <c r="AI758" s="193"/>
      <c r="AJ758" s="193"/>
      <c r="AK758" s="193"/>
      <c r="AL758" s="193"/>
      <c r="AM758" s="193"/>
      <c r="AN758" s="193"/>
      <c r="AO758" s="193"/>
      <c r="AP758" s="193"/>
      <c r="AQ758" s="193"/>
      <c r="AR758" s="193"/>
      <c r="AS758" s="193"/>
      <c r="AT758" s="193"/>
      <c r="AU758" s="193"/>
      <c r="AV758" s="193"/>
    </row>
    <row r="759" spans="1:48" ht="15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  <c r="AE759" s="193"/>
      <c r="AF759" s="193"/>
      <c r="AG759" s="193"/>
      <c r="AH759" s="193"/>
      <c r="AI759" s="193"/>
      <c r="AJ759" s="193"/>
      <c r="AK759" s="193"/>
      <c r="AL759" s="193"/>
      <c r="AM759" s="193"/>
      <c r="AN759" s="193"/>
      <c r="AO759" s="193"/>
      <c r="AP759" s="193"/>
      <c r="AQ759" s="193"/>
      <c r="AR759" s="193"/>
      <c r="AS759" s="193"/>
      <c r="AT759" s="193"/>
      <c r="AU759" s="193"/>
      <c r="AV759" s="193"/>
    </row>
    <row r="760" spans="1:48" ht="15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  <c r="AE760" s="193"/>
      <c r="AF760" s="193"/>
      <c r="AG760" s="193"/>
      <c r="AH760" s="193"/>
      <c r="AI760" s="193"/>
      <c r="AJ760" s="193"/>
      <c r="AK760" s="193"/>
      <c r="AL760" s="193"/>
      <c r="AM760" s="193"/>
      <c r="AN760" s="193"/>
      <c r="AO760" s="193"/>
      <c r="AP760" s="193"/>
      <c r="AQ760" s="193"/>
      <c r="AR760" s="193"/>
      <c r="AS760" s="193"/>
      <c r="AT760" s="193"/>
      <c r="AU760" s="193"/>
      <c r="AV760" s="193"/>
    </row>
    <row r="761" spans="1:48" ht="15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  <c r="AE761" s="193"/>
      <c r="AF761" s="193"/>
      <c r="AG761" s="193"/>
      <c r="AH761" s="193"/>
      <c r="AI761" s="193"/>
      <c r="AJ761" s="193"/>
      <c r="AK761" s="193"/>
      <c r="AL761" s="193"/>
      <c r="AM761" s="193"/>
      <c r="AN761" s="193"/>
      <c r="AO761" s="193"/>
      <c r="AP761" s="193"/>
      <c r="AQ761" s="193"/>
      <c r="AR761" s="193"/>
      <c r="AS761" s="193"/>
      <c r="AT761" s="193"/>
      <c r="AU761" s="193"/>
      <c r="AV761" s="193"/>
    </row>
    <row r="762" spans="1:48" ht="15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  <c r="AE762" s="193"/>
      <c r="AF762" s="193"/>
      <c r="AG762" s="193"/>
      <c r="AH762" s="193"/>
      <c r="AI762" s="193"/>
      <c r="AJ762" s="193"/>
      <c r="AK762" s="193"/>
      <c r="AL762" s="193"/>
      <c r="AM762" s="193"/>
      <c r="AN762" s="193"/>
      <c r="AO762" s="193"/>
      <c r="AP762" s="193"/>
      <c r="AQ762" s="193"/>
      <c r="AR762" s="193"/>
      <c r="AS762" s="193"/>
      <c r="AT762" s="193"/>
      <c r="AU762" s="193"/>
      <c r="AV762" s="193"/>
    </row>
    <row r="763" spans="1:48" ht="15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  <c r="AA763" s="193"/>
      <c r="AB763" s="193"/>
      <c r="AC763" s="193"/>
      <c r="AD763" s="193"/>
      <c r="AE763" s="193"/>
      <c r="AF763" s="193"/>
      <c r="AG763" s="193"/>
      <c r="AH763" s="193"/>
      <c r="AI763" s="193"/>
      <c r="AJ763" s="193"/>
      <c r="AK763" s="193"/>
      <c r="AL763" s="193"/>
      <c r="AM763" s="193"/>
      <c r="AN763" s="193"/>
      <c r="AO763" s="193"/>
      <c r="AP763" s="193"/>
      <c r="AQ763" s="193"/>
      <c r="AR763" s="193"/>
      <c r="AS763" s="193"/>
      <c r="AT763" s="193"/>
      <c r="AU763" s="193"/>
      <c r="AV763" s="193"/>
    </row>
    <row r="764" spans="1:48" ht="15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  <c r="AE764" s="193"/>
      <c r="AF764" s="193"/>
      <c r="AG764" s="193"/>
      <c r="AH764" s="193"/>
      <c r="AI764" s="193"/>
      <c r="AJ764" s="193"/>
      <c r="AK764" s="193"/>
      <c r="AL764" s="193"/>
      <c r="AM764" s="193"/>
      <c r="AN764" s="193"/>
      <c r="AO764" s="193"/>
      <c r="AP764" s="193"/>
      <c r="AQ764" s="193"/>
      <c r="AR764" s="193"/>
      <c r="AS764" s="193"/>
      <c r="AT764" s="193"/>
      <c r="AU764" s="193"/>
      <c r="AV764" s="193"/>
    </row>
    <row r="765" spans="1:48" ht="15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  <c r="AE765" s="193"/>
      <c r="AF765" s="193"/>
      <c r="AG765" s="193"/>
      <c r="AH765" s="193"/>
      <c r="AI765" s="193"/>
      <c r="AJ765" s="193"/>
      <c r="AK765" s="193"/>
      <c r="AL765" s="193"/>
      <c r="AM765" s="193"/>
      <c r="AN765" s="193"/>
      <c r="AO765" s="193"/>
      <c r="AP765" s="193"/>
      <c r="AQ765" s="193"/>
      <c r="AR765" s="193"/>
      <c r="AS765" s="193"/>
      <c r="AT765" s="193"/>
      <c r="AU765" s="193"/>
      <c r="AV765" s="193"/>
    </row>
    <row r="766" spans="1:48" ht="15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  <c r="AE766" s="193"/>
      <c r="AF766" s="193"/>
      <c r="AG766" s="193"/>
      <c r="AH766" s="193"/>
      <c r="AI766" s="193"/>
      <c r="AJ766" s="193"/>
      <c r="AK766" s="193"/>
      <c r="AL766" s="193"/>
      <c r="AM766" s="193"/>
      <c r="AN766" s="193"/>
      <c r="AO766" s="193"/>
      <c r="AP766" s="193"/>
      <c r="AQ766" s="193"/>
      <c r="AR766" s="193"/>
      <c r="AS766" s="193"/>
      <c r="AT766" s="193"/>
      <c r="AU766" s="193"/>
      <c r="AV766" s="193"/>
    </row>
    <row r="767" spans="1:48" ht="15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  <c r="AE767" s="193"/>
      <c r="AF767" s="193"/>
      <c r="AG767" s="193"/>
      <c r="AH767" s="193"/>
      <c r="AI767" s="193"/>
      <c r="AJ767" s="193"/>
      <c r="AK767" s="193"/>
      <c r="AL767" s="193"/>
      <c r="AM767" s="193"/>
      <c r="AN767" s="193"/>
      <c r="AO767" s="193"/>
      <c r="AP767" s="193"/>
      <c r="AQ767" s="193"/>
      <c r="AR767" s="193"/>
      <c r="AS767" s="193"/>
      <c r="AT767" s="193"/>
      <c r="AU767" s="193"/>
      <c r="AV767" s="193"/>
    </row>
    <row r="768" spans="1:48" ht="15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  <c r="AE768" s="193"/>
      <c r="AF768" s="193"/>
      <c r="AG768" s="193"/>
      <c r="AH768" s="193"/>
      <c r="AI768" s="193"/>
      <c r="AJ768" s="193"/>
      <c r="AK768" s="193"/>
      <c r="AL768" s="193"/>
      <c r="AM768" s="193"/>
      <c r="AN768" s="193"/>
      <c r="AO768" s="193"/>
      <c r="AP768" s="193"/>
      <c r="AQ768" s="193"/>
      <c r="AR768" s="193"/>
      <c r="AS768" s="193"/>
      <c r="AT768" s="193"/>
      <c r="AU768" s="193"/>
      <c r="AV768" s="193"/>
    </row>
    <row r="769" spans="1:48" ht="15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  <c r="AE769" s="193"/>
      <c r="AF769" s="193"/>
      <c r="AG769" s="193"/>
      <c r="AH769" s="193"/>
      <c r="AI769" s="193"/>
      <c r="AJ769" s="193"/>
      <c r="AK769" s="193"/>
      <c r="AL769" s="193"/>
      <c r="AM769" s="193"/>
      <c r="AN769" s="193"/>
      <c r="AO769" s="193"/>
      <c r="AP769" s="193"/>
      <c r="AQ769" s="193"/>
      <c r="AR769" s="193"/>
      <c r="AS769" s="193"/>
      <c r="AT769" s="193"/>
      <c r="AU769" s="193"/>
      <c r="AV769" s="193"/>
    </row>
    <row r="770" spans="1:48" ht="15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  <c r="AE770" s="193"/>
      <c r="AF770" s="193"/>
      <c r="AG770" s="193"/>
      <c r="AH770" s="193"/>
      <c r="AI770" s="193"/>
      <c r="AJ770" s="193"/>
      <c r="AK770" s="193"/>
      <c r="AL770" s="193"/>
      <c r="AM770" s="193"/>
      <c r="AN770" s="193"/>
      <c r="AO770" s="193"/>
      <c r="AP770" s="193"/>
      <c r="AQ770" s="193"/>
      <c r="AR770" s="193"/>
      <c r="AS770" s="193"/>
      <c r="AT770" s="193"/>
      <c r="AU770" s="193"/>
      <c r="AV770" s="193"/>
    </row>
    <row r="771" spans="1:48" ht="15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  <c r="AE771" s="193"/>
      <c r="AF771" s="193"/>
      <c r="AG771" s="193"/>
      <c r="AH771" s="193"/>
      <c r="AI771" s="193"/>
      <c r="AJ771" s="193"/>
      <c r="AK771" s="193"/>
      <c r="AL771" s="193"/>
      <c r="AM771" s="193"/>
      <c r="AN771" s="193"/>
      <c r="AO771" s="193"/>
      <c r="AP771" s="193"/>
      <c r="AQ771" s="193"/>
      <c r="AR771" s="193"/>
      <c r="AS771" s="193"/>
      <c r="AT771" s="193"/>
      <c r="AU771" s="193"/>
      <c r="AV771" s="193"/>
    </row>
    <row r="772" spans="1:48" ht="15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  <c r="AE772" s="193"/>
      <c r="AF772" s="193"/>
      <c r="AG772" s="193"/>
      <c r="AH772" s="193"/>
      <c r="AI772" s="193"/>
      <c r="AJ772" s="193"/>
      <c r="AK772" s="193"/>
      <c r="AL772" s="193"/>
      <c r="AM772" s="193"/>
      <c r="AN772" s="193"/>
      <c r="AO772" s="193"/>
      <c r="AP772" s="193"/>
      <c r="AQ772" s="193"/>
      <c r="AR772" s="193"/>
      <c r="AS772" s="193"/>
      <c r="AT772" s="193"/>
      <c r="AU772" s="193"/>
      <c r="AV772" s="193"/>
    </row>
    <row r="773" spans="1:48" ht="15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  <c r="AE773" s="193"/>
      <c r="AF773" s="193"/>
      <c r="AG773" s="193"/>
      <c r="AH773" s="193"/>
      <c r="AI773" s="193"/>
      <c r="AJ773" s="193"/>
      <c r="AK773" s="193"/>
      <c r="AL773" s="193"/>
      <c r="AM773" s="193"/>
      <c r="AN773" s="193"/>
      <c r="AO773" s="193"/>
      <c r="AP773" s="193"/>
      <c r="AQ773" s="193"/>
      <c r="AR773" s="193"/>
      <c r="AS773" s="193"/>
      <c r="AT773" s="193"/>
      <c r="AU773" s="193"/>
      <c r="AV773" s="193"/>
    </row>
    <row r="774" spans="1:48" ht="15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  <c r="AE774" s="193"/>
      <c r="AF774" s="193"/>
      <c r="AG774" s="193"/>
      <c r="AH774" s="193"/>
      <c r="AI774" s="193"/>
      <c r="AJ774" s="193"/>
      <c r="AK774" s="193"/>
      <c r="AL774" s="193"/>
      <c r="AM774" s="193"/>
      <c r="AN774" s="193"/>
      <c r="AO774" s="193"/>
      <c r="AP774" s="193"/>
      <c r="AQ774" s="193"/>
      <c r="AR774" s="193"/>
      <c r="AS774" s="193"/>
      <c r="AT774" s="193"/>
      <c r="AU774" s="193"/>
      <c r="AV774" s="193"/>
    </row>
    <row r="775" spans="1:48" ht="15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  <c r="AE775" s="193"/>
      <c r="AF775" s="193"/>
      <c r="AG775" s="193"/>
      <c r="AH775" s="193"/>
      <c r="AI775" s="193"/>
      <c r="AJ775" s="193"/>
      <c r="AK775" s="193"/>
      <c r="AL775" s="193"/>
      <c r="AM775" s="193"/>
      <c r="AN775" s="193"/>
      <c r="AO775" s="193"/>
      <c r="AP775" s="193"/>
      <c r="AQ775" s="193"/>
      <c r="AR775" s="193"/>
      <c r="AS775" s="193"/>
      <c r="AT775" s="193"/>
      <c r="AU775" s="193"/>
      <c r="AV775" s="193"/>
    </row>
    <row r="776" spans="1:48" ht="15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  <c r="AE776" s="193"/>
      <c r="AF776" s="193"/>
      <c r="AG776" s="193"/>
      <c r="AH776" s="193"/>
      <c r="AI776" s="193"/>
      <c r="AJ776" s="193"/>
      <c r="AK776" s="193"/>
      <c r="AL776" s="193"/>
      <c r="AM776" s="193"/>
      <c r="AN776" s="193"/>
      <c r="AO776" s="193"/>
      <c r="AP776" s="193"/>
      <c r="AQ776" s="193"/>
      <c r="AR776" s="193"/>
      <c r="AS776" s="193"/>
      <c r="AT776" s="193"/>
      <c r="AU776" s="193"/>
      <c r="AV776" s="193"/>
    </row>
    <row r="777" spans="1:48" ht="15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  <c r="AE777" s="193"/>
      <c r="AF777" s="193"/>
      <c r="AG777" s="193"/>
      <c r="AH777" s="193"/>
      <c r="AI777" s="193"/>
      <c r="AJ777" s="193"/>
      <c r="AK777" s="193"/>
      <c r="AL777" s="193"/>
      <c r="AM777" s="193"/>
      <c r="AN777" s="193"/>
      <c r="AO777" s="193"/>
      <c r="AP777" s="193"/>
      <c r="AQ777" s="193"/>
      <c r="AR777" s="193"/>
      <c r="AS777" s="193"/>
      <c r="AT777" s="193"/>
      <c r="AU777" s="193"/>
      <c r="AV777" s="193"/>
    </row>
    <row r="778" spans="1:48" ht="15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  <c r="AE778" s="193"/>
      <c r="AF778" s="193"/>
      <c r="AG778" s="193"/>
      <c r="AH778" s="193"/>
      <c r="AI778" s="193"/>
      <c r="AJ778" s="193"/>
      <c r="AK778" s="193"/>
      <c r="AL778" s="193"/>
      <c r="AM778" s="193"/>
      <c r="AN778" s="193"/>
      <c r="AO778" s="193"/>
      <c r="AP778" s="193"/>
      <c r="AQ778" s="193"/>
      <c r="AR778" s="193"/>
      <c r="AS778" s="193"/>
      <c r="AT778" s="193"/>
      <c r="AU778" s="193"/>
      <c r="AV778" s="193"/>
    </row>
    <row r="779" spans="1:48" ht="15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  <c r="AE779" s="193"/>
      <c r="AF779" s="193"/>
      <c r="AG779" s="193"/>
      <c r="AH779" s="193"/>
      <c r="AI779" s="193"/>
      <c r="AJ779" s="193"/>
      <c r="AK779" s="193"/>
      <c r="AL779" s="193"/>
      <c r="AM779" s="193"/>
      <c r="AN779" s="193"/>
      <c r="AO779" s="193"/>
      <c r="AP779" s="193"/>
      <c r="AQ779" s="193"/>
      <c r="AR779" s="193"/>
      <c r="AS779" s="193"/>
      <c r="AT779" s="193"/>
      <c r="AU779" s="193"/>
      <c r="AV779" s="193"/>
    </row>
    <row r="780" spans="1:48" ht="15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  <c r="AE780" s="193"/>
      <c r="AF780" s="193"/>
      <c r="AG780" s="193"/>
      <c r="AH780" s="193"/>
      <c r="AI780" s="193"/>
      <c r="AJ780" s="193"/>
      <c r="AK780" s="193"/>
      <c r="AL780" s="193"/>
      <c r="AM780" s="193"/>
      <c r="AN780" s="193"/>
      <c r="AO780" s="193"/>
      <c r="AP780" s="193"/>
      <c r="AQ780" s="193"/>
      <c r="AR780" s="193"/>
      <c r="AS780" s="193"/>
      <c r="AT780" s="193"/>
      <c r="AU780" s="193"/>
      <c r="AV780" s="193"/>
    </row>
    <row r="781" spans="1:48" ht="15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  <c r="AE781" s="193"/>
      <c r="AF781" s="193"/>
      <c r="AG781" s="193"/>
      <c r="AH781" s="193"/>
      <c r="AI781" s="193"/>
      <c r="AJ781" s="193"/>
      <c r="AK781" s="193"/>
      <c r="AL781" s="193"/>
      <c r="AM781" s="193"/>
      <c r="AN781" s="193"/>
      <c r="AO781" s="193"/>
      <c r="AP781" s="193"/>
      <c r="AQ781" s="193"/>
      <c r="AR781" s="193"/>
      <c r="AS781" s="193"/>
      <c r="AT781" s="193"/>
      <c r="AU781" s="193"/>
      <c r="AV781" s="193"/>
    </row>
    <row r="782" spans="1:48" ht="15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  <c r="AE782" s="193"/>
      <c r="AF782" s="193"/>
      <c r="AG782" s="193"/>
      <c r="AH782" s="193"/>
      <c r="AI782" s="193"/>
      <c r="AJ782" s="193"/>
      <c r="AK782" s="193"/>
      <c r="AL782" s="193"/>
      <c r="AM782" s="193"/>
      <c r="AN782" s="193"/>
      <c r="AO782" s="193"/>
      <c r="AP782" s="193"/>
      <c r="AQ782" s="193"/>
      <c r="AR782" s="193"/>
      <c r="AS782" s="193"/>
      <c r="AT782" s="193"/>
      <c r="AU782" s="193"/>
      <c r="AV782" s="193"/>
    </row>
    <row r="783" spans="1:48" ht="15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  <c r="AE783" s="193"/>
      <c r="AF783" s="193"/>
      <c r="AG783" s="193"/>
      <c r="AH783" s="193"/>
      <c r="AI783" s="193"/>
      <c r="AJ783" s="193"/>
      <c r="AK783" s="193"/>
      <c r="AL783" s="193"/>
      <c r="AM783" s="193"/>
      <c r="AN783" s="193"/>
      <c r="AO783" s="193"/>
      <c r="AP783" s="193"/>
      <c r="AQ783" s="193"/>
      <c r="AR783" s="193"/>
      <c r="AS783" s="193"/>
      <c r="AT783" s="193"/>
      <c r="AU783" s="193"/>
      <c r="AV783" s="193"/>
    </row>
    <row r="784" spans="1:48" ht="15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  <c r="AE784" s="193"/>
      <c r="AF784" s="193"/>
      <c r="AG784" s="193"/>
      <c r="AH784" s="193"/>
      <c r="AI784" s="193"/>
      <c r="AJ784" s="193"/>
      <c r="AK784" s="193"/>
      <c r="AL784" s="193"/>
      <c r="AM784" s="193"/>
      <c r="AN784" s="193"/>
      <c r="AO784" s="193"/>
      <c r="AP784" s="193"/>
      <c r="AQ784" s="193"/>
      <c r="AR784" s="193"/>
      <c r="AS784" s="193"/>
      <c r="AT784" s="193"/>
      <c r="AU784" s="193"/>
      <c r="AV784" s="193"/>
    </row>
    <row r="785" spans="1:48" ht="15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  <c r="AE785" s="193"/>
      <c r="AF785" s="193"/>
      <c r="AG785" s="193"/>
      <c r="AH785" s="193"/>
      <c r="AI785" s="193"/>
      <c r="AJ785" s="193"/>
      <c r="AK785" s="193"/>
      <c r="AL785" s="193"/>
      <c r="AM785" s="193"/>
      <c r="AN785" s="193"/>
      <c r="AO785" s="193"/>
      <c r="AP785" s="193"/>
      <c r="AQ785" s="193"/>
      <c r="AR785" s="193"/>
      <c r="AS785" s="193"/>
      <c r="AT785" s="193"/>
      <c r="AU785" s="193"/>
      <c r="AV785" s="193"/>
    </row>
    <row r="786" spans="1:48" ht="15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  <c r="AA786" s="193"/>
      <c r="AB786" s="193"/>
      <c r="AC786" s="193"/>
      <c r="AD786" s="193"/>
      <c r="AE786" s="193"/>
      <c r="AF786" s="193"/>
      <c r="AG786" s="193"/>
      <c r="AH786" s="193"/>
      <c r="AI786" s="193"/>
      <c r="AJ786" s="193"/>
      <c r="AK786" s="193"/>
      <c r="AL786" s="193"/>
      <c r="AM786" s="193"/>
      <c r="AN786" s="193"/>
      <c r="AO786" s="193"/>
      <c r="AP786" s="193"/>
      <c r="AQ786" s="193"/>
      <c r="AR786" s="193"/>
      <c r="AS786" s="193"/>
      <c r="AT786" s="193"/>
      <c r="AU786" s="193"/>
      <c r="AV786" s="193"/>
    </row>
    <row r="787" spans="1:48" ht="15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  <c r="AE787" s="193"/>
      <c r="AF787" s="193"/>
      <c r="AG787" s="193"/>
      <c r="AH787" s="193"/>
      <c r="AI787" s="193"/>
      <c r="AJ787" s="193"/>
      <c r="AK787" s="193"/>
      <c r="AL787" s="193"/>
      <c r="AM787" s="193"/>
      <c r="AN787" s="193"/>
      <c r="AO787" s="193"/>
      <c r="AP787" s="193"/>
      <c r="AQ787" s="193"/>
      <c r="AR787" s="193"/>
      <c r="AS787" s="193"/>
      <c r="AT787" s="193"/>
      <c r="AU787" s="193"/>
      <c r="AV787" s="193"/>
    </row>
    <row r="788" spans="1:48" ht="15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  <c r="AE788" s="193"/>
      <c r="AF788" s="193"/>
      <c r="AG788" s="193"/>
      <c r="AH788" s="193"/>
      <c r="AI788" s="193"/>
      <c r="AJ788" s="193"/>
      <c r="AK788" s="193"/>
      <c r="AL788" s="193"/>
      <c r="AM788" s="193"/>
      <c r="AN788" s="193"/>
      <c r="AO788" s="193"/>
      <c r="AP788" s="193"/>
      <c r="AQ788" s="193"/>
      <c r="AR788" s="193"/>
      <c r="AS788" s="193"/>
      <c r="AT788" s="193"/>
      <c r="AU788" s="193"/>
      <c r="AV788" s="193"/>
    </row>
    <row r="789" spans="1:48" ht="15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  <c r="AE789" s="193"/>
      <c r="AF789" s="193"/>
      <c r="AG789" s="193"/>
      <c r="AH789" s="193"/>
      <c r="AI789" s="193"/>
      <c r="AJ789" s="193"/>
      <c r="AK789" s="193"/>
      <c r="AL789" s="193"/>
      <c r="AM789" s="193"/>
      <c r="AN789" s="193"/>
      <c r="AO789" s="193"/>
      <c r="AP789" s="193"/>
      <c r="AQ789" s="193"/>
      <c r="AR789" s="193"/>
      <c r="AS789" s="193"/>
      <c r="AT789" s="193"/>
      <c r="AU789" s="193"/>
      <c r="AV789" s="193"/>
    </row>
    <row r="790" spans="1:48" ht="15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  <c r="AE790" s="193"/>
      <c r="AF790" s="193"/>
      <c r="AG790" s="193"/>
      <c r="AH790" s="193"/>
      <c r="AI790" s="193"/>
      <c r="AJ790" s="193"/>
      <c r="AK790" s="193"/>
      <c r="AL790" s="193"/>
      <c r="AM790" s="193"/>
      <c r="AN790" s="193"/>
      <c r="AO790" s="193"/>
      <c r="AP790" s="193"/>
      <c r="AQ790" s="193"/>
      <c r="AR790" s="193"/>
      <c r="AS790" s="193"/>
      <c r="AT790" s="193"/>
      <c r="AU790" s="193"/>
      <c r="AV790" s="193"/>
    </row>
    <row r="791" spans="1:48" ht="15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  <c r="AA791" s="193"/>
      <c r="AB791" s="193"/>
      <c r="AC791" s="193"/>
      <c r="AD791" s="193"/>
      <c r="AE791" s="193"/>
      <c r="AF791" s="193"/>
      <c r="AG791" s="193"/>
      <c r="AH791" s="193"/>
      <c r="AI791" s="193"/>
      <c r="AJ791" s="193"/>
      <c r="AK791" s="193"/>
      <c r="AL791" s="193"/>
      <c r="AM791" s="193"/>
      <c r="AN791" s="193"/>
      <c r="AO791" s="193"/>
      <c r="AP791" s="193"/>
      <c r="AQ791" s="193"/>
      <c r="AR791" s="193"/>
      <c r="AS791" s="193"/>
      <c r="AT791" s="193"/>
      <c r="AU791" s="193"/>
      <c r="AV791" s="193"/>
    </row>
    <row r="792" spans="1:48" ht="15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  <c r="AE792" s="193"/>
      <c r="AF792" s="193"/>
      <c r="AG792" s="193"/>
      <c r="AH792" s="193"/>
      <c r="AI792" s="193"/>
      <c r="AJ792" s="193"/>
      <c r="AK792" s="193"/>
      <c r="AL792" s="193"/>
      <c r="AM792" s="193"/>
      <c r="AN792" s="193"/>
      <c r="AO792" s="193"/>
      <c r="AP792" s="193"/>
      <c r="AQ792" s="193"/>
      <c r="AR792" s="193"/>
      <c r="AS792" s="193"/>
      <c r="AT792" s="193"/>
      <c r="AU792" s="193"/>
      <c r="AV792" s="193"/>
    </row>
    <row r="793" spans="1:48" ht="15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  <c r="AE793" s="193"/>
      <c r="AF793" s="193"/>
      <c r="AG793" s="193"/>
      <c r="AH793" s="193"/>
      <c r="AI793" s="193"/>
      <c r="AJ793" s="193"/>
      <c r="AK793" s="193"/>
      <c r="AL793" s="193"/>
      <c r="AM793" s="193"/>
      <c r="AN793" s="193"/>
      <c r="AO793" s="193"/>
      <c r="AP793" s="193"/>
      <c r="AQ793" s="193"/>
      <c r="AR793" s="193"/>
      <c r="AS793" s="193"/>
      <c r="AT793" s="193"/>
      <c r="AU793" s="193"/>
      <c r="AV793" s="193"/>
    </row>
    <row r="794" spans="1:48" ht="15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  <c r="AA794" s="193"/>
      <c r="AB794" s="193"/>
      <c r="AC794" s="193"/>
      <c r="AD794" s="193"/>
      <c r="AE794" s="193"/>
      <c r="AF794" s="193"/>
      <c r="AG794" s="193"/>
      <c r="AH794" s="193"/>
      <c r="AI794" s="193"/>
      <c r="AJ794" s="193"/>
      <c r="AK794" s="193"/>
      <c r="AL794" s="193"/>
      <c r="AM794" s="193"/>
      <c r="AN794" s="193"/>
      <c r="AO794" s="193"/>
      <c r="AP794" s="193"/>
      <c r="AQ794" s="193"/>
      <c r="AR794" s="193"/>
      <c r="AS794" s="193"/>
      <c r="AT794" s="193"/>
      <c r="AU794" s="193"/>
      <c r="AV794" s="193"/>
    </row>
    <row r="795" spans="1:48" ht="15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  <c r="AE795" s="193"/>
      <c r="AF795" s="193"/>
      <c r="AG795" s="193"/>
      <c r="AH795" s="193"/>
      <c r="AI795" s="193"/>
      <c r="AJ795" s="193"/>
      <c r="AK795" s="193"/>
      <c r="AL795" s="193"/>
      <c r="AM795" s="193"/>
      <c r="AN795" s="193"/>
      <c r="AO795" s="193"/>
      <c r="AP795" s="193"/>
      <c r="AQ795" s="193"/>
      <c r="AR795" s="193"/>
      <c r="AS795" s="193"/>
      <c r="AT795" s="193"/>
      <c r="AU795" s="193"/>
      <c r="AV795" s="193"/>
    </row>
    <row r="796" spans="1:48" ht="15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  <c r="AE796" s="193"/>
      <c r="AF796" s="193"/>
      <c r="AG796" s="193"/>
      <c r="AH796" s="193"/>
      <c r="AI796" s="193"/>
      <c r="AJ796" s="193"/>
      <c r="AK796" s="193"/>
      <c r="AL796" s="193"/>
      <c r="AM796" s="193"/>
      <c r="AN796" s="193"/>
      <c r="AO796" s="193"/>
      <c r="AP796" s="193"/>
      <c r="AQ796" s="193"/>
      <c r="AR796" s="193"/>
      <c r="AS796" s="193"/>
      <c r="AT796" s="193"/>
      <c r="AU796" s="193"/>
      <c r="AV796" s="193"/>
    </row>
    <row r="797" spans="1:48" ht="15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  <c r="AE797" s="193"/>
      <c r="AF797" s="193"/>
      <c r="AG797" s="193"/>
      <c r="AH797" s="193"/>
      <c r="AI797" s="193"/>
      <c r="AJ797" s="193"/>
      <c r="AK797" s="193"/>
      <c r="AL797" s="193"/>
      <c r="AM797" s="193"/>
      <c r="AN797" s="193"/>
      <c r="AO797" s="193"/>
      <c r="AP797" s="193"/>
      <c r="AQ797" s="193"/>
      <c r="AR797" s="193"/>
      <c r="AS797" s="193"/>
      <c r="AT797" s="193"/>
      <c r="AU797" s="193"/>
      <c r="AV797" s="193"/>
    </row>
    <row r="798" spans="1:48" ht="15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  <c r="AE798" s="193"/>
      <c r="AF798" s="193"/>
      <c r="AG798" s="193"/>
      <c r="AH798" s="193"/>
      <c r="AI798" s="193"/>
      <c r="AJ798" s="193"/>
      <c r="AK798" s="193"/>
      <c r="AL798" s="193"/>
      <c r="AM798" s="193"/>
      <c r="AN798" s="193"/>
      <c r="AO798" s="193"/>
      <c r="AP798" s="193"/>
      <c r="AQ798" s="193"/>
      <c r="AR798" s="193"/>
      <c r="AS798" s="193"/>
      <c r="AT798" s="193"/>
      <c r="AU798" s="193"/>
      <c r="AV798" s="193"/>
    </row>
    <row r="799" spans="1:48" ht="15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  <c r="AE799" s="193"/>
      <c r="AF799" s="193"/>
      <c r="AG799" s="193"/>
      <c r="AH799" s="193"/>
      <c r="AI799" s="193"/>
      <c r="AJ799" s="193"/>
      <c r="AK799" s="193"/>
      <c r="AL799" s="193"/>
      <c r="AM799" s="193"/>
      <c r="AN799" s="193"/>
      <c r="AO799" s="193"/>
      <c r="AP799" s="193"/>
      <c r="AQ799" s="193"/>
      <c r="AR799" s="193"/>
      <c r="AS799" s="193"/>
      <c r="AT799" s="193"/>
      <c r="AU799" s="193"/>
      <c r="AV799" s="193"/>
    </row>
    <row r="800" spans="1:48" ht="15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  <c r="AE800" s="193"/>
      <c r="AF800" s="193"/>
      <c r="AG800" s="193"/>
      <c r="AH800" s="193"/>
      <c r="AI800" s="193"/>
      <c r="AJ800" s="193"/>
      <c r="AK800" s="193"/>
      <c r="AL800" s="193"/>
      <c r="AM800" s="193"/>
      <c r="AN800" s="193"/>
      <c r="AO800" s="193"/>
      <c r="AP800" s="193"/>
      <c r="AQ800" s="193"/>
      <c r="AR800" s="193"/>
      <c r="AS800" s="193"/>
      <c r="AT800" s="193"/>
      <c r="AU800" s="193"/>
      <c r="AV800" s="193"/>
    </row>
    <row r="801" spans="1:48" ht="15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  <c r="AE801" s="193"/>
      <c r="AF801" s="193"/>
      <c r="AG801" s="193"/>
      <c r="AH801" s="193"/>
      <c r="AI801" s="193"/>
      <c r="AJ801" s="193"/>
      <c r="AK801" s="193"/>
      <c r="AL801" s="193"/>
      <c r="AM801" s="193"/>
      <c r="AN801" s="193"/>
      <c r="AO801" s="193"/>
      <c r="AP801" s="193"/>
      <c r="AQ801" s="193"/>
      <c r="AR801" s="193"/>
      <c r="AS801" s="193"/>
      <c r="AT801" s="193"/>
      <c r="AU801" s="193"/>
      <c r="AV801" s="193"/>
    </row>
    <row r="802" spans="1:48" ht="15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  <c r="AE802" s="193"/>
      <c r="AF802" s="193"/>
      <c r="AG802" s="193"/>
      <c r="AH802" s="193"/>
      <c r="AI802" s="193"/>
      <c r="AJ802" s="193"/>
      <c r="AK802" s="193"/>
      <c r="AL802" s="193"/>
      <c r="AM802" s="193"/>
      <c r="AN802" s="193"/>
      <c r="AO802" s="193"/>
      <c r="AP802" s="193"/>
      <c r="AQ802" s="193"/>
      <c r="AR802" s="193"/>
      <c r="AS802" s="193"/>
      <c r="AT802" s="193"/>
      <c r="AU802" s="193"/>
      <c r="AV802" s="193"/>
    </row>
    <row r="803" spans="1:48" ht="15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  <c r="AE803" s="193"/>
      <c r="AF803" s="193"/>
      <c r="AG803" s="193"/>
      <c r="AH803" s="193"/>
      <c r="AI803" s="193"/>
      <c r="AJ803" s="193"/>
      <c r="AK803" s="193"/>
      <c r="AL803" s="193"/>
      <c r="AM803" s="193"/>
      <c r="AN803" s="193"/>
      <c r="AO803" s="193"/>
      <c r="AP803" s="193"/>
      <c r="AQ803" s="193"/>
      <c r="AR803" s="193"/>
      <c r="AS803" s="193"/>
      <c r="AT803" s="193"/>
      <c r="AU803" s="193"/>
      <c r="AV803" s="193"/>
    </row>
    <row r="804" spans="1:48" ht="15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  <c r="AE804" s="193"/>
      <c r="AF804" s="193"/>
      <c r="AG804" s="193"/>
      <c r="AH804" s="193"/>
      <c r="AI804" s="193"/>
      <c r="AJ804" s="193"/>
      <c r="AK804" s="193"/>
      <c r="AL804" s="193"/>
      <c r="AM804" s="193"/>
      <c r="AN804" s="193"/>
      <c r="AO804" s="193"/>
      <c r="AP804" s="193"/>
      <c r="AQ804" s="193"/>
      <c r="AR804" s="193"/>
      <c r="AS804" s="193"/>
      <c r="AT804" s="193"/>
      <c r="AU804" s="193"/>
      <c r="AV804" s="193"/>
    </row>
    <row r="805" spans="1:48" ht="15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  <c r="AE805" s="193"/>
      <c r="AF805" s="193"/>
      <c r="AG805" s="193"/>
      <c r="AH805" s="193"/>
      <c r="AI805" s="193"/>
      <c r="AJ805" s="193"/>
      <c r="AK805" s="193"/>
      <c r="AL805" s="193"/>
      <c r="AM805" s="193"/>
      <c r="AN805" s="193"/>
      <c r="AO805" s="193"/>
      <c r="AP805" s="193"/>
      <c r="AQ805" s="193"/>
      <c r="AR805" s="193"/>
      <c r="AS805" s="193"/>
      <c r="AT805" s="193"/>
      <c r="AU805" s="193"/>
      <c r="AV805" s="193"/>
    </row>
    <row r="806" spans="1:48" ht="15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  <c r="AE806" s="193"/>
      <c r="AF806" s="193"/>
      <c r="AG806" s="193"/>
      <c r="AH806" s="193"/>
      <c r="AI806" s="193"/>
      <c r="AJ806" s="193"/>
      <c r="AK806" s="193"/>
      <c r="AL806" s="193"/>
      <c r="AM806" s="193"/>
      <c r="AN806" s="193"/>
      <c r="AO806" s="193"/>
      <c r="AP806" s="193"/>
      <c r="AQ806" s="193"/>
      <c r="AR806" s="193"/>
      <c r="AS806" s="193"/>
      <c r="AT806" s="193"/>
      <c r="AU806" s="193"/>
      <c r="AV806" s="193"/>
    </row>
    <row r="807" spans="1:48" ht="15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  <c r="AE807" s="193"/>
      <c r="AF807" s="193"/>
      <c r="AG807" s="193"/>
      <c r="AH807" s="193"/>
      <c r="AI807" s="193"/>
      <c r="AJ807" s="193"/>
      <c r="AK807" s="193"/>
      <c r="AL807" s="193"/>
      <c r="AM807" s="193"/>
      <c r="AN807" s="193"/>
      <c r="AO807" s="193"/>
      <c r="AP807" s="193"/>
      <c r="AQ807" s="193"/>
      <c r="AR807" s="193"/>
      <c r="AS807" s="193"/>
      <c r="AT807" s="193"/>
      <c r="AU807" s="193"/>
      <c r="AV807" s="193"/>
    </row>
    <row r="808" spans="1:48" ht="15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  <c r="AE808" s="193"/>
      <c r="AF808" s="193"/>
      <c r="AG808" s="193"/>
      <c r="AH808" s="193"/>
      <c r="AI808" s="193"/>
      <c r="AJ808" s="193"/>
      <c r="AK808" s="193"/>
      <c r="AL808" s="193"/>
      <c r="AM808" s="193"/>
      <c r="AN808" s="193"/>
      <c r="AO808" s="193"/>
      <c r="AP808" s="193"/>
      <c r="AQ808" s="193"/>
      <c r="AR808" s="193"/>
      <c r="AS808" s="193"/>
      <c r="AT808" s="193"/>
      <c r="AU808" s="193"/>
      <c r="AV808" s="193"/>
    </row>
    <row r="809" spans="1:48" ht="15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  <c r="AE809" s="193"/>
      <c r="AF809" s="193"/>
      <c r="AG809" s="193"/>
      <c r="AH809" s="193"/>
      <c r="AI809" s="193"/>
      <c r="AJ809" s="193"/>
      <c r="AK809" s="193"/>
      <c r="AL809" s="193"/>
      <c r="AM809" s="193"/>
      <c r="AN809" s="193"/>
      <c r="AO809" s="193"/>
      <c r="AP809" s="193"/>
      <c r="AQ809" s="193"/>
      <c r="AR809" s="193"/>
      <c r="AS809" s="193"/>
      <c r="AT809" s="193"/>
      <c r="AU809" s="193"/>
      <c r="AV809" s="193"/>
    </row>
    <row r="810" spans="1:48" ht="15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  <c r="AE810" s="193"/>
      <c r="AF810" s="193"/>
      <c r="AG810" s="193"/>
      <c r="AH810" s="193"/>
      <c r="AI810" s="193"/>
      <c r="AJ810" s="193"/>
      <c r="AK810" s="193"/>
      <c r="AL810" s="193"/>
      <c r="AM810" s="193"/>
      <c r="AN810" s="193"/>
      <c r="AO810" s="193"/>
      <c r="AP810" s="193"/>
      <c r="AQ810" s="193"/>
      <c r="AR810" s="193"/>
      <c r="AS810" s="193"/>
      <c r="AT810" s="193"/>
      <c r="AU810" s="193"/>
      <c r="AV810" s="193"/>
    </row>
    <row r="811" spans="1:48" ht="15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  <c r="AE811" s="193"/>
      <c r="AF811" s="193"/>
      <c r="AG811" s="193"/>
      <c r="AH811" s="193"/>
      <c r="AI811" s="193"/>
      <c r="AJ811" s="193"/>
      <c r="AK811" s="193"/>
      <c r="AL811" s="193"/>
      <c r="AM811" s="193"/>
      <c r="AN811" s="193"/>
      <c r="AO811" s="193"/>
      <c r="AP811" s="193"/>
      <c r="AQ811" s="193"/>
      <c r="AR811" s="193"/>
      <c r="AS811" s="193"/>
      <c r="AT811" s="193"/>
      <c r="AU811" s="193"/>
      <c r="AV811" s="193"/>
    </row>
    <row r="812" spans="1:48" ht="15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  <c r="AE812" s="193"/>
      <c r="AF812" s="193"/>
      <c r="AG812" s="193"/>
      <c r="AH812" s="193"/>
      <c r="AI812" s="193"/>
      <c r="AJ812" s="193"/>
      <c r="AK812" s="193"/>
      <c r="AL812" s="193"/>
      <c r="AM812" s="193"/>
      <c r="AN812" s="193"/>
      <c r="AO812" s="193"/>
      <c r="AP812" s="193"/>
      <c r="AQ812" s="193"/>
      <c r="AR812" s="193"/>
      <c r="AS812" s="193"/>
      <c r="AT812" s="193"/>
      <c r="AU812" s="193"/>
      <c r="AV812" s="193"/>
    </row>
    <row r="813" spans="1:48" ht="15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  <c r="AE813" s="193"/>
      <c r="AF813" s="193"/>
      <c r="AG813" s="193"/>
      <c r="AH813" s="193"/>
      <c r="AI813" s="193"/>
      <c r="AJ813" s="193"/>
      <c r="AK813" s="193"/>
      <c r="AL813" s="193"/>
      <c r="AM813" s="193"/>
      <c r="AN813" s="193"/>
      <c r="AO813" s="193"/>
      <c r="AP813" s="193"/>
      <c r="AQ813" s="193"/>
      <c r="AR813" s="193"/>
      <c r="AS813" s="193"/>
      <c r="AT813" s="193"/>
      <c r="AU813" s="193"/>
      <c r="AV813" s="193"/>
    </row>
    <row r="814" spans="1:48" ht="15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  <c r="AE814" s="193"/>
      <c r="AF814" s="193"/>
      <c r="AG814" s="193"/>
      <c r="AH814" s="193"/>
      <c r="AI814" s="193"/>
      <c r="AJ814" s="193"/>
      <c r="AK814" s="193"/>
      <c r="AL814" s="193"/>
      <c r="AM814" s="193"/>
      <c r="AN814" s="193"/>
      <c r="AO814" s="193"/>
      <c r="AP814" s="193"/>
      <c r="AQ814" s="193"/>
      <c r="AR814" s="193"/>
      <c r="AS814" s="193"/>
      <c r="AT814" s="193"/>
      <c r="AU814" s="193"/>
      <c r="AV814" s="193"/>
    </row>
    <row r="815" spans="1:48" ht="15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  <c r="AE815" s="193"/>
      <c r="AF815" s="193"/>
      <c r="AG815" s="193"/>
      <c r="AH815" s="193"/>
      <c r="AI815" s="193"/>
      <c r="AJ815" s="193"/>
      <c r="AK815" s="193"/>
      <c r="AL815" s="193"/>
      <c r="AM815" s="193"/>
      <c r="AN815" s="193"/>
      <c r="AO815" s="193"/>
      <c r="AP815" s="193"/>
      <c r="AQ815" s="193"/>
      <c r="AR815" s="193"/>
      <c r="AS815" s="193"/>
      <c r="AT815" s="193"/>
      <c r="AU815" s="193"/>
      <c r="AV815" s="193"/>
    </row>
    <row r="816" spans="1:48" ht="15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  <c r="AE816" s="193"/>
      <c r="AF816" s="193"/>
      <c r="AG816" s="193"/>
      <c r="AH816" s="193"/>
      <c r="AI816" s="193"/>
      <c r="AJ816" s="193"/>
      <c r="AK816" s="193"/>
      <c r="AL816" s="193"/>
      <c r="AM816" s="193"/>
      <c r="AN816" s="193"/>
      <c r="AO816" s="193"/>
      <c r="AP816" s="193"/>
      <c r="AQ816" s="193"/>
      <c r="AR816" s="193"/>
      <c r="AS816" s="193"/>
      <c r="AT816" s="193"/>
      <c r="AU816" s="193"/>
      <c r="AV816" s="193"/>
    </row>
    <row r="817" spans="1:48" ht="15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  <c r="AA817" s="193"/>
      <c r="AB817" s="193"/>
      <c r="AC817" s="193"/>
      <c r="AD817" s="193"/>
      <c r="AE817" s="193"/>
      <c r="AF817" s="193"/>
      <c r="AG817" s="193"/>
      <c r="AH817" s="193"/>
      <c r="AI817" s="193"/>
      <c r="AJ817" s="193"/>
      <c r="AK817" s="193"/>
      <c r="AL817" s="193"/>
      <c r="AM817" s="193"/>
      <c r="AN817" s="193"/>
      <c r="AO817" s="193"/>
      <c r="AP817" s="193"/>
      <c r="AQ817" s="193"/>
      <c r="AR817" s="193"/>
      <c r="AS817" s="193"/>
      <c r="AT817" s="193"/>
      <c r="AU817" s="193"/>
      <c r="AV817" s="193"/>
    </row>
    <row r="818" spans="1:48" ht="15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  <c r="AE818" s="193"/>
      <c r="AF818" s="193"/>
      <c r="AG818" s="193"/>
      <c r="AH818" s="193"/>
      <c r="AI818" s="193"/>
      <c r="AJ818" s="193"/>
      <c r="AK818" s="193"/>
      <c r="AL818" s="193"/>
      <c r="AM818" s="193"/>
      <c r="AN818" s="193"/>
      <c r="AO818" s="193"/>
      <c r="AP818" s="193"/>
      <c r="AQ818" s="193"/>
      <c r="AR818" s="193"/>
      <c r="AS818" s="193"/>
      <c r="AT818" s="193"/>
      <c r="AU818" s="193"/>
      <c r="AV818" s="193"/>
    </row>
    <row r="819" spans="1:48" ht="15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  <c r="AE819" s="193"/>
      <c r="AF819" s="193"/>
      <c r="AG819" s="193"/>
      <c r="AH819" s="193"/>
      <c r="AI819" s="193"/>
      <c r="AJ819" s="193"/>
      <c r="AK819" s="193"/>
      <c r="AL819" s="193"/>
      <c r="AM819" s="193"/>
      <c r="AN819" s="193"/>
      <c r="AO819" s="193"/>
      <c r="AP819" s="193"/>
      <c r="AQ819" s="193"/>
      <c r="AR819" s="193"/>
      <c r="AS819" s="193"/>
      <c r="AT819" s="193"/>
      <c r="AU819" s="193"/>
      <c r="AV819" s="193"/>
    </row>
    <row r="820" spans="1:48" ht="15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  <c r="AE820" s="193"/>
      <c r="AF820" s="193"/>
      <c r="AG820" s="193"/>
      <c r="AH820" s="193"/>
      <c r="AI820" s="193"/>
      <c r="AJ820" s="193"/>
      <c r="AK820" s="193"/>
      <c r="AL820" s="193"/>
      <c r="AM820" s="193"/>
      <c r="AN820" s="193"/>
      <c r="AO820" s="193"/>
      <c r="AP820" s="193"/>
      <c r="AQ820" s="193"/>
      <c r="AR820" s="193"/>
      <c r="AS820" s="193"/>
      <c r="AT820" s="193"/>
      <c r="AU820" s="193"/>
      <c r="AV820" s="193"/>
    </row>
    <row r="821" spans="1:48" ht="15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  <c r="AE821" s="193"/>
      <c r="AF821" s="193"/>
      <c r="AG821" s="193"/>
      <c r="AH821" s="193"/>
      <c r="AI821" s="193"/>
      <c r="AJ821" s="193"/>
      <c r="AK821" s="193"/>
      <c r="AL821" s="193"/>
      <c r="AM821" s="193"/>
      <c r="AN821" s="193"/>
      <c r="AO821" s="193"/>
      <c r="AP821" s="193"/>
      <c r="AQ821" s="193"/>
      <c r="AR821" s="193"/>
      <c r="AS821" s="193"/>
      <c r="AT821" s="193"/>
      <c r="AU821" s="193"/>
      <c r="AV821" s="193"/>
    </row>
    <row r="822" spans="1:48" ht="15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  <c r="AA822" s="193"/>
      <c r="AB822" s="193"/>
      <c r="AC822" s="193"/>
      <c r="AD822" s="193"/>
      <c r="AE822" s="193"/>
      <c r="AF822" s="193"/>
      <c r="AG822" s="193"/>
      <c r="AH822" s="193"/>
      <c r="AI822" s="193"/>
      <c r="AJ822" s="193"/>
      <c r="AK822" s="193"/>
      <c r="AL822" s="193"/>
      <c r="AM822" s="193"/>
      <c r="AN822" s="193"/>
      <c r="AO822" s="193"/>
      <c r="AP822" s="193"/>
      <c r="AQ822" s="193"/>
      <c r="AR822" s="193"/>
      <c r="AS822" s="193"/>
      <c r="AT822" s="193"/>
      <c r="AU822" s="193"/>
      <c r="AV822" s="193"/>
    </row>
    <row r="823" spans="1:48" ht="15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  <c r="AE823" s="193"/>
      <c r="AF823" s="193"/>
      <c r="AG823" s="193"/>
      <c r="AH823" s="193"/>
      <c r="AI823" s="193"/>
      <c r="AJ823" s="193"/>
      <c r="AK823" s="193"/>
      <c r="AL823" s="193"/>
      <c r="AM823" s="193"/>
      <c r="AN823" s="193"/>
      <c r="AO823" s="193"/>
      <c r="AP823" s="193"/>
      <c r="AQ823" s="193"/>
      <c r="AR823" s="193"/>
      <c r="AS823" s="193"/>
      <c r="AT823" s="193"/>
      <c r="AU823" s="193"/>
      <c r="AV823" s="193"/>
    </row>
    <row r="824" spans="1:48" ht="15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  <c r="AE824" s="193"/>
      <c r="AF824" s="193"/>
      <c r="AG824" s="193"/>
      <c r="AH824" s="193"/>
      <c r="AI824" s="193"/>
      <c r="AJ824" s="193"/>
      <c r="AK824" s="193"/>
      <c r="AL824" s="193"/>
      <c r="AM824" s="193"/>
      <c r="AN824" s="193"/>
      <c r="AO824" s="193"/>
      <c r="AP824" s="193"/>
      <c r="AQ824" s="193"/>
      <c r="AR824" s="193"/>
      <c r="AS824" s="193"/>
      <c r="AT824" s="193"/>
      <c r="AU824" s="193"/>
      <c r="AV824" s="193"/>
    </row>
    <row r="825" spans="1:48" ht="15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  <c r="AE825" s="193"/>
      <c r="AF825" s="193"/>
      <c r="AG825" s="193"/>
      <c r="AH825" s="193"/>
      <c r="AI825" s="193"/>
      <c r="AJ825" s="193"/>
      <c r="AK825" s="193"/>
      <c r="AL825" s="193"/>
      <c r="AM825" s="193"/>
      <c r="AN825" s="193"/>
      <c r="AO825" s="193"/>
      <c r="AP825" s="193"/>
      <c r="AQ825" s="193"/>
      <c r="AR825" s="193"/>
      <c r="AS825" s="193"/>
      <c r="AT825" s="193"/>
      <c r="AU825" s="193"/>
      <c r="AV825" s="193"/>
    </row>
    <row r="826" spans="1:48" ht="15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  <c r="AE826" s="193"/>
      <c r="AF826" s="193"/>
      <c r="AG826" s="193"/>
      <c r="AH826" s="193"/>
      <c r="AI826" s="193"/>
      <c r="AJ826" s="193"/>
      <c r="AK826" s="193"/>
      <c r="AL826" s="193"/>
      <c r="AM826" s="193"/>
      <c r="AN826" s="193"/>
      <c r="AO826" s="193"/>
      <c r="AP826" s="193"/>
      <c r="AQ826" s="193"/>
      <c r="AR826" s="193"/>
      <c r="AS826" s="193"/>
      <c r="AT826" s="193"/>
      <c r="AU826" s="193"/>
      <c r="AV826" s="193"/>
    </row>
    <row r="827" spans="1:48" ht="15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  <c r="AE827" s="193"/>
      <c r="AF827" s="193"/>
      <c r="AG827" s="193"/>
      <c r="AH827" s="193"/>
      <c r="AI827" s="193"/>
      <c r="AJ827" s="193"/>
      <c r="AK827" s="193"/>
      <c r="AL827" s="193"/>
      <c r="AM827" s="193"/>
      <c r="AN827" s="193"/>
      <c r="AO827" s="193"/>
      <c r="AP827" s="193"/>
      <c r="AQ827" s="193"/>
      <c r="AR827" s="193"/>
      <c r="AS827" s="193"/>
      <c r="AT827" s="193"/>
      <c r="AU827" s="193"/>
      <c r="AV827" s="193"/>
    </row>
    <row r="828" spans="1:48" ht="15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  <c r="AE828" s="193"/>
      <c r="AF828" s="193"/>
      <c r="AG828" s="193"/>
      <c r="AH828" s="193"/>
      <c r="AI828" s="193"/>
      <c r="AJ828" s="193"/>
      <c r="AK828" s="193"/>
      <c r="AL828" s="193"/>
      <c r="AM828" s="193"/>
      <c r="AN828" s="193"/>
      <c r="AO828" s="193"/>
      <c r="AP828" s="193"/>
      <c r="AQ828" s="193"/>
      <c r="AR828" s="193"/>
      <c r="AS828" s="193"/>
      <c r="AT828" s="193"/>
      <c r="AU828" s="193"/>
      <c r="AV828" s="193"/>
    </row>
    <row r="829" spans="1:48" ht="15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  <c r="AE829" s="193"/>
      <c r="AF829" s="193"/>
      <c r="AG829" s="193"/>
      <c r="AH829" s="193"/>
      <c r="AI829" s="193"/>
      <c r="AJ829" s="193"/>
      <c r="AK829" s="193"/>
      <c r="AL829" s="193"/>
      <c r="AM829" s="193"/>
      <c r="AN829" s="193"/>
      <c r="AO829" s="193"/>
      <c r="AP829" s="193"/>
      <c r="AQ829" s="193"/>
      <c r="AR829" s="193"/>
      <c r="AS829" s="193"/>
      <c r="AT829" s="193"/>
      <c r="AU829" s="193"/>
      <c r="AV829" s="193"/>
    </row>
    <row r="830" spans="1:48" ht="15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  <c r="AA830" s="193"/>
      <c r="AB830" s="193"/>
      <c r="AC830" s="193"/>
      <c r="AD830" s="193"/>
      <c r="AE830" s="193"/>
      <c r="AF830" s="193"/>
      <c r="AG830" s="193"/>
      <c r="AH830" s="193"/>
      <c r="AI830" s="193"/>
      <c r="AJ830" s="193"/>
      <c r="AK830" s="193"/>
      <c r="AL830" s="193"/>
      <c r="AM830" s="193"/>
      <c r="AN830" s="193"/>
      <c r="AO830" s="193"/>
      <c r="AP830" s="193"/>
      <c r="AQ830" s="193"/>
      <c r="AR830" s="193"/>
      <c r="AS830" s="193"/>
      <c r="AT830" s="193"/>
      <c r="AU830" s="193"/>
      <c r="AV830" s="193"/>
    </row>
    <row r="831" spans="1:48" ht="15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  <c r="AE831" s="193"/>
      <c r="AF831" s="193"/>
      <c r="AG831" s="193"/>
      <c r="AH831" s="193"/>
      <c r="AI831" s="193"/>
      <c r="AJ831" s="193"/>
      <c r="AK831" s="193"/>
      <c r="AL831" s="193"/>
      <c r="AM831" s="193"/>
      <c r="AN831" s="193"/>
      <c r="AO831" s="193"/>
      <c r="AP831" s="193"/>
      <c r="AQ831" s="193"/>
      <c r="AR831" s="193"/>
      <c r="AS831" s="193"/>
      <c r="AT831" s="193"/>
      <c r="AU831" s="193"/>
      <c r="AV831" s="193"/>
    </row>
    <row r="832" spans="1:48" ht="15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  <c r="AE832" s="193"/>
      <c r="AF832" s="193"/>
      <c r="AG832" s="193"/>
      <c r="AH832" s="193"/>
      <c r="AI832" s="193"/>
      <c r="AJ832" s="193"/>
      <c r="AK832" s="193"/>
      <c r="AL832" s="193"/>
      <c r="AM832" s="193"/>
      <c r="AN832" s="193"/>
      <c r="AO832" s="193"/>
      <c r="AP832" s="193"/>
      <c r="AQ832" s="193"/>
      <c r="AR832" s="193"/>
      <c r="AS832" s="193"/>
      <c r="AT832" s="193"/>
      <c r="AU832" s="193"/>
      <c r="AV832" s="193"/>
    </row>
    <row r="833" spans="1:48" ht="15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  <c r="AE833" s="193"/>
      <c r="AF833" s="193"/>
      <c r="AG833" s="193"/>
      <c r="AH833" s="193"/>
      <c r="AI833" s="193"/>
      <c r="AJ833" s="193"/>
      <c r="AK833" s="193"/>
      <c r="AL833" s="193"/>
      <c r="AM833" s="193"/>
      <c r="AN833" s="193"/>
      <c r="AO833" s="193"/>
      <c r="AP833" s="193"/>
      <c r="AQ833" s="193"/>
      <c r="AR833" s="193"/>
      <c r="AS833" s="193"/>
      <c r="AT833" s="193"/>
      <c r="AU833" s="193"/>
      <c r="AV833" s="193"/>
    </row>
    <row r="834" spans="1:48" ht="15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  <c r="AE834" s="193"/>
      <c r="AF834" s="193"/>
      <c r="AG834" s="193"/>
      <c r="AH834" s="193"/>
      <c r="AI834" s="193"/>
      <c r="AJ834" s="193"/>
      <c r="AK834" s="193"/>
      <c r="AL834" s="193"/>
      <c r="AM834" s="193"/>
      <c r="AN834" s="193"/>
      <c r="AO834" s="193"/>
      <c r="AP834" s="193"/>
      <c r="AQ834" s="193"/>
      <c r="AR834" s="193"/>
      <c r="AS834" s="193"/>
      <c r="AT834" s="193"/>
      <c r="AU834" s="193"/>
      <c r="AV834" s="193"/>
    </row>
    <row r="835" spans="1:48" ht="15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  <c r="AE835" s="193"/>
      <c r="AF835" s="193"/>
      <c r="AG835" s="193"/>
      <c r="AH835" s="193"/>
      <c r="AI835" s="193"/>
      <c r="AJ835" s="193"/>
      <c r="AK835" s="193"/>
      <c r="AL835" s="193"/>
      <c r="AM835" s="193"/>
      <c r="AN835" s="193"/>
      <c r="AO835" s="193"/>
      <c r="AP835" s="193"/>
      <c r="AQ835" s="193"/>
      <c r="AR835" s="193"/>
      <c r="AS835" s="193"/>
      <c r="AT835" s="193"/>
      <c r="AU835" s="193"/>
      <c r="AV835" s="193"/>
    </row>
    <row r="836" spans="1:48" ht="15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  <c r="AA836" s="193"/>
      <c r="AB836" s="193"/>
      <c r="AC836" s="193"/>
      <c r="AD836" s="193"/>
      <c r="AE836" s="193"/>
      <c r="AF836" s="193"/>
      <c r="AG836" s="193"/>
      <c r="AH836" s="193"/>
      <c r="AI836" s="193"/>
      <c r="AJ836" s="193"/>
      <c r="AK836" s="193"/>
      <c r="AL836" s="193"/>
      <c r="AM836" s="193"/>
      <c r="AN836" s="193"/>
      <c r="AO836" s="193"/>
      <c r="AP836" s="193"/>
      <c r="AQ836" s="193"/>
      <c r="AR836" s="193"/>
      <c r="AS836" s="193"/>
      <c r="AT836" s="193"/>
      <c r="AU836" s="193"/>
      <c r="AV836" s="193"/>
    </row>
    <row r="837" spans="1:48" ht="15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  <c r="AE837" s="193"/>
      <c r="AF837" s="193"/>
      <c r="AG837" s="193"/>
      <c r="AH837" s="193"/>
      <c r="AI837" s="193"/>
      <c r="AJ837" s="193"/>
      <c r="AK837" s="193"/>
      <c r="AL837" s="193"/>
      <c r="AM837" s="193"/>
      <c r="AN837" s="193"/>
      <c r="AO837" s="193"/>
      <c r="AP837" s="193"/>
      <c r="AQ837" s="193"/>
      <c r="AR837" s="193"/>
      <c r="AS837" s="193"/>
      <c r="AT837" s="193"/>
      <c r="AU837" s="193"/>
      <c r="AV837" s="193"/>
    </row>
    <row r="838" spans="1:48" ht="15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  <c r="AE838" s="193"/>
      <c r="AF838" s="193"/>
      <c r="AG838" s="193"/>
      <c r="AH838" s="193"/>
      <c r="AI838" s="193"/>
      <c r="AJ838" s="193"/>
      <c r="AK838" s="193"/>
      <c r="AL838" s="193"/>
      <c r="AM838" s="193"/>
      <c r="AN838" s="193"/>
      <c r="AO838" s="193"/>
      <c r="AP838" s="193"/>
      <c r="AQ838" s="193"/>
      <c r="AR838" s="193"/>
      <c r="AS838" s="193"/>
      <c r="AT838" s="193"/>
      <c r="AU838" s="193"/>
      <c r="AV838" s="193"/>
    </row>
    <row r="839" spans="1:48" ht="15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  <c r="AE839" s="193"/>
      <c r="AF839" s="193"/>
      <c r="AG839" s="193"/>
      <c r="AH839" s="193"/>
      <c r="AI839" s="193"/>
      <c r="AJ839" s="193"/>
      <c r="AK839" s="193"/>
      <c r="AL839" s="193"/>
      <c r="AM839" s="193"/>
      <c r="AN839" s="193"/>
      <c r="AO839" s="193"/>
      <c r="AP839" s="193"/>
      <c r="AQ839" s="193"/>
      <c r="AR839" s="193"/>
      <c r="AS839" s="193"/>
      <c r="AT839" s="193"/>
      <c r="AU839" s="193"/>
      <c r="AV839" s="193"/>
    </row>
    <row r="840" spans="1:48" ht="15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  <c r="AE840" s="193"/>
      <c r="AF840" s="193"/>
      <c r="AG840" s="193"/>
      <c r="AH840" s="193"/>
      <c r="AI840" s="193"/>
      <c r="AJ840" s="193"/>
      <c r="AK840" s="193"/>
      <c r="AL840" s="193"/>
      <c r="AM840" s="193"/>
      <c r="AN840" s="193"/>
      <c r="AO840" s="193"/>
      <c r="AP840" s="193"/>
      <c r="AQ840" s="193"/>
      <c r="AR840" s="193"/>
      <c r="AS840" s="193"/>
      <c r="AT840" s="193"/>
      <c r="AU840" s="193"/>
      <c r="AV840" s="193"/>
    </row>
    <row r="841" spans="1:48" ht="15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  <c r="AE841" s="193"/>
      <c r="AF841" s="193"/>
      <c r="AG841" s="193"/>
      <c r="AH841" s="193"/>
      <c r="AI841" s="193"/>
      <c r="AJ841" s="193"/>
      <c r="AK841" s="193"/>
      <c r="AL841" s="193"/>
      <c r="AM841" s="193"/>
      <c r="AN841" s="193"/>
      <c r="AO841" s="193"/>
      <c r="AP841" s="193"/>
      <c r="AQ841" s="193"/>
      <c r="AR841" s="193"/>
      <c r="AS841" s="193"/>
      <c r="AT841" s="193"/>
      <c r="AU841" s="193"/>
      <c r="AV841" s="193"/>
    </row>
    <row r="842" spans="1:48" ht="15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  <c r="AE842" s="193"/>
      <c r="AF842" s="193"/>
      <c r="AG842" s="193"/>
      <c r="AH842" s="193"/>
      <c r="AI842" s="193"/>
      <c r="AJ842" s="193"/>
      <c r="AK842" s="193"/>
      <c r="AL842" s="193"/>
      <c r="AM842" s="193"/>
      <c r="AN842" s="193"/>
      <c r="AO842" s="193"/>
      <c r="AP842" s="193"/>
      <c r="AQ842" s="193"/>
      <c r="AR842" s="193"/>
      <c r="AS842" s="193"/>
      <c r="AT842" s="193"/>
      <c r="AU842" s="193"/>
      <c r="AV842" s="193"/>
    </row>
    <row r="843" spans="1:48" ht="15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  <c r="AE843" s="193"/>
      <c r="AF843" s="193"/>
      <c r="AG843" s="193"/>
      <c r="AH843" s="193"/>
      <c r="AI843" s="193"/>
      <c r="AJ843" s="193"/>
      <c r="AK843" s="193"/>
      <c r="AL843" s="193"/>
      <c r="AM843" s="193"/>
      <c r="AN843" s="193"/>
      <c r="AO843" s="193"/>
      <c r="AP843" s="193"/>
      <c r="AQ843" s="193"/>
      <c r="AR843" s="193"/>
      <c r="AS843" s="193"/>
      <c r="AT843" s="193"/>
      <c r="AU843" s="193"/>
      <c r="AV843" s="193"/>
    </row>
    <row r="844" spans="1:48" ht="15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  <c r="AE844" s="193"/>
      <c r="AF844" s="193"/>
      <c r="AG844" s="193"/>
      <c r="AH844" s="193"/>
      <c r="AI844" s="193"/>
      <c r="AJ844" s="193"/>
      <c r="AK844" s="193"/>
      <c r="AL844" s="193"/>
      <c r="AM844" s="193"/>
      <c r="AN844" s="193"/>
      <c r="AO844" s="193"/>
      <c r="AP844" s="193"/>
      <c r="AQ844" s="193"/>
      <c r="AR844" s="193"/>
      <c r="AS844" s="193"/>
      <c r="AT844" s="193"/>
      <c r="AU844" s="193"/>
      <c r="AV844" s="193"/>
    </row>
    <row r="845" spans="1:48" ht="15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  <c r="AE845" s="193"/>
      <c r="AF845" s="193"/>
      <c r="AG845" s="193"/>
      <c r="AH845" s="193"/>
      <c r="AI845" s="193"/>
      <c r="AJ845" s="193"/>
      <c r="AK845" s="193"/>
      <c r="AL845" s="193"/>
      <c r="AM845" s="193"/>
      <c r="AN845" s="193"/>
      <c r="AO845" s="193"/>
      <c r="AP845" s="193"/>
      <c r="AQ845" s="193"/>
      <c r="AR845" s="193"/>
      <c r="AS845" s="193"/>
      <c r="AT845" s="193"/>
      <c r="AU845" s="193"/>
      <c r="AV845" s="193"/>
    </row>
    <row r="846" spans="1:48" ht="15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  <c r="AE846" s="193"/>
      <c r="AF846" s="193"/>
      <c r="AG846" s="193"/>
      <c r="AH846" s="193"/>
      <c r="AI846" s="193"/>
      <c r="AJ846" s="193"/>
      <c r="AK846" s="193"/>
      <c r="AL846" s="193"/>
      <c r="AM846" s="193"/>
      <c r="AN846" s="193"/>
      <c r="AO846" s="193"/>
      <c r="AP846" s="193"/>
      <c r="AQ846" s="193"/>
      <c r="AR846" s="193"/>
      <c r="AS846" s="193"/>
      <c r="AT846" s="193"/>
      <c r="AU846" s="193"/>
      <c r="AV846" s="193"/>
    </row>
    <row r="847" spans="1:48" ht="15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  <c r="AE847" s="193"/>
      <c r="AF847" s="193"/>
      <c r="AG847" s="193"/>
      <c r="AH847" s="193"/>
      <c r="AI847" s="193"/>
      <c r="AJ847" s="193"/>
      <c r="AK847" s="193"/>
      <c r="AL847" s="193"/>
      <c r="AM847" s="193"/>
      <c r="AN847" s="193"/>
      <c r="AO847" s="193"/>
      <c r="AP847" s="193"/>
      <c r="AQ847" s="193"/>
      <c r="AR847" s="193"/>
      <c r="AS847" s="193"/>
      <c r="AT847" s="193"/>
      <c r="AU847" s="193"/>
      <c r="AV847" s="193"/>
    </row>
    <row r="848" spans="1:48" ht="15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  <c r="AE848" s="193"/>
      <c r="AF848" s="193"/>
      <c r="AG848" s="193"/>
      <c r="AH848" s="193"/>
      <c r="AI848" s="193"/>
      <c r="AJ848" s="193"/>
      <c r="AK848" s="193"/>
      <c r="AL848" s="193"/>
      <c r="AM848" s="193"/>
      <c r="AN848" s="193"/>
      <c r="AO848" s="193"/>
      <c r="AP848" s="193"/>
      <c r="AQ848" s="193"/>
      <c r="AR848" s="193"/>
      <c r="AS848" s="193"/>
      <c r="AT848" s="193"/>
      <c r="AU848" s="193"/>
      <c r="AV848" s="193"/>
    </row>
    <row r="849" spans="1:48" ht="15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  <c r="AE849" s="193"/>
      <c r="AF849" s="193"/>
      <c r="AG849" s="193"/>
      <c r="AH849" s="193"/>
      <c r="AI849" s="193"/>
      <c r="AJ849" s="193"/>
      <c r="AK849" s="193"/>
      <c r="AL849" s="193"/>
      <c r="AM849" s="193"/>
      <c r="AN849" s="193"/>
      <c r="AO849" s="193"/>
      <c r="AP849" s="193"/>
      <c r="AQ849" s="193"/>
      <c r="AR849" s="193"/>
      <c r="AS849" s="193"/>
      <c r="AT849" s="193"/>
      <c r="AU849" s="193"/>
      <c r="AV849" s="193"/>
    </row>
    <row r="850" spans="1:48" ht="15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  <c r="AE850" s="193"/>
      <c r="AF850" s="193"/>
      <c r="AG850" s="193"/>
      <c r="AH850" s="193"/>
      <c r="AI850" s="193"/>
      <c r="AJ850" s="193"/>
      <c r="AK850" s="193"/>
      <c r="AL850" s="193"/>
      <c r="AM850" s="193"/>
      <c r="AN850" s="193"/>
      <c r="AO850" s="193"/>
      <c r="AP850" s="193"/>
      <c r="AQ850" s="193"/>
      <c r="AR850" s="193"/>
      <c r="AS850" s="193"/>
      <c r="AT850" s="193"/>
      <c r="AU850" s="193"/>
      <c r="AV850" s="193"/>
    </row>
    <row r="851" spans="1:48" ht="15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  <c r="AE851" s="193"/>
      <c r="AF851" s="193"/>
      <c r="AG851" s="193"/>
      <c r="AH851" s="193"/>
      <c r="AI851" s="193"/>
      <c r="AJ851" s="193"/>
      <c r="AK851" s="193"/>
      <c r="AL851" s="193"/>
      <c r="AM851" s="193"/>
      <c r="AN851" s="193"/>
      <c r="AO851" s="193"/>
      <c r="AP851" s="193"/>
      <c r="AQ851" s="193"/>
      <c r="AR851" s="193"/>
      <c r="AS851" s="193"/>
      <c r="AT851" s="193"/>
      <c r="AU851" s="193"/>
      <c r="AV851" s="193"/>
    </row>
    <row r="852" spans="1:48" ht="15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  <c r="AE852" s="193"/>
      <c r="AF852" s="193"/>
      <c r="AG852" s="193"/>
      <c r="AH852" s="193"/>
      <c r="AI852" s="193"/>
      <c r="AJ852" s="193"/>
      <c r="AK852" s="193"/>
      <c r="AL852" s="193"/>
      <c r="AM852" s="193"/>
      <c r="AN852" s="193"/>
      <c r="AO852" s="193"/>
      <c r="AP852" s="193"/>
      <c r="AQ852" s="193"/>
      <c r="AR852" s="193"/>
      <c r="AS852" s="193"/>
      <c r="AT852" s="193"/>
      <c r="AU852" s="193"/>
      <c r="AV852" s="193"/>
    </row>
    <row r="853" spans="1:48" ht="15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  <c r="AE853" s="193"/>
      <c r="AF853" s="193"/>
      <c r="AG853" s="193"/>
      <c r="AH853" s="193"/>
      <c r="AI853" s="193"/>
      <c r="AJ853" s="193"/>
      <c r="AK853" s="193"/>
      <c r="AL853" s="193"/>
      <c r="AM853" s="193"/>
      <c r="AN853" s="193"/>
      <c r="AO853" s="193"/>
      <c r="AP853" s="193"/>
      <c r="AQ853" s="193"/>
      <c r="AR853" s="193"/>
      <c r="AS853" s="193"/>
      <c r="AT853" s="193"/>
      <c r="AU853" s="193"/>
      <c r="AV853" s="193"/>
    </row>
    <row r="854" spans="1:48" ht="15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  <c r="AE854" s="193"/>
      <c r="AF854" s="193"/>
      <c r="AG854" s="193"/>
      <c r="AH854" s="193"/>
      <c r="AI854" s="193"/>
      <c r="AJ854" s="193"/>
      <c r="AK854" s="193"/>
      <c r="AL854" s="193"/>
      <c r="AM854" s="193"/>
      <c r="AN854" s="193"/>
      <c r="AO854" s="193"/>
      <c r="AP854" s="193"/>
      <c r="AQ854" s="193"/>
      <c r="AR854" s="193"/>
      <c r="AS854" s="193"/>
      <c r="AT854" s="193"/>
      <c r="AU854" s="193"/>
      <c r="AV854" s="193"/>
    </row>
    <row r="855" spans="1:48" ht="15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  <c r="AE855" s="193"/>
      <c r="AF855" s="193"/>
      <c r="AG855" s="193"/>
      <c r="AH855" s="193"/>
      <c r="AI855" s="193"/>
      <c r="AJ855" s="193"/>
      <c r="AK855" s="193"/>
      <c r="AL855" s="193"/>
      <c r="AM855" s="193"/>
      <c r="AN855" s="193"/>
      <c r="AO855" s="193"/>
      <c r="AP855" s="193"/>
      <c r="AQ855" s="193"/>
      <c r="AR855" s="193"/>
      <c r="AS855" s="193"/>
      <c r="AT855" s="193"/>
      <c r="AU855" s="193"/>
      <c r="AV855" s="193"/>
    </row>
    <row r="856" spans="1:48" ht="15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  <c r="AE856" s="193"/>
      <c r="AF856" s="193"/>
      <c r="AG856" s="193"/>
      <c r="AH856" s="193"/>
      <c r="AI856" s="193"/>
      <c r="AJ856" s="193"/>
      <c r="AK856" s="193"/>
      <c r="AL856" s="193"/>
      <c r="AM856" s="193"/>
      <c r="AN856" s="193"/>
      <c r="AO856" s="193"/>
      <c r="AP856" s="193"/>
      <c r="AQ856" s="193"/>
      <c r="AR856" s="193"/>
      <c r="AS856" s="193"/>
      <c r="AT856" s="193"/>
      <c r="AU856" s="193"/>
      <c r="AV856" s="193"/>
    </row>
    <row r="857" spans="1:48" ht="15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  <c r="AE857" s="193"/>
      <c r="AF857" s="193"/>
      <c r="AG857" s="193"/>
      <c r="AH857" s="193"/>
      <c r="AI857" s="193"/>
      <c r="AJ857" s="193"/>
      <c r="AK857" s="193"/>
      <c r="AL857" s="193"/>
      <c r="AM857" s="193"/>
      <c r="AN857" s="193"/>
      <c r="AO857" s="193"/>
      <c r="AP857" s="193"/>
      <c r="AQ857" s="193"/>
      <c r="AR857" s="193"/>
      <c r="AS857" s="193"/>
      <c r="AT857" s="193"/>
      <c r="AU857" s="193"/>
      <c r="AV857" s="193"/>
    </row>
    <row r="858" spans="1:48" ht="15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  <c r="AE858" s="193"/>
      <c r="AF858" s="193"/>
      <c r="AG858" s="193"/>
      <c r="AH858" s="193"/>
      <c r="AI858" s="193"/>
      <c r="AJ858" s="193"/>
      <c r="AK858" s="193"/>
      <c r="AL858" s="193"/>
      <c r="AM858" s="193"/>
      <c r="AN858" s="193"/>
      <c r="AO858" s="193"/>
      <c r="AP858" s="193"/>
      <c r="AQ858" s="193"/>
      <c r="AR858" s="193"/>
      <c r="AS858" s="193"/>
      <c r="AT858" s="193"/>
      <c r="AU858" s="193"/>
      <c r="AV858" s="193"/>
    </row>
    <row r="859" spans="1:48" ht="15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  <c r="AA859" s="193"/>
      <c r="AB859" s="193"/>
      <c r="AC859" s="193"/>
      <c r="AD859" s="193"/>
      <c r="AE859" s="193"/>
      <c r="AF859" s="193"/>
      <c r="AG859" s="193"/>
      <c r="AH859" s="193"/>
      <c r="AI859" s="193"/>
      <c r="AJ859" s="193"/>
      <c r="AK859" s="193"/>
      <c r="AL859" s="193"/>
      <c r="AM859" s="193"/>
      <c r="AN859" s="193"/>
      <c r="AO859" s="193"/>
      <c r="AP859" s="193"/>
      <c r="AQ859" s="193"/>
      <c r="AR859" s="193"/>
      <c r="AS859" s="193"/>
      <c r="AT859" s="193"/>
      <c r="AU859" s="193"/>
      <c r="AV859" s="193"/>
    </row>
    <row r="860" spans="1:48" ht="15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  <c r="AE860" s="193"/>
      <c r="AF860" s="193"/>
      <c r="AG860" s="193"/>
      <c r="AH860" s="193"/>
      <c r="AI860" s="193"/>
      <c r="AJ860" s="193"/>
      <c r="AK860" s="193"/>
      <c r="AL860" s="193"/>
      <c r="AM860" s="193"/>
      <c r="AN860" s="193"/>
      <c r="AO860" s="193"/>
      <c r="AP860" s="193"/>
      <c r="AQ860" s="193"/>
      <c r="AR860" s="193"/>
      <c r="AS860" s="193"/>
      <c r="AT860" s="193"/>
      <c r="AU860" s="193"/>
      <c r="AV860" s="193"/>
    </row>
    <row r="861" spans="1:48" ht="15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  <c r="AE861" s="193"/>
      <c r="AF861" s="193"/>
      <c r="AG861" s="193"/>
      <c r="AH861" s="193"/>
      <c r="AI861" s="193"/>
      <c r="AJ861" s="193"/>
      <c r="AK861" s="193"/>
      <c r="AL861" s="193"/>
      <c r="AM861" s="193"/>
      <c r="AN861" s="193"/>
      <c r="AO861" s="193"/>
      <c r="AP861" s="193"/>
      <c r="AQ861" s="193"/>
      <c r="AR861" s="193"/>
      <c r="AS861" s="193"/>
      <c r="AT861" s="193"/>
      <c r="AU861" s="193"/>
      <c r="AV861" s="193"/>
    </row>
    <row r="862" spans="1:48" ht="15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  <c r="AE862" s="193"/>
      <c r="AF862" s="193"/>
      <c r="AG862" s="193"/>
      <c r="AH862" s="193"/>
      <c r="AI862" s="193"/>
      <c r="AJ862" s="193"/>
      <c r="AK862" s="193"/>
      <c r="AL862" s="193"/>
      <c r="AM862" s="193"/>
      <c r="AN862" s="193"/>
      <c r="AO862" s="193"/>
      <c r="AP862" s="193"/>
      <c r="AQ862" s="193"/>
      <c r="AR862" s="193"/>
      <c r="AS862" s="193"/>
      <c r="AT862" s="193"/>
      <c r="AU862" s="193"/>
      <c r="AV862" s="193"/>
    </row>
    <row r="863" spans="1:48" ht="15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  <c r="AE863" s="193"/>
      <c r="AF863" s="193"/>
      <c r="AG863" s="193"/>
      <c r="AH863" s="193"/>
      <c r="AI863" s="193"/>
      <c r="AJ863" s="193"/>
      <c r="AK863" s="193"/>
      <c r="AL863" s="193"/>
      <c r="AM863" s="193"/>
      <c r="AN863" s="193"/>
      <c r="AO863" s="193"/>
      <c r="AP863" s="193"/>
      <c r="AQ863" s="193"/>
      <c r="AR863" s="193"/>
      <c r="AS863" s="193"/>
      <c r="AT863" s="193"/>
      <c r="AU863" s="193"/>
      <c r="AV863" s="193"/>
    </row>
    <row r="864" spans="1:48" ht="15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  <c r="AA864" s="193"/>
      <c r="AB864" s="193"/>
      <c r="AC864" s="193"/>
      <c r="AD864" s="193"/>
      <c r="AE864" s="193"/>
      <c r="AF864" s="193"/>
      <c r="AG864" s="193"/>
      <c r="AH864" s="193"/>
      <c r="AI864" s="193"/>
      <c r="AJ864" s="193"/>
      <c r="AK864" s="193"/>
      <c r="AL864" s="193"/>
      <c r="AM864" s="193"/>
      <c r="AN864" s="193"/>
      <c r="AO864" s="193"/>
      <c r="AP864" s="193"/>
      <c r="AQ864" s="193"/>
      <c r="AR864" s="193"/>
      <c r="AS864" s="193"/>
      <c r="AT864" s="193"/>
      <c r="AU864" s="193"/>
      <c r="AV864" s="193"/>
    </row>
    <row r="865" spans="1:48" ht="15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  <c r="AE865" s="193"/>
      <c r="AF865" s="193"/>
      <c r="AG865" s="193"/>
      <c r="AH865" s="193"/>
      <c r="AI865" s="193"/>
      <c r="AJ865" s="193"/>
      <c r="AK865" s="193"/>
      <c r="AL865" s="193"/>
      <c r="AM865" s="193"/>
      <c r="AN865" s="193"/>
      <c r="AO865" s="193"/>
      <c r="AP865" s="193"/>
      <c r="AQ865" s="193"/>
      <c r="AR865" s="193"/>
      <c r="AS865" s="193"/>
      <c r="AT865" s="193"/>
      <c r="AU865" s="193"/>
      <c r="AV865" s="193"/>
    </row>
    <row r="866" spans="1:48" ht="15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  <c r="AE866" s="193"/>
      <c r="AF866" s="193"/>
      <c r="AG866" s="193"/>
      <c r="AH866" s="193"/>
      <c r="AI866" s="193"/>
      <c r="AJ866" s="193"/>
      <c r="AK866" s="193"/>
      <c r="AL866" s="193"/>
      <c r="AM866" s="193"/>
      <c r="AN866" s="193"/>
      <c r="AO866" s="193"/>
      <c r="AP866" s="193"/>
      <c r="AQ866" s="193"/>
      <c r="AR866" s="193"/>
      <c r="AS866" s="193"/>
      <c r="AT866" s="193"/>
      <c r="AU866" s="193"/>
      <c r="AV866" s="193"/>
    </row>
    <row r="867" spans="1:48" ht="15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  <c r="AE867" s="193"/>
      <c r="AF867" s="193"/>
      <c r="AG867" s="193"/>
      <c r="AH867" s="193"/>
      <c r="AI867" s="193"/>
      <c r="AJ867" s="193"/>
      <c r="AK867" s="193"/>
      <c r="AL867" s="193"/>
      <c r="AM867" s="193"/>
      <c r="AN867" s="193"/>
      <c r="AO867" s="193"/>
      <c r="AP867" s="193"/>
      <c r="AQ867" s="193"/>
      <c r="AR867" s="193"/>
      <c r="AS867" s="193"/>
      <c r="AT867" s="193"/>
      <c r="AU867" s="193"/>
      <c r="AV867" s="193"/>
    </row>
    <row r="868" spans="1:48" ht="15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  <c r="AE868" s="193"/>
      <c r="AF868" s="193"/>
      <c r="AG868" s="193"/>
      <c r="AH868" s="193"/>
      <c r="AI868" s="193"/>
      <c r="AJ868" s="193"/>
      <c r="AK868" s="193"/>
      <c r="AL868" s="193"/>
      <c r="AM868" s="193"/>
      <c r="AN868" s="193"/>
      <c r="AO868" s="193"/>
      <c r="AP868" s="193"/>
      <c r="AQ868" s="193"/>
      <c r="AR868" s="193"/>
      <c r="AS868" s="193"/>
      <c r="AT868" s="193"/>
      <c r="AU868" s="193"/>
      <c r="AV868" s="193"/>
    </row>
    <row r="869" spans="1:48" ht="15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  <c r="AE869" s="193"/>
      <c r="AF869" s="193"/>
      <c r="AG869" s="193"/>
      <c r="AH869" s="193"/>
      <c r="AI869" s="193"/>
      <c r="AJ869" s="193"/>
      <c r="AK869" s="193"/>
      <c r="AL869" s="193"/>
      <c r="AM869" s="193"/>
      <c r="AN869" s="193"/>
      <c r="AO869" s="193"/>
      <c r="AP869" s="193"/>
      <c r="AQ869" s="193"/>
      <c r="AR869" s="193"/>
      <c r="AS869" s="193"/>
      <c r="AT869" s="193"/>
      <c r="AU869" s="193"/>
      <c r="AV869" s="193"/>
    </row>
    <row r="870" spans="1:48" ht="15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  <c r="AE870" s="193"/>
      <c r="AF870" s="193"/>
      <c r="AG870" s="193"/>
      <c r="AH870" s="193"/>
      <c r="AI870" s="193"/>
      <c r="AJ870" s="193"/>
      <c r="AK870" s="193"/>
      <c r="AL870" s="193"/>
      <c r="AM870" s="193"/>
      <c r="AN870" s="193"/>
      <c r="AO870" s="193"/>
      <c r="AP870" s="193"/>
      <c r="AQ870" s="193"/>
      <c r="AR870" s="193"/>
      <c r="AS870" s="193"/>
      <c r="AT870" s="193"/>
      <c r="AU870" s="193"/>
      <c r="AV870" s="193"/>
    </row>
    <row r="871" spans="1:48" ht="15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  <c r="AE871" s="193"/>
      <c r="AF871" s="193"/>
      <c r="AG871" s="193"/>
      <c r="AH871" s="193"/>
      <c r="AI871" s="193"/>
      <c r="AJ871" s="193"/>
      <c r="AK871" s="193"/>
      <c r="AL871" s="193"/>
      <c r="AM871" s="193"/>
      <c r="AN871" s="193"/>
      <c r="AO871" s="193"/>
      <c r="AP871" s="193"/>
      <c r="AQ871" s="193"/>
      <c r="AR871" s="193"/>
      <c r="AS871" s="193"/>
      <c r="AT871" s="193"/>
      <c r="AU871" s="193"/>
      <c r="AV871" s="193"/>
    </row>
    <row r="872" spans="1:48" ht="15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  <c r="AA872" s="193"/>
      <c r="AB872" s="193"/>
      <c r="AC872" s="193"/>
      <c r="AD872" s="193"/>
      <c r="AE872" s="193"/>
      <c r="AF872" s="193"/>
      <c r="AG872" s="193"/>
      <c r="AH872" s="193"/>
      <c r="AI872" s="193"/>
      <c r="AJ872" s="193"/>
      <c r="AK872" s="193"/>
      <c r="AL872" s="193"/>
      <c r="AM872" s="193"/>
      <c r="AN872" s="193"/>
      <c r="AO872" s="193"/>
      <c r="AP872" s="193"/>
      <c r="AQ872" s="193"/>
      <c r="AR872" s="193"/>
      <c r="AS872" s="193"/>
      <c r="AT872" s="193"/>
      <c r="AU872" s="193"/>
      <c r="AV872" s="193"/>
    </row>
    <row r="873" spans="1:48" ht="15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  <c r="AE873" s="193"/>
      <c r="AF873" s="193"/>
      <c r="AG873" s="193"/>
      <c r="AH873" s="193"/>
      <c r="AI873" s="193"/>
      <c r="AJ873" s="193"/>
      <c r="AK873" s="193"/>
      <c r="AL873" s="193"/>
      <c r="AM873" s="193"/>
      <c r="AN873" s="193"/>
      <c r="AO873" s="193"/>
      <c r="AP873" s="193"/>
      <c r="AQ873" s="193"/>
      <c r="AR873" s="193"/>
      <c r="AS873" s="193"/>
      <c r="AT873" s="193"/>
      <c r="AU873" s="193"/>
      <c r="AV873" s="193"/>
    </row>
    <row r="874" spans="1:48" ht="15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  <c r="AE874" s="193"/>
      <c r="AF874" s="193"/>
      <c r="AG874" s="193"/>
      <c r="AH874" s="193"/>
      <c r="AI874" s="193"/>
      <c r="AJ874" s="193"/>
      <c r="AK874" s="193"/>
      <c r="AL874" s="193"/>
      <c r="AM874" s="193"/>
      <c r="AN874" s="193"/>
      <c r="AO874" s="193"/>
      <c r="AP874" s="193"/>
      <c r="AQ874" s="193"/>
      <c r="AR874" s="193"/>
      <c r="AS874" s="193"/>
      <c r="AT874" s="193"/>
      <c r="AU874" s="193"/>
      <c r="AV874" s="193"/>
    </row>
    <row r="875" spans="1:48" ht="15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  <c r="AE875" s="193"/>
      <c r="AF875" s="193"/>
      <c r="AG875" s="193"/>
      <c r="AH875" s="193"/>
      <c r="AI875" s="193"/>
      <c r="AJ875" s="193"/>
      <c r="AK875" s="193"/>
      <c r="AL875" s="193"/>
      <c r="AM875" s="193"/>
      <c r="AN875" s="193"/>
      <c r="AO875" s="193"/>
      <c r="AP875" s="193"/>
      <c r="AQ875" s="193"/>
      <c r="AR875" s="193"/>
      <c r="AS875" s="193"/>
      <c r="AT875" s="193"/>
      <c r="AU875" s="193"/>
      <c r="AV875" s="193"/>
    </row>
    <row r="876" spans="1:48" ht="15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  <c r="AE876" s="193"/>
      <c r="AF876" s="193"/>
      <c r="AG876" s="193"/>
      <c r="AH876" s="193"/>
      <c r="AI876" s="193"/>
      <c r="AJ876" s="193"/>
      <c r="AK876" s="193"/>
      <c r="AL876" s="193"/>
      <c r="AM876" s="193"/>
      <c r="AN876" s="193"/>
      <c r="AO876" s="193"/>
      <c r="AP876" s="193"/>
      <c r="AQ876" s="193"/>
      <c r="AR876" s="193"/>
      <c r="AS876" s="193"/>
      <c r="AT876" s="193"/>
      <c r="AU876" s="193"/>
      <c r="AV876" s="193"/>
    </row>
    <row r="877" spans="1:48" ht="15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  <c r="AE877" s="193"/>
      <c r="AF877" s="193"/>
      <c r="AG877" s="193"/>
      <c r="AH877" s="193"/>
      <c r="AI877" s="193"/>
      <c r="AJ877" s="193"/>
      <c r="AK877" s="193"/>
      <c r="AL877" s="193"/>
      <c r="AM877" s="193"/>
      <c r="AN877" s="193"/>
      <c r="AO877" s="193"/>
      <c r="AP877" s="193"/>
      <c r="AQ877" s="193"/>
      <c r="AR877" s="193"/>
      <c r="AS877" s="193"/>
      <c r="AT877" s="193"/>
      <c r="AU877" s="193"/>
      <c r="AV877" s="193"/>
    </row>
    <row r="878" spans="1:48" ht="15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  <c r="AA878" s="193"/>
      <c r="AB878" s="193"/>
      <c r="AC878" s="193"/>
      <c r="AD878" s="193"/>
      <c r="AE878" s="193"/>
      <c r="AF878" s="193"/>
      <c r="AG878" s="193"/>
      <c r="AH878" s="193"/>
      <c r="AI878" s="193"/>
      <c r="AJ878" s="193"/>
      <c r="AK878" s="193"/>
      <c r="AL878" s="193"/>
      <c r="AM878" s="193"/>
      <c r="AN878" s="193"/>
      <c r="AO878" s="193"/>
      <c r="AP878" s="193"/>
      <c r="AQ878" s="193"/>
      <c r="AR878" s="193"/>
      <c r="AS878" s="193"/>
      <c r="AT878" s="193"/>
      <c r="AU878" s="193"/>
      <c r="AV878" s="193"/>
    </row>
    <row r="879" spans="1:48" ht="15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  <c r="AE879" s="193"/>
      <c r="AF879" s="193"/>
      <c r="AG879" s="193"/>
      <c r="AH879" s="193"/>
      <c r="AI879" s="193"/>
      <c r="AJ879" s="193"/>
      <c r="AK879" s="193"/>
      <c r="AL879" s="193"/>
      <c r="AM879" s="193"/>
      <c r="AN879" s="193"/>
      <c r="AO879" s="193"/>
      <c r="AP879" s="193"/>
      <c r="AQ879" s="193"/>
      <c r="AR879" s="193"/>
      <c r="AS879" s="193"/>
      <c r="AT879" s="193"/>
      <c r="AU879" s="193"/>
      <c r="AV879" s="193"/>
    </row>
    <row r="880" spans="1:48" ht="15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  <c r="AE880" s="193"/>
      <c r="AF880" s="193"/>
      <c r="AG880" s="193"/>
      <c r="AH880" s="193"/>
      <c r="AI880" s="193"/>
      <c r="AJ880" s="193"/>
      <c r="AK880" s="193"/>
      <c r="AL880" s="193"/>
      <c r="AM880" s="193"/>
      <c r="AN880" s="193"/>
      <c r="AO880" s="193"/>
      <c r="AP880" s="193"/>
      <c r="AQ880" s="193"/>
      <c r="AR880" s="193"/>
      <c r="AS880" s="193"/>
      <c r="AT880" s="193"/>
      <c r="AU880" s="193"/>
      <c r="AV880" s="193"/>
    </row>
    <row r="881" spans="1:48" ht="15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  <c r="AE881" s="193"/>
      <c r="AF881" s="193"/>
      <c r="AG881" s="193"/>
      <c r="AH881" s="193"/>
      <c r="AI881" s="193"/>
      <c r="AJ881" s="193"/>
      <c r="AK881" s="193"/>
      <c r="AL881" s="193"/>
      <c r="AM881" s="193"/>
      <c r="AN881" s="193"/>
      <c r="AO881" s="193"/>
      <c r="AP881" s="193"/>
      <c r="AQ881" s="193"/>
      <c r="AR881" s="193"/>
      <c r="AS881" s="193"/>
      <c r="AT881" s="193"/>
      <c r="AU881" s="193"/>
      <c r="AV881" s="193"/>
    </row>
    <row r="882" spans="1:48" ht="15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  <c r="AE882" s="193"/>
      <c r="AF882" s="193"/>
      <c r="AG882" s="193"/>
      <c r="AH882" s="193"/>
      <c r="AI882" s="193"/>
      <c r="AJ882" s="193"/>
      <c r="AK882" s="193"/>
      <c r="AL882" s="193"/>
      <c r="AM882" s="193"/>
      <c r="AN882" s="193"/>
      <c r="AO882" s="193"/>
      <c r="AP882" s="193"/>
      <c r="AQ882" s="193"/>
      <c r="AR882" s="193"/>
      <c r="AS882" s="193"/>
      <c r="AT882" s="193"/>
      <c r="AU882" s="193"/>
      <c r="AV882" s="193"/>
    </row>
    <row r="883" spans="1:48" ht="15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  <c r="AE883" s="193"/>
      <c r="AF883" s="193"/>
      <c r="AG883" s="193"/>
      <c r="AH883" s="193"/>
      <c r="AI883" s="193"/>
      <c r="AJ883" s="193"/>
      <c r="AK883" s="193"/>
      <c r="AL883" s="193"/>
      <c r="AM883" s="193"/>
      <c r="AN883" s="193"/>
      <c r="AO883" s="193"/>
      <c r="AP883" s="193"/>
      <c r="AQ883" s="193"/>
      <c r="AR883" s="193"/>
      <c r="AS883" s="193"/>
      <c r="AT883" s="193"/>
      <c r="AU883" s="193"/>
      <c r="AV883" s="193"/>
    </row>
    <row r="884" spans="1:48" ht="15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  <c r="AE884" s="193"/>
      <c r="AF884" s="193"/>
      <c r="AG884" s="193"/>
      <c r="AH884" s="193"/>
      <c r="AI884" s="193"/>
      <c r="AJ884" s="193"/>
      <c r="AK884" s="193"/>
      <c r="AL884" s="193"/>
      <c r="AM884" s="193"/>
      <c r="AN884" s="193"/>
      <c r="AO884" s="193"/>
      <c r="AP884" s="193"/>
      <c r="AQ884" s="193"/>
      <c r="AR884" s="193"/>
      <c r="AS884" s="193"/>
      <c r="AT884" s="193"/>
      <c r="AU884" s="193"/>
      <c r="AV884" s="193"/>
    </row>
    <row r="885" spans="1:48" ht="15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  <c r="AE885" s="193"/>
      <c r="AF885" s="193"/>
      <c r="AG885" s="193"/>
      <c r="AH885" s="193"/>
      <c r="AI885" s="193"/>
      <c r="AJ885" s="193"/>
      <c r="AK885" s="193"/>
      <c r="AL885" s="193"/>
      <c r="AM885" s="193"/>
      <c r="AN885" s="193"/>
      <c r="AO885" s="193"/>
      <c r="AP885" s="193"/>
      <c r="AQ885" s="193"/>
      <c r="AR885" s="193"/>
      <c r="AS885" s="193"/>
      <c r="AT885" s="193"/>
      <c r="AU885" s="193"/>
      <c r="AV885" s="193"/>
    </row>
    <row r="886" spans="1:48" ht="15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  <c r="AE886" s="193"/>
      <c r="AF886" s="193"/>
      <c r="AG886" s="193"/>
      <c r="AH886" s="193"/>
      <c r="AI886" s="193"/>
      <c r="AJ886" s="193"/>
      <c r="AK886" s="193"/>
      <c r="AL886" s="193"/>
      <c r="AM886" s="193"/>
      <c r="AN886" s="193"/>
      <c r="AO886" s="193"/>
      <c r="AP886" s="193"/>
      <c r="AQ886" s="193"/>
      <c r="AR886" s="193"/>
      <c r="AS886" s="193"/>
      <c r="AT886" s="193"/>
      <c r="AU886" s="193"/>
      <c r="AV886" s="193"/>
    </row>
    <row r="887" spans="1:48" ht="15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  <c r="AE887" s="193"/>
      <c r="AF887" s="193"/>
      <c r="AG887" s="193"/>
      <c r="AH887" s="193"/>
      <c r="AI887" s="193"/>
      <c r="AJ887" s="193"/>
      <c r="AK887" s="193"/>
      <c r="AL887" s="193"/>
      <c r="AM887" s="193"/>
      <c r="AN887" s="193"/>
      <c r="AO887" s="193"/>
      <c r="AP887" s="193"/>
      <c r="AQ887" s="193"/>
      <c r="AR887" s="193"/>
      <c r="AS887" s="193"/>
      <c r="AT887" s="193"/>
      <c r="AU887" s="193"/>
      <c r="AV887" s="193"/>
    </row>
    <row r="888" spans="1:48" ht="15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  <c r="AE888" s="193"/>
      <c r="AF888" s="193"/>
      <c r="AG888" s="193"/>
      <c r="AH888" s="193"/>
      <c r="AI888" s="193"/>
      <c r="AJ888" s="193"/>
      <c r="AK888" s="193"/>
      <c r="AL888" s="193"/>
      <c r="AM888" s="193"/>
      <c r="AN888" s="193"/>
      <c r="AO888" s="193"/>
      <c r="AP888" s="193"/>
      <c r="AQ888" s="193"/>
      <c r="AR888" s="193"/>
      <c r="AS888" s="193"/>
      <c r="AT888" s="193"/>
      <c r="AU888" s="193"/>
      <c r="AV888" s="193"/>
    </row>
    <row r="889" spans="1:48" ht="15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  <c r="AE889" s="193"/>
      <c r="AF889" s="193"/>
      <c r="AG889" s="193"/>
      <c r="AH889" s="193"/>
      <c r="AI889" s="193"/>
      <c r="AJ889" s="193"/>
      <c r="AK889" s="193"/>
      <c r="AL889" s="193"/>
      <c r="AM889" s="193"/>
      <c r="AN889" s="193"/>
      <c r="AO889" s="193"/>
      <c r="AP889" s="193"/>
      <c r="AQ889" s="193"/>
      <c r="AR889" s="193"/>
      <c r="AS889" s="193"/>
      <c r="AT889" s="193"/>
      <c r="AU889" s="193"/>
      <c r="AV889" s="193"/>
    </row>
    <row r="890" spans="1:48" ht="15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  <c r="AE890" s="193"/>
      <c r="AF890" s="193"/>
      <c r="AG890" s="193"/>
      <c r="AH890" s="193"/>
      <c r="AI890" s="193"/>
      <c r="AJ890" s="193"/>
      <c r="AK890" s="193"/>
      <c r="AL890" s="193"/>
      <c r="AM890" s="193"/>
      <c r="AN890" s="193"/>
      <c r="AO890" s="193"/>
      <c r="AP890" s="193"/>
      <c r="AQ890" s="193"/>
      <c r="AR890" s="193"/>
      <c r="AS890" s="193"/>
      <c r="AT890" s="193"/>
      <c r="AU890" s="193"/>
      <c r="AV890" s="193"/>
    </row>
    <row r="891" spans="1:48" ht="15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  <c r="AE891" s="193"/>
      <c r="AF891" s="193"/>
      <c r="AG891" s="193"/>
      <c r="AH891" s="193"/>
      <c r="AI891" s="193"/>
      <c r="AJ891" s="193"/>
      <c r="AK891" s="193"/>
      <c r="AL891" s="193"/>
      <c r="AM891" s="193"/>
      <c r="AN891" s="193"/>
      <c r="AO891" s="193"/>
      <c r="AP891" s="193"/>
      <c r="AQ891" s="193"/>
      <c r="AR891" s="193"/>
      <c r="AS891" s="193"/>
      <c r="AT891" s="193"/>
      <c r="AU891" s="193"/>
      <c r="AV891" s="193"/>
    </row>
    <row r="892" spans="1:48" ht="15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  <c r="AE892" s="193"/>
      <c r="AF892" s="193"/>
      <c r="AG892" s="193"/>
      <c r="AH892" s="193"/>
      <c r="AI892" s="193"/>
      <c r="AJ892" s="193"/>
      <c r="AK892" s="193"/>
      <c r="AL892" s="193"/>
      <c r="AM892" s="193"/>
      <c r="AN892" s="193"/>
      <c r="AO892" s="193"/>
      <c r="AP892" s="193"/>
      <c r="AQ892" s="193"/>
      <c r="AR892" s="193"/>
      <c r="AS892" s="193"/>
      <c r="AT892" s="193"/>
      <c r="AU892" s="193"/>
      <c r="AV892" s="193"/>
    </row>
    <row r="893" spans="1:48" ht="15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  <c r="AE893" s="193"/>
      <c r="AF893" s="193"/>
      <c r="AG893" s="193"/>
      <c r="AH893" s="193"/>
      <c r="AI893" s="193"/>
      <c r="AJ893" s="193"/>
      <c r="AK893" s="193"/>
      <c r="AL893" s="193"/>
      <c r="AM893" s="193"/>
      <c r="AN893" s="193"/>
      <c r="AO893" s="193"/>
      <c r="AP893" s="193"/>
      <c r="AQ893" s="193"/>
      <c r="AR893" s="193"/>
      <c r="AS893" s="193"/>
      <c r="AT893" s="193"/>
      <c r="AU893" s="193"/>
      <c r="AV893" s="193"/>
    </row>
    <row r="894" spans="1:48" ht="15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  <c r="AE894" s="193"/>
      <c r="AF894" s="193"/>
      <c r="AG894" s="193"/>
      <c r="AH894" s="193"/>
      <c r="AI894" s="193"/>
      <c r="AJ894" s="193"/>
      <c r="AK894" s="193"/>
      <c r="AL894" s="193"/>
      <c r="AM894" s="193"/>
      <c r="AN894" s="193"/>
      <c r="AO894" s="193"/>
      <c r="AP894" s="193"/>
      <c r="AQ894" s="193"/>
      <c r="AR894" s="193"/>
      <c r="AS894" s="193"/>
      <c r="AT894" s="193"/>
      <c r="AU894" s="193"/>
      <c r="AV894" s="193"/>
    </row>
    <row r="895" spans="1:48" ht="15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  <c r="AE895" s="193"/>
      <c r="AF895" s="193"/>
      <c r="AG895" s="193"/>
      <c r="AH895" s="193"/>
      <c r="AI895" s="193"/>
      <c r="AJ895" s="193"/>
      <c r="AK895" s="193"/>
      <c r="AL895" s="193"/>
      <c r="AM895" s="193"/>
      <c r="AN895" s="193"/>
      <c r="AO895" s="193"/>
      <c r="AP895" s="193"/>
      <c r="AQ895" s="193"/>
      <c r="AR895" s="193"/>
      <c r="AS895" s="193"/>
      <c r="AT895" s="193"/>
      <c r="AU895" s="193"/>
      <c r="AV895" s="193"/>
    </row>
    <row r="896" spans="1:48" ht="15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  <c r="AE896" s="193"/>
      <c r="AF896" s="193"/>
      <c r="AG896" s="193"/>
      <c r="AH896" s="193"/>
      <c r="AI896" s="193"/>
      <c r="AJ896" s="193"/>
      <c r="AK896" s="193"/>
      <c r="AL896" s="193"/>
      <c r="AM896" s="193"/>
      <c r="AN896" s="193"/>
      <c r="AO896" s="193"/>
      <c r="AP896" s="193"/>
      <c r="AQ896" s="193"/>
      <c r="AR896" s="193"/>
      <c r="AS896" s="193"/>
      <c r="AT896" s="193"/>
      <c r="AU896" s="193"/>
      <c r="AV896" s="193"/>
    </row>
    <row r="897" spans="1:48" ht="15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  <c r="AE897" s="193"/>
      <c r="AF897" s="193"/>
      <c r="AG897" s="193"/>
      <c r="AH897" s="193"/>
      <c r="AI897" s="193"/>
      <c r="AJ897" s="193"/>
      <c r="AK897" s="193"/>
      <c r="AL897" s="193"/>
      <c r="AM897" s="193"/>
      <c r="AN897" s="193"/>
      <c r="AO897" s="193"/>
      <c r="AP897" s="193"/>
      <c r="AQ897" s="193"/>
      <c r="AR897" s="193"/>
      <c r="AS897" s="193"/>
      <c r="AT897" s="193"/>
      <c r="AU897" s="193"/>
      <c r="AV897" s="193"/>
    </row>
    <row r="898" spans="1:48" ht="15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  <c r="AE898" s="193"/>
      <c r="AF898" s="193"/>
      <c r="AG898" s="193"/>
      <c r="AH898" s="193"/>
      <c r="AI898" s="193"/>
      <c r="AJ898" s="193"/>
      <c r="AK898" s="193"/>
      <c r="AL898" s="193"/>
      <c r="AM898" s="193"/>
      <c r="AN898" s="193"/>
      <c r="AO898" s="193"/>
      <c r="AP898" s="193"/>
      <c r="AQ898" s="193"/>
      <c r="AR898" s="193"/>
      <c r="AS898" s="193"/>
      <c r="AT898" s="193"/>
      <c r="AU898" s="193"/>
      <c r="AV898" s="193"/>
    </row>
    <row r="899" spans="1:48" ht="15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  <c r="AE899" s="193"/>
      <c r="AF899" s="193"/>
      <c r="AG899" s="193"/>
      <c r="AH899" s="193"/>
      <c r="AI899" s="193"/>
      <c r="AJ899" s="193"/>
      <c r="AK899" s="193"/>
      <c r="AL899" s="193"/>
      <c r="AM899" s="193"/>
      <c r="AN899" s="193"/>
      <c r="AO899" s="193"/>
      <c r="AP899" s="193"/>
      <c r="AQ899" s="193"/>
      <c r="AR899" s="193"/>
      <c r="AS899" s="193"/>
      <c r="AT899" s="193"/>
      <c r="AU899" s="193"/>
      <c r="AV899" s="193"/>
    </row>
    <row r="900" spans="1:48" ht="15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  <c r="AE900" s="193"/>
      <c r="AF900" s="193"/>
      <c r="AG900" s="193"/>
      <c r="AH900" s="193"/>
      <c r="AI900" s="193"/>
      <c r="AJ900" s="193"/>
      <c r="AK900" s="193"/>
      <c r="AL900" s="193"/>
      <c r="AM900" s="193"/>
      <c r="AN900" s="193"/>
      <c r="AO900" s="193"/>
      <c r="AP900" s="193"/>
      <c r="AQ900" s="193"/>
      <c r="AR900" s="193"/>
      <c r="AS900" s="193"/>
      <c r="AT900" s="193"/>
      <c r="AU900" s="193"/>
      <c r="AV900" s="193"/>
    </row>
    <row r="901" spans="1:48" ht="15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  <c r="AA901" s="193"/>
      <c r="AB901" s="193"/>
      <c r="AC901" s="193"/>
      <c r="AD901" s="193"/>
      <c r="AE901" s="193"/>
      <c r="AF901" s="193"/>
      <c r="AG901" s="193"/>
      <c r="AH901" s="193"/>
      <c r="AI901" s="193"/>
      <c r="AJ901" s="193"/>
      <c r="AK901" s="193"/>
      <c r="AL901" s="193"/>
      <c r="AM901" s="193"/>
      <c r="AN901" s="193"/>
      <c r="AO901" s="193"/>
      <c r="AP901" s="193"/>
      <c r="AQ901" s="193"/>
      <c r="AR901" s="193"/>
      <c r="AS901" s="193"/>
      <c r="AT901" s="193"/>
      <c r="AU901" s="193"/>
      <c r="AV901" s="193"/>
    </row>
    <row r="902" spans="1:48" ht="15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  <c r="AE902" s="193"/>
      <c r="AF902" s="193"/>
      <c r="AG902" s="193"/>
      <c r="AH902" s="193"/>
      <c r="AI902" s="193"/>
      <c r="AJ902" s="193"/>
      <c r="AK902" s="193"/>
      <c r="AL902" s="193"/>
      <c r="AM902" s="193"/>
      <c r="AN902" s="193"/>
      <c r="AO902" s="193"/>
      <c r="AP902" s="193"/>
      <c r="AQ902" s="193"/>
      <c r="AR902" s="193"/>
      <c r="AS902" s="193"/>
      <c r="AT902" s="193"/>
      <c r="AU902" s="193"/>
      <c r="AV902" s="193"/>
    </row>
    <row r="903" spans="1:48" ht="15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  <c r="AE903" s="193"/>
      <c r="AF903" s="193"/>
      <c r="AG903" s="193"/>
      <c r="AH903" s="193"/>
      <c r="AI903" s="193"/>
      <c r="AJ903" s="193"/>
      <c r="AK903" s="193"/>
      <c r="AL903" s="193"/>
      <c r="AM903" s="193"/>
      <c r="AN903" s="193"/>
      <c r="AO903" s="193"/>
      <c r="AP903" s="193"/>
      <c r="AQ903" s="193"/>
      <c r="AR903" s="193"/>
      <c r="AS903" s="193"/>
      <c r="AT903" s="193"/>
      <c r="AU903" s="193"/>
      <c r="AV903" s="193"/>
    </row>
    <row r="904" spans="1:48" ht="15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  <c r="AE904" s="193"/>
      <c r="AF904" s="193"/>
      <c r="AG904" s="193"/>
      <c r="AH904" s="193"/>
      <c r="AI904" s="193"/>
      <c r="AJ904" s="193"/>
      <c r="AK904" s="193"/>
      <c r="AL904" s="193"/>
      <c r="AM904" s="193"/>
      <c r="AN904" s="193"/>
      <c r="AO904" s="193"/>
      <c r="AP904" s="193"/>
      <c r="AQ904" s="193"/>
      <c r="AR904" s="193"/>
      <c r="AS904" s="193"/>
      <c r="AT904" s="193"/>
      <c r="AU904" s="193"/>
      <c r="AV904" s="193"/>
    </row>
    <row r="905" spans="1:48" ht="15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  <c r="AE905" s="193"/>
      <c r="AF905" s="193"/>
      <c r="AG905" s="193"/>
      <c r="AH905" s="193"/>
      <c r="AI905" s="193"/>
      <c r="AJ905" s="193"/>
      <c r="AK905" s="193"/>
      <c r="AL905" s="193"/>
      <c r="AM905" s="193"/>
      <c r="AN905" s="193"/>
      <c r="AO905" s="193"/>
      <c r="AP905" s="193"/>
      <c r="AQ905" s="193"/>
      <c r="AR905" s="193"/>
      <c r="AS905" s="193"/>
      <c r="AT905" s="193"/>
      <c r="AU905" s="193"/>
      <c r="AV905" s="193"/>
    </row>
    <row r="906" spans="1:48" ht="15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  <c r="AA906" s="193"/>
      <c r="AB906" s="193"/>
      <c r="AC906" s="193"/>
      <c r="AD906" s="193"/>
      <c r="AE906" s="193"/>
      <c r="AF906" s="193"/>
      <c r="AG906" s="193"/>
      <c r="AH906" s="193"/>
      <c r="AI906" s="193"/>
      <c r="AJ906" s="193"/>
      <c r="AK906" s="193"/>
      <c r="AL906" s="193"/>
      <c r="AM906" s="193"/>
      <c r="AN906" s="193"/>
      <c r="AO906" s="193"/>
      <c r="AP906" s="193"/>
      <c r="AQ906" s="193"/>
      <c r="AR906" s="193"/>
      <c r="AS906" s="193"/>
      <c r="AT906" s="193"/>
      <c r="AU906" s="193"/>
      <c r="AV906" s="193"/>
    </row>
    <row r="907" spans="1:48" ht="15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  <c r="AE907" s="193"/>
      <c r="AF907" s="193"/>
      <c r="AG907" s="193"/>
      <c r="AH907" s="193"/>
      <c r="AI907" s="193"/>
      <c r="AJ907" s="193"/>
      <c r="AK907" s="193"/>
      <c r="AL907" s="193"/>
      <c r="AM907" s="193"/>
      <c r="AN907" s="193"/>
      <c r="AO907" s="193"/>
      <c r="AP907" s="193"/>
      <c r="AQ907" s="193"/>
      <c r="AR907" s="193"/>
      <c r="AS907" s="193"/>
      <c r="AT907" s="193"/>
      <c r="AU907" s="193"/>
      <c r="AV907" s="193"/>
    </row>
    <row r="908" spans="1:48" ht="15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  <c r="AE908" s="193"/>
      <c r="AF908" s="193"/>
      <c r="AG908" s="193"/>
      <c r="AH908" s="193"/>
      <c r="AI908" s="193"/>
      <c r="AJ908" s="193"/>
      <c r="AK908" s="193"/>
      <c r="AL908" s="193"/>
      <c r="AM908" s="193"/>
      <c r="AN908" s="193"/>
      <c r="AO908" s="193"/>
      <c r="AP908" s="193"/>
      <c r="AQ908" s="193"/>
      <c r="AR908" s="193"/>
      <c r="AS908" s="193"/>
      <c r="AT908" s="193"/>
      <c r="AU908" s="193"/>
      <c r="AV908" s="193"/>
    </row>
    <row r="909" spans="1:48" ht="15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  <c r="AE909" s="193"/>
      <c r="AF909" s="193"/>
      <c r="AG909" s="193"/>
      <c r="AH909" s="193"/>
      <c r="AI909" s="193"/>
      <c r="AJ909" s="193"/>
      <c r="AK909" s="193"/>
      <c r="AL909" s="193"/>
      <c r="AM909" s="193"/>
      <c r="AN909" s="193"/>
      <c r="AO909" s="193"/>
      <c r="AP909" s="193"/>
      <c r="AQ909" s="193"/>
      <c r="AR909" s="193"/>
      <c r="AS909" s="193"/>
      <c r="AT909" s="193"/>
      <c r="AU909" s="193"/>
      <c r="AV909" s="193"/>
    </row>
    <row r="910" spans="1:48" ht="15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  <c r="AE910" s="193"/>
      <c r="AF910" s="193"/>
      <c r="AG910" s="193"/>
      <c r="AH910" s="193"/>
      <c r="AI910" s="193"/>
      <c r="AJ910" s="193"/>
      <c r="AK910" s="193"/>
      <c r="AL910" s="193"/>
      <c r="AM910" s="193"/>
      <c r="AN910" s="193"/>
      <c r="AO910" s="193"/>
      <c r="AP910" s="193"/>
      <c r="AQ910" s="193"/>
      <c r="AR910" s="193"/>
      <c r="AS910" s="193"/>
      <c r="AT910" s="193"/>
      <c r="AU910" s="193"/>
      <c r="AV910" s="193"/>
    </row>
    <row r="911" spans="1:48" ht="15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  <c r="AE911" s="193"/>
      <c r="AF911" s="193"/>
      <c r="AG911" s="193"/>
      <c r="AH911" s="193"/>
      <c r="AI911" s="193"/>
      <c r="AJ911" s="193"/>
      <c r="AK911" s="193"/>
      <c r="AL911" s="193"/>
      <c r="AM911" s="193"/>
      <c r="AN911" s="193"/>
      <c r="AO911" s="193"/>
      <c r="AP911" s="193"/>
      <c r="AQ911" s="193"/>
      <c r="AR911" s="193"/>
      <c r="AS911" s="193"/>
      <c r="AT911" s="193"/>
      <c r="AU911" s="193"/>
      <c r="AV911" s="193"/>
    </row>
    <row r="912" spans="1:48" ht="15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  <c r="AE912" s="193"/>
      <c r="AF912" s="193"/>
      <c r="AG912" s="193"/>
      <c r="AH912" s="193"/>
      <c r="AI912" s="193"/>
      <c r="AJ912" s="193"/>
      <c r="AK912" s="193"/>
      <c r="AL912" s="193"/>
      <c r="AM912" s="193"/>
      <c r="AN912" s="193"/>
      <c r="AO912" s="193"/>
      <c r="AP912" s="193"/>
      <c r="AQ912" s="193"/>
      <c r="AR912" s="193"/>
      <c r="AS912" s="193"/>
      <c r="AT912" s="193"/>
      <c r="AU912" s="193"/>
      <c r="AV912" s="193"/>
    </row>
    <row r="913" spans="1:48" ht="15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  <c r="AE913" s="193"/>
      <c r="AF913" s="193"/>
      <c r="AG913" s="193"/>
      <c r="AH913" s="193"/>
      <c r="AI913" s="193"/>
      <c r="AJ913" s="193"/>
      <c r="AK913" s="193"/>
      <c r="AL913" s="193"/>
      <c r="AM913" s="193"/>
      <c r="AN913" s="193"/>
      <c r="AO913" s="193"/>
      <c r="AP913" s="193"/>
      <c r="AQ913" s="193"/>
      <c r="AR913" s="193"/>
      <c r="AS913" s="193"/>
      <c r="AT913" s="193"/>
      <c r="AU913" s="193"/>
      <c r="AV913" s="193"/>
    </row>
    <row r="914" spans="1:48" ht="15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  <c r="AA914" s="193"/>
      <c r="AB914" s="193"/>
      <c r="AC914" s="193"/>
      <c r="AD914" s="193"/>
      <c r="AE914" s="193"/>
      <c r="AF914" s="193"/>
      <c r="AG914" s="193"/>
      <c r="AH914" s="193"/>
      <c r="AI914" s="193"/>
      <c r="AJ914" s="193"/>
      <c r="AK914" s="193"/>
      <c r="AL914" s="193"/>
      <c r="AM914" s="193"/>
      <c r="AN914" s="193"/>
      <c r="AO914" s="193"/>
      <c r="AP914" s="193"/>
      <c r="AQ914" s="193"/>
      <c r="AR914" s="193"/>
      <c r="AS914" s="193"/>
      <c r="AT914" s="193"/>
      <c r="AU914" s="193"/>
      <c r="AV914" s="193"/>
    </row>
    <row r="915" spans="1:48" ht="15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  <c r="AE915" s="193"/>
      <c r="AF915" s="193"/>
      <c r="AG915" s="193"/>
      <c r="AH915" s="193"/>
      <c r="AI915" s="193"/>
      <c r="AJ915" s="193"/>
      <c r="AK915" s="193"/>
      <c r="AL915" s="193"/>
      <c r="AM915" s="193"/>
      <c r="AN915" s="193"/>
      <c r="AO915" s="193"/>
      <c r="AP915" s="193"/>
      <c r="AQ915" s="193"/>
      <c r="AR915" s="193"/>
      <c r="AS915" s="193"/>
      <c r="AT915" s="193"/>
      <c r="AU915" s="193"/>
      <c r="AV915" s="193"/>
    </row>
    <row r="916" spans="1:48" ht="15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  <c r="AE916" s="193"/>
      <c r="AF916" s="193"/>
      <c r="AG916" s="193"/>
      <c r="AH916" s="193"/>
      <c r="AI916" s="193"/>
      <c r="AJ916" s="193"/>
      <c r="AK916" s="193"/>
      <c r="AL916" s="193"/>
      <c r="AM916" s="193"/>
      <c r="AN916" s="193"/>
      <c r="AO916" s="193"/>
      <c r="AP916" s="193"/>
      <c r="AQ916" s="193"/>
      <c r="AR916" s="193"/>
      <c r="AS916" s="193"/>
      <c r="AT916" s="193"/>
      <c r="AU916" s="193"/>
      <c r="AV916" s="193"/>
    </row>
    <row r="917" spans="1:48" ht="15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  <c r="AE917" s="193"/>
      <c r="AF917" s="193"/>
      <c r="AG917" s="193"/>
      <c r="AH917" s="193"/>
      <c r="AI917" s="193"/>
      <c r="AJ917" s="193"/>
      <c r="AK917" s="193"/>
      <c r="AL917" s="193"/>
      <c r="AM917" s="193"/>
      <c r="AN917" s="193"/>
      <c r="AO917" s="193"/>
      <c r="AP917" s="193"/>
      <c r="AQ917" s="193"/>
      <c r="AR917" s="193"/>
      <c r="AS917" s="193"/>
      <c r="AT917" s="193"/>
      <c r="AU917" s="193"/>
      <c r="AV917" s="193"/>
    </row>
    <row r="918" spans="1:48" ht="15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  <c r="AE918" s="193"/>
      <c r="AF918" s="193"/>
      <c r="AG918" s="193"/>
      <c r="AH918" s="193"/>
      <c r="AI918" s="193"/>
      <c r="AJ918" s="193"/>
      <c r="AK918" s="193"/>
      <c r="AL918" s="193"/>
      <c r="AM918" s="193"/>
      <c r="AN918" s="193"/>
      <c r="AO918" s="193"/>
      <c r="AP918" s="193"/>
      <c r="AQ918" s="193"/>
      <c r="AR918" s="193"/>
      <c r="AS918" s="193"/>
      <c r="AT918" s="193"/>
      <c r="AU918" s="193"/>
      <c r="AV918" s="193"/>
    </row>
    <row r="919" spans="1:48" ht="15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  <c r="AE919" s="193"/>
      <c r="AF919" s="193"/>
      <c r="AG919" s="193"/>
      <c r="AH919" s="193"/>
      <c r="AI919" s="193"/>
      <c r="AJ919" s="193"/>
      <c r="AK919" s="193"/>
      <c r="AL919" s="193"/>
      <c r="AM919" s="193"/>
      <c r="AN919" s="193"/>
      <c r="AO919" s="193"/>
      <c r="AP919" s="193"/>
      <c r="AQ919" s="193"/>
      <c r="AR919" s="193"/>
      <c r="AS919" s="193"/>
      <c r="AT919" s="193"/>
      <c r="AU919" s="193"/>
      <c r="AV919" s="193"/>
    </row>
    <row r="920" spans="1:48" ht="15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  <c r="AA920" s="193"/>
      <c r="AB920" s="193"/>
      <c r="AC920" s="193"/>
      <c r="AD920" s="193"/>
      <c r="AE920" s="193"/>
      <c r="AF920" s="193"/>
      <c r="AG920" s="193"/>
      <c r="AH920" s="193"/>
      <c r="AI920" s="193"/>
      <c r="AJ920" s="193"/>
      <c r="AK920" s="193"/>
      <c r="AL920" s="193"/>
      <c r="AM920" s="193"/>
      <c r="AN920" s="193"/>
      <c r="AO920" s="193"/>
      <c r="AP920" s="193"/>
      <c r="AQ920" s="193"/>
      <c r="AR920" s="193"/>
      <c r="AS920" s="193"/>
      <c r="AT920" s="193"/>
      <c r="AU920" s="193"/>
      <c r="AV920" s="193"/>
    </row>
    <row r="921" spans="1:48" ht="15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  <c r="AE921" s="193"/>
      <c r="AF921" s="193"/>
      <c r="AG921" s="193"/>
      <c r="AH921" s="193"/>
      <c r="AI921" s="193"/>
      <c r="AJ921" s="193"/>
      <c r="AK921" s="193"/>
      <c r="AL921" s="193"/>
      <c r="AM921" s="193"/>
      <c r="AN921" s="193"/>
      <c r="AO921" s="193"/>
      <c r="AP921" s="193"/>
      <c r="AQ921" s="193"/>
      <c r="AR921" s="193"/>
      <c r="AS921" s="193"/>
      <c r="AT921" s="193"/>
      <c r="AU921" s="193"/>
      <c r="AV921" s="193"/>
    </row>
    <row r="922" spans="1:48" ht="15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  <c r="AE922" s="193"/>
      <c r="AF922" s="193"/>
      <c r="AG922" s="193"/>
      <c r="AH922" s="193"/>
      <c r="AI922" s="193"/>
      <c r="AJ922" s="193"/>
      <c r="AK922" s="193"/>
      <c r="AL922" s="193"/>
      <c r="AM922" s="193"/>
      <c r="AN922" s="193"/>
      <c r="AO922" s="193"/>
      <c r="AP922" s="193"/>
      <c r="AQ922" s="193"/>
      <c r="AR922" s="193"/>
      <c r="AS922" s="193"/>
      <c r="AT922" s="193"/>
      <c r="AU922" s="193"/>
      <c r="AV922" s="193"/>
    </row>
    <row r="923" spans="1:48" ht="15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  <c r="AE923" s="193"/>
      <c r="AF923" s="193"/>
      <c r="AG923" s="193"/>
      <c r="AH923" s="193"/>
      <c r="AI923" s="193"/>
      <c r="AJ923" s="193"/>
      <c r="AK923" s="193"/>
      <c r="AL923" s="193"/>
      <c r="AM923" s="193"/>
      <c r="AN923" s="193"/>
      <c r="AO923" s="193"/>
      <c r="AP923" s="193"/>
      <c r="AQ923" s="193"/>
      <c r="AR923" s="193"/>
      <c r="AS923" s="193"/>
      <c r="AT923" s="193"/>
      <c r="AU923" s="193"/>
      <c r="AV923" s="193"/>
    </row>
    <row r="924" spans="1:48" ht="15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  <c r="AE924" s="193"/>
      <c r="AF924" s="193"/>
      <c r="AG924" s="193"/>
      <c r="AH924" s="193"/>
      <c r="AI924" s="193"/>
      <c r="AJ924" s="193"/>
      <c r="AK924" s="193"/>
      <c r="AL924" s="193"/>
      <c r="AM924" s="193"/>
      <c r="AN924" s="193"/>
      <c r="AO924" s="193"/>
      <c r="AP924" s="193"/>
      <c r="AQ924" s="193"/>
      <c r="AR924" s="193"/>
      <c r="AS924" s="193"/>
      <c r="AT924" s="193"/>
      <c r="AU924" s="193"/>
      <c r="AV924" s="193"/>
    </row>
    <row r="925" spans="1:48" ht="15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  <c r="AE925" s="193"/>
      <c r="AF925" s="193"/>
      <c r="AG925" s="193"/>
      <c r="AH925" s="193"/>
      <c r="AI925" s="193"/>
      <c r="AJ925" s="193"/>
      <c r="AK925" s="193"/>
      <c r="AL925" s="193"/>
      <c r="AM925" s="193"/>
      <c r="AN925" s="193"/>
      <c r="AO925" s="193"/>
      <c r="AP925" s="193"/>
      <c r="AQ925" s="193"/>
      <c r="AR925" s="193"/>
      <c r="AS925" s="193"/>
      <c r="AT925" s="193"/>
      <c r="AU925" s="193"/>
      <c r="AV925" s="193"/>
    </row>
    <row r="926" spans="1:48" ht="15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  <c r="AE926" s="193"/>
      <c r="AF926" s="193"/>
      <c r="AG926" s="193"/>
      <c r="AH926" s="193"/>
      <c r="AI926" s="193"/>
      <c r="AJ926" s="193"/>
      <c r="AK926" s="193"/>
      <c r="AL926" s="193"/>
      <c r="AM926" s="193"/>
      <c r="AN926" s="193"/>
      <c r="AO926" s="193"/>
      <c r="AP926" s="193"/>
      <c r="AQ926" s="193"/>
      <c r="AR926" s="193"/>
      <c r="AS926" s="193"/>
      <c r="AT926" s="193"/>
      <c r="AU926" s="193"/>
      <c r="AV926" s="193"/>
    </row>
    <row r="927" spans="1:48" ht="15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  <c r="AE927" s="193"/>
      <c r="AF927" s="193"/>
      <c r="AG927" s="193"/>
      <c r="AH927" s="193"/>
      <c r="AI927" s="193"/>
      <c r="AJ927" s="193"/>
      <c r="AK927" s="193"/>
      <c r="AL927" s="193"/>
      <c r="AM927" s="193"/>
      <c r="AN927" s="193"/>
      <c r="AO927" s="193"/>
      <c r="AP927" s="193"/>
      <c r="AQ927" s="193"/>
      <c r="AR927" s="193"/>
      <c r="AS927" s="193"/>
      <c r="AT927" s="193"/>
      <c r="AU927" s="193"/>
      <c r="AV927" s="193"/>
    </row>
    <row r="928" spans="1:48" ht="15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  <c r="AE928" s="193"/>
      <c r="AF928" s="193"/>
      <c r="AG928" s="193"/>
      <c r="AH928" s="193"/>
      <c r="AI928" s="193"/>
      <c r="AJ928" s="193"/>
      <c r="AK928" s="193"/>
      <c r="AL928" s="193"/>
      <c r="AM928" s="193"/>
      <c r="AN928" s="193"/>
      <c r="AO928" s="193"/>
      <c r="AP928" s="193"/>
      <c r="AQ928" s="193"/>
      <c r="AR928" s="193"/>
      <c r="AS928" s="193"/>
      <c r="AT928" s="193"/>
      <c r="AU928" s="193"/>
      <c r="AV928" s="193"/>
    </row>
    <row r="929" spans="1:48" ht="15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  <c r="AE929" s="193"/>
      <c r="AF929" s="193"/>
      <c r="AG929" s="193"/>
      <c r="AH929" s="193"/>
      <c r="AI929" s="193"/>
      <c r="AJ929" s="193"/>
      <c r="AK929" s="193"/>
      <c r="AL929" s="193"/>
      <c r="AM929" s="193"/>
      <c r="AN929" s="193"/>
      <c r="AO929" s="193"/>
      <c r="AP929" s="193"/>
      <c r="AQ929" s="193"/>
      <c r="AR929" s="193"/>
      <c r="AS929" s="193"/>
      <c r="AT929" s="193"/>
      <c r="AU929" s="193"/>
      <c r="AV929" s="193"/>
    </row>
    <row r="930" spans="1:48" ht="15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  <c r="AE930" s="193"/>
      <c r="AF930" s="193"/>
      <c r="AG930" s="193"/>
      <c r="AH930" s="193"/>
      <c r="AI930" s="193"/>
      <c r="AJ930" s="193"/>
      <c r="AK930" s="193"/>
      <c r="AL930" s="193"/>
      <c r="AM930" s="193"/>
      <c r="AN930" s="193"/>
      <c r="AO930" s="193"/>
      <c r="AP930" s="193"/>
      <c r="AQ930" s="193"/>
      <c r="AR930" s="193"/>
      <c r="AS930" s="193"/>
      <c r="AT930" s="193"/>
      <c r="AU930" s="193"/>
      <c r="AV930" s="193"/>
    </row>
    <row r="931" spans="1:48" ht="15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  <c r="AE931" s="193"/>
      <c r="AF931" s="193"/>
      <c r="AG931" s="193"/>
      <c r="AH931" s="193"/>
      <c r="AI931" s="193"/>
      <c r="AJ931" s="193"/>
      <c r="AK931" s="193"/>
      <c r="AL931" s="193"/>
      <c r="AM931" s="193"/>
      <c r="AN931" s="193"/>
      <c r="AO931" s="193"/>
      <c r="AP931" s="193"/>
      <c r="AQ931" s="193"/>
      <c r="AR931" s="193"/>
      <c r="AS931" s="193"/>
      <c r="AT931" s="193"/>
      <c r="AU931" s="193"/>
      <c r="AV931" s="193"/>
    </row>
    <row r="932" spans="1:48" ht="15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  <c r="AE932" s="193"/>
      <c r="AF932" s="193"/>
      <c r="AG932" s="193"/>
      <c r="AH932" s="193"/>
      <c r="AI932" s="193"/>
      <c r="AJ932" s="193"/>
      <c r="AK932" s="193"/>
      <c r="AL932" s="193"/>
      <c r="AM932" s="193"/>
      <c r="AN932" s="193"/>
      <c r="AO932" s="193"/>
      <c r="AP932" s="193"/>
      <c r="AQ932" s="193"/>
      <c r="AR932" s="193"/>
      <c r="AS932" s="193"/>
      <c r="AT932" s="193"/>
      <c r="AU932" s="193"/>
      <c r="AV932" s="193"/>
    </row>
    <row r="933" spans="1:48" ht="15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  <c r="AE933" s="193"/>
      <c r="AF933" s="193"/>
      <c r="AG933" s="193"/>
      <c r="AH933" s="193"/>
      <c r="AI933" s="193"/>
      <c r="AJ933" s="193"/>
      <c r="AK933" s="193"/>
      <c r="AL933" s="193"/>
      <c r="AM933" s="193"/>
      <c r="AN933" s="193"/>
      <c r="AO933" s="193"/>
      <c r="AP933" s="193"/>
      <c r="AQ933" s="193"/>
      <c r="AR933" s="193"/>
      <c r="AS933" s="193"/>
      <c r="AT933" s="193"/>
      <c r="AU933" s="193"/>
      <c r="AV933" s="193"/>
    </row>
    <row r="934" spans="1:48" ht="15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  <c r="AE934" s="193"/>
      <c r="AF934" s="193"/>
      <c r="AG934" s="193"/>
      <c r="AH934" s="193"/>
      <c r="AI934" s="193"/>
      <c r="AJ934" s="193"/>
      <c r="AK934" s="193"/>
      <c r="AL934" s="193"/>
      <c r="AM934" s="193"/>
      <c r="AN934" s="193"/>
      <c r="AO934" s="193"/>
      <c r="AP934" s="193"/>
      <c r="AQ934" s="193"/>
      <c r="AR934" s="193"/>
      <c r="AS934" s="193"/>
      <c r="AT934" s="193"/>
      <c r="AU934" s="193"/>
      <c r="AV934" s="193"/>
    </row>
    <row r="935" spans="1:48" ht="15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  <c r="AE935" s="193"/>
      <c r="AF935" s="193"/>
      <c r="AG935" s="193"/>
      <c r="AH935" s="193"/>
      <c r="AI935" s="193"/>
      <c r="AJ935" s="193"/>
      <c r="AK935" s="193"/>
      <c r="AL935" s="193"/>
      <c r="AM935" s="193"/>
      <c r="AN935" s="193"/>
      <c r="AO935" s="193"/>
      <c r="AP935" s="193"/>
      <c r="AQ935" s="193"/>
      <c r="AR935" s="193"/>
      <c r="AS935" s="193"/>
      <c r="AT935" s="193"/>
      <c r="AU935" s="193"/>
      <c r="AV935" s="193"/>
    </row>
    <row r="936" spans="1:48" ht="15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  <c r="AE936" s="193"/>
      <c r="AF936" s="193"/>
      <c r="AG936" s="193"/>
      <c r="AH936" s="193"/>
      <c r="AI936" s="193"/>
      <c r="AJ936" s="193"/>
      <c r="AK936" s="193"/>
      <c r="AL936" s="193"/>
      <c r="AM936" s="193"/>
      <c r="AN936" s="193"/>
      <c r="AO936" s="193"/>
      <c r="AP936" s="193"/>
      <c r="AQ936" s="193"/>
      <c r="AR936" s="193"/>
      <c r="AS936" s="193"/>
      <c r="AT936" s="193"/>
      <c r="AU936" s="193"/>
      <c r="AV936" s="193"/>
    </row>
    <row r="937" spans="1:48" ht="15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  <c r="AE937" s="193"/>
      <c r="AF937" s="193"/>
      <c r="AG937" s="193"/>
      <c r="AH937" s="193"/>
      <c r="AI937" s="193"/>
      <c r="AJ937" s="193"/>
      <c r="AK937" s="193"/>
      <c r="AL937" s="193"/>
      <c r="AM937" s="193"/>
      <c r="AN937" s="193"/>
      <c r="AO937" s="193"/>
      <c r="AP937" s="193"/>
      <c r="AQ937" s="193"/>
      <c r="AR937" s="193"/>
      <c r="AS937" s="193"/>
      <c r="AT937" s="193"/>
      <c r="AU937" s="193"/>
      <c r="AV937" s="193"/>
    </row>
    <row r="938" spans="1:48" ht="15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  <c r="AE938" s="193"/>
      <c r="AF938" s="193"/>
      <c r="AG938" s="193"/>
      <c r="AH938" s="193"/>
      <c r="AI938" s="193"/>
      <c r="AJ938" s="193"/>
      <c r="AK938" s="193"/>
      <c r="AL938" s="193"/>
      <c r="AM938" s="193"/>
      <c r="AN938" s="193"/>
      <c r="AO938" s="193"/>
      <c r="AP938" s="193"/>
      <c r="AQ938" s="193"/>
      <c r="AR938" s="193"/>
      <c r="AS938" s="193"/>
      <c r="AT938" s="193"/>
      <c r="AU938" s="193"/>
      <c r="AV938" s="193"/>
    </row>
    <row r="939" spans="1:48" ht="15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  <c r="AE939" s="193"/>
      <c r="AF939" s="193"/>
      <c r="AG939" s="193"/>
      <c r="AH939" s="193"/>
      <c r="AI939" s="193"/>
      <c r="AJ939" s="193"/>
      <c r="AK939" s="193"/>
      <c r="AL939" s="193"/>
      <c r="AM939" s="193"/>
      <c r="AN939" s="193"/>
      <c r="AO939" s="193"/>
      <c r="AP939" s="193"/>
      <c r="AQ939" s="193"/>
      <c r="AR939" s="193"/>
      <c r="AS939" s="193"/>
      <c r="AT939" s="193"/>
      <c r="AU939" s="193"/>
      <c r="AV939" s="193"/>
    </row>
    <row r="940" spans="1:48" ht="15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  <c r="AE940" s="193"/>
      <c r="AF940" s="193"/>
      <c r="AG940" s="193"/>
      <c r="AH940" s="193"/>
      <c r="AI940" s="193"/>
      <c r="AJ940" s="193"/>
      <c r="AK940" s="193"/>
      <c r="AL940" s="193"/>
      <c r="AM940" s="193"/>
      <c r="AN940" s="193"/>
      <c r="AO940" s="193"/>
      <c r="AP940" s="193"/>
      <c r="AQ940" s="193"/>
      <c r="AR940" s="193"/>
      <c r="AS940" s="193"/>
      <c r="AT940" s="193"/>
      <c r="AU940" s="193"/>
      <c r="AV940" s="193"/>
    </row>
    <row r="941" spans="1:48" ht="15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  <c r="AE941" s="193"/>
      <c r="AF941" s="193"/>
      <c r="AG941" s="193"/>
      <c r="AH941" s="193"/>
      <c r="AI941" s="193"/>
      <c r="AJ941" s="193"/>
      <c r="AK941" s="193"/>
      <c r="AL941" s="193"/>
      <c r="AM941" s="193"/>
      <c r="AN941" s="193"/>
      <c r="AO941" s="193"/>
      <c r="AP941" s="193"/>
      <c r="AQ941" s="193"/>
      <c r="AR941" s="193"/>
      <c r="AS941" s="193"/>
      <c r="AT941" s="193"/>
      <c r="AU941" s="193"/>
      <c r="AV941" s="193"/>
    </row>
    <row r="942" spans="1:48" ht="15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  <c r="AE942" s="193"/>
      <c r="AF942" s="193"/>
      <c r="AG942" s="193"/>
      <c r="AH942" s="193"/>
      <c r="AI942" s="193"/>
      <c r="AJ942" s="193"/>
      <c r="AK942" s="193"/>
      <c r="AL942" s="193"/>
      <c r="AM942" s="193"/>
      <c r="AN942" s="193"/>
      <c r="AO942" s="193"/>
      <c r="AP942" s="193"/>
      <c r="AQ942" s="193"/>
      <c r="AR942" s="193"/>
      <c r="AS942" s="193"/>
      <c r="AT942" s="193"/>
      <c r="AU942" s="193"/>
      <c r="AV942" s="193"/>
    </row>
    <row r="943" spans="1:48" ht="15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  <c r="AA943" s="193"/>
      <c r="AB943" s="193"/>
      <c r="AC943" s="193"/>
      <c r="AD943" s="193"/>
      <c r="AE943" s="193"/>
      <c r="AF943" s="193"/>
      <c r="AG943" s="193"/>
      <c r="AH943" s="193"/>
      <c r="AI943" s="193"/>
      <c r="AJ943" s="193"/>
      <c r="AK943" s="193"/>
      <c r="AL943" s="193"/>
      <c r="AM943" s="193"/>
      <c r="AN943" s="193"/>
      <c r="AO943" s="193"/>
      <c r="AP943" s="193"/>
      <c r="AQ943" s="193"/>
      <c r="AR943" s="193"/>
      <c r="AS943" s="193"/>
      <c r="AT943" s="193"/>
      <c r="AU943" s="193"/>
      <c r="AV943" s="193"/>
    </row>
    <row r="944" spans="1:48" ht="15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  <c r="AE944" s="193"/>
      <c r="AF944" s="193"/>
      <c r="AG944" s="193"/>
      <c r="AH944" s="193"/>
      <c r="AI944" s="193"/>
      <c r="AJ944" s="193"/>
      <c r="AK944" s="193"/>
      <c r="AL944" s="193"/>
      <c r="AM944" s="193"/>
      <c r="AN944" s="193"/>
      <c r="AO944" s="193"/>
      <c r="AP944" s="193"/>
      <c r="AQ944" s="193"/>
      <c r="AR944" s="193"/>
      <c r="AS944" s="193"/>
      <c r="AT944" s="193"/>
      <c r="AU944" s="193"/>
      <c r="AV944" s="193"/>
    </row>
    <row r="945" spans="1:48" ht="15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  <c r="AE945" s="193"/>
      <c r="AF945" s="193"/>
      <c r="AG945" s="193"/>
      <c r="AH945" s="193"/>
      <c r="AI945" s="193"/>
      <c r="AJ945" s="193"/>
      <c r="AK945" s="193"/>
      <c r="AL945" s="193"/>
      <c r="AM945" s="193"/>
      <c r="AN945" s="193"/>
      <c r="AO945" s="193"/>
      <c r="AP945" s="193"/>
      <c r="AQ945" s="193"/>
      <c r="AR945" s="193"/>
      <c r="AS945" s="193"/>
      <c r="AT945" s="193"/>
      <c r="AU945" s="193"/>
      <c r="AV945" s="193"/>
    </row>
    <row r="946" spans="1:48" ht="15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  <c r="AE946" s="193"/>
      <c r="AF946" s="193"/>
      <c r="AG946" s="193"/>
      <c r="AH946" s="193"/>
      <c r="AI946" s="193"/>
      <c r="AJ946" s="193"/>
      <c r="AK946" s="193"/>
      <c r="AL946" s="193"/>
      <c r="AM946" s="193"/>
      <c r="AN946" s="193"/>
      <c r="AO946" s="193"/>
      <c r="AP946" s="193"/>
      <c r="AQ946" s="193"/>
      <c r="AR946" s="193"/>
      <c r="AS946" s="193"/>
      <c r="AT946" s="193"/>
      <c r="AU946" s="193"/>
      <c r="AV946" s="193"/>
    </row>
    <row r="947" spans="1:48" ht="15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  <c r="AE947" s="193"/>
      <c r="AF947" s="193"/>
      <c r="AG947" s="193"/>
      <c r="AH947" s="193"/>
      <c r="AI947" s="193"/>
      <c r="AJ947" s="193"/>
      <c r="AK947" s="193"/>
      <c r="AL947" s="193"/>
      <c r="AM947" s="193"/>
      <c r="AN947" s="193"/>
      <c r="AO947" s="193"/>
      <c r="AP947" s="193"/>
      <c r="AQ947" s="193"/>
      <c r="AR947" s="193"/>
      <c r="AS947" s="193"/>
      <c r="AT947" s="193"/>
      <c r="AU947" s="193"/>
      <c r="AV947" s="193"/>
    </row>
    <row r="948" spans="1:48" ht="15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  <c r="AA948" s="193"/>
      <c r="AB948" s="193"/>
      <c r="AC948" s="193"/>
      <c r="AD948" s="193"/>
      <c r="AE948" s="193"/>
      <c r="AF948" s="193"/>
      <c r="AG948" s="193"/>
      <c r="AH948" s="193"/>
      <c r="AI948" s="193"/>
      <c r="AJ948" s="193"/>
      <c r="AK948" s="193"/>
      <c r="AL948" s="193"/>
      <c r="AM948" s="193"/>
      <c r="AN948" s="193"/>
      <c r="AO948" s="193"/>
      <c r="AP948" s="193"/>
      <c r="AQ948" s="193"/>
      <c r="AR948" s="193"/>
      <c r="AS948" s="193"/>
      <c r="AT948" s="193"/>
      <c r="AU948" s="193"/>
      <c r="AV948" s="193"/>
    </row>
    <row r="949" spans="1:48" ht="15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  <c r="AE949" s="193"/>
      <c r="AF949" s="193"/>
      <c r="AG949" s="193"/>
      <c r="AH949" s="193"/>
      <c r="AI949" s="193"/>
      <c r="AJ949" s="193"/>
      <c r="AK949" s="193"/>
      <c r="AL949" s="193"/>
      <c r="AM949" s="193"/>
      <c r="AN949" s="193"/>
      <c r="AO949" s="193"/>
      <c r="AP949" s="193"/>
      <c r="AQ949" s="193"/>
      <c r="AR949" s="193"/>
      <c r="AS949" s="193"/>
      <c r="AT949" s="193"/>
      <c r="AU949" s="193"/>
      <c r="AV949" s="193"/>
    </row>
    <row r="950" spans="1:48" ht="15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  <c r="AE950" s="193"/>
      <c r="AF950" s="193"/>
      <c r="AG950" s="193"/>
      <c r="AH950" s="193"/>
      <c r="AI950" s="193"/>
      <c r="AJ950" s="193"/>
      <c r="AK950" s="193"/>
      <c r="AL950" s="193"/>
      <c r="AM950" s="193"/>
      <c r="AN950" s="193"/>
      <c r="AO950" s="193"/>
      <c r="AP950" s="193"/>
      <c r="AQ950" s="193"/>
      <c r="AR950" s="193"/>
      <c r="AS950" s="193"/>
      <c r="AT950" s="193"/>
      <c r="AU950" s="193"/>
      <c r="AV950" s="193"/>
    </row>
    <row r="951" spans="1:48" ht="15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  <c r="AA951" s="193"/>
      <c r="AB951" s="193"/>
      <c r="AC951" s="193"/>
      <c r="AD951" s="193"/>
      <c r="AE951" s="193"/>
      <c r="AF951" s="193"/>
      <c r="AG951" s="193"/>
      <c r="AH951" s="193"/>
      <c r="AI951" s="193"/>
      <c r="AJ951" s="193"/>
      <c r="AK951" s="193"/>
      <c r="AL951" s="193"/>
      <c r="AM951" s="193"/>
      <c r="AN951" s="193"/>
      <c r="AO951" s="193"/>
      <c r="AP951" s="193"/>
      <c r="AQ951" s="193"/>
      <c r="AR951" s="193"/>
      <c r="AS951" s="193"/>
      <c r="AT951" s="193"/>
      <c r="AU951" s="193"/>
      <c r="AV951" s="193"/>
    </row>
    <row r="952" spans="1:48" ht="15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  <c r="AE952" s="193"/>
      <c r="AF952" s="193"/>
      <c r="AG952" s="193"/>
      <c r="AH952" s="193"/>
      <c r="AI952" s="193"/>
      <c r="AJ952" s="193"/>
      <c r="AK952" s="193"/>
      <c r="AL952" s="193"/>
      <c r="AM952" s="193"/>
      <c r="AN952" s="193"/>
      <c r="AO952" s="193"/>
      <c r="AP952" s="193"/>
      <c r="AQ952" s="193"/>
      <c r="AR952" s="193"/>
      <c r="AS952" s="193"/>
      <c r="AT952" s="193"/>
      <c r="AU952" s="193"/>
      <c r="AV952" s="193"/>
    </row>
    <row r="953" spans="1:48" ht="15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  <c r="AE953" s="193"/>
      <c r="AF953" s="193"/>
      <c r="AG953" s="193"/>
      <c r="AH953" s="193"/>
      <c r="AI953" s="193"/>
      <c r="AJ953" s="193"/>
      <c r="AK953" s="193"/>
      <c r="AL953" s="193"/>
      <c r="AM953" s="193"/>
      <c r="AN953" s="193"/>
      <c r="AO953" s="193"/>
      <c r="AP953" s="193"/>
      <c r="AQ953" s="193"/>
      <c r="AR953" s="193"/>
      <c r="AS953" s="193"/>
      <c r="AT953" s="193"/>
      <c r="AU953" s="193"/>
      <c r="AV953" s="193"/>
    </row>
    <row r="954" spans="1:48" ht="15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  <c r="AE954" s="193"/>
      <c r="AF954" s="193"/>
      <c r="AG954" s="193"/>
      <c r="AH954" s="193"/>
      <c r="AI954" s="193"/>
      <c r="AJ954" s="193"/>
      <c r="AK954" s="193"/>
      <c r="AL954" s="193"/>
      <c r="AM954" s="193"/>
      <c r="AN954" s="193"/>
      <c r="AO954" s="193"/>
      <c r="AP954" s="193"/>
      <c r="AQ954" s="193"/>
      <c r="AR954" s="193"/>
      <c r="AS954" s="193"/>
      <c r="AT954" s="193"/>
      <c r="AU954" s="193"/>
      <c r="AV954" s="193"/>
    </row>
    <row r="955" spans="1:48" ht="15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  <c r="AE955" s="193"/>
      <c r="AF955" s="193"/>
      <c r="AG955" s="193"/>
      <c r="AH955" s="193"/>
      <c r="AI955" s="193"/>
      <c r="AJ955" s="193"/>
      <c r="AK955" s="193"/>
      <c r="AL955" s="193"/>
      <c r="AM955" s="193"/>
      <c r="AN955" s="193"/>
      <c r="AO955" s="193"/>
      <c r="AP955" s="193"/>
      <c r="AQ955" s="193"/>
      <c r="AR955" s="193"/>
      <c r="AS955" s="193"/>
      <c r="AT955" s="193"/>
      <c r="AU955" s="193"/>
      <c r="AV955" s="193"/>
    </row>
    <row r="956" spans="1:48" ht="15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  <c r="AE956" s="193"/>
      <c r="AF956" s="193"/>
      <c r="AG956" s="193"/>
      <c r="AH956" s="193"/>
      <c r="AI956" s="193"/>
      <c r="AJ956" s="193"/>
      <c r="AK956" s="193"/>
      <c r="AL956" s="193"/>
      <c r="AM956" s="193"/>
      <c r="AN956" s="193"/>
      <c r="AO956" s="193"/>
      <c r="AP956" s="193"/>
      <c r="AQ956" s="193"/>
      <c r="AR956" s="193"/>
      <c r="AS956" s="193"/>
      <c r="AT956" s="193"/>
      <c r="AU956" s="193"/>
      <c r="AV956" s="193"/>
    </row>
    <row r="957" spans="1:48" ht="15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  <c r="AE957" s="193"/>
      <c r="AF957" s="193"/>
      <c r="AG957" s="193"/>
      <c r="AH957" s="193"/>
      <c r="AI957" s="193"/>
      <c r="AJ957" s="193"/>
      <c r="AK957" s="193"/>
      <c r="AL957" s="193"/>
      <c r="AM957" s="193"/>
      <c r="AN957" s="193"/>
      <c r="AO957" s="193"/>
      <c r="AP957" s="193"/>
      <c r="AQ957" s="193"/>
      <c r="AR957" s="193"/>
      <c r="AS957" s="193"/>
      <c r="AT957" s="193"/>
      <c r="AU957" s="193"/>
      <c r="AV957" s="193"/>
    </row>
    <row r="958" spans="1:48" ht="15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  <c r="AE958" s="193"/>
      <c r="AF958" s="193"/>
      <c r="AG958" s="193"/>
      <c r="AH958" s="193"/>
      <c r="AI958" s="193"/>
      <c r="AJ958" s="193"/>
      <c r="AK958" s="193"/>
      <c r="AL958" s="193"/>
      <c r="AM958" s="193"/>
      <c r="AN958" s="193"/>
      <c r="AO958" s="193"/>
      <c r="AP958" s="193"/>
      <c r="AQ958" s="193"/>
      <c r="AR958" s="193"/>
      <c r="AS958" s="193"/>
      <c r="AT958" s="193"/>
      <c r="AU958" s="193"/>
      <c r="AV958" s="193"/>
    </row>
    <row r="959" spans="1:48" ht="15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  <c r="AE959" s="193"/>
      <c r="AF959" s="193"/>
      <c r="AG959" s="193"/>
      <c r="AH959" s="193"/>
      <c r="AI959" s="193"/>
      <c r="AJ959" s="193"/>
      <c r="AK959" s="193"/>
      <c r="AL959" s="193"/>
      <c r="AM959" s="193"/>
      <c r="AN959" s="193"/>
      <c r="AO959" s="193"/>
      <c r="AP959" s="193"/>
      <c r="AQ959" s="193"/>
      <c r="AR959" s="193"/>
      <c r="AS959" s="193"/>
      <c r="AT959" s="193"/>
      <c r="AU959" s="193"/>
      <c r="AV959" s="193"/>
    </row>
    <row r="960" spans="1:48" ht="15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  <c r="AE960" s="193"/>
      <c r="AF960" s="193"/>
      <c r="AG960" s="193"/>
      <c r="AH960" s="193"/>
      <c r="AI960" s="193"/>
      <c r="AJ960" s="193"/>
      <c r="AK960" s="193"/>
      <c r="AL960" s="193"/>
      <c r="AM960" s="193"/>
      <c r="AN960" s="193"/>
      <c r="AO960" s="193"/>
      <c r="AP960" s="193"/>
      <c r="AQ960" s="193"/>
      <c r="AR960" s="193"/>
      <c r="AS960" s="193"/>
      <c r="AT960" s="193"/>
      <c r="AU960" s="193"/>
      <c r="AV960" s="193"/>
    </row>
    <row r="961" spans="1:48" ht="15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  <c r="AE961" s="193"/>
      <c r="AF961" s="193"/>
      <c r="AG961" s="193"/>
      <c r="AH961" s="193"/>
      <c r="AI961" s="193"/>
      <c r="AJ961" s="193"/>
      <c r="AK961" s="193"/>
      <c r="AL961" s="193"/>
      <c r="AM961" s="193"/>
      <c r="AN961" s="193"/>
      <c r="AO961" s="193"/>
      <c r="AP961" s="193"/>
      <c r="AQ961" s="193"/>
      <c r="AR961" s="193"/>
      <c r="AS961" s="193"/>
      <c r="AT961" s="193"/>
      <c r="AU961" s="193"/>
      <c r="AV961" s="193"/>
    </row>
    <row r="962" spans="1:48" ht="15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  <c r="AE962" s="193"/>
      <c r="AF962" s="193"/>
      <c r="AG962" s="193"/>
      <c r="AH962" s="193"/>
      <c r="AI962" s="193"/>
      <c r="AJ962" s="193"/>
      <c r="AK962" s="193"/>
      <c r="AL962" s="193"/>
      <c r="AM962" s="193"/>
      <c r="AN962" s="193"/>
      <c r="AO962" s="193"/>
      <c r="AP962" s="193"/>
      <c r="AQ962" s="193"/>
      <c r="AR962" s="193"/>
      <c r="AS962" s="193"/>
      <c r="AT962" s="193"/>
      <c r="AU962" s="193"/>
      <c r="AV962" s="193"/>
    </row>
    <row r="963" spans="1:48" ht="15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  <c r="AE963" s="193"/>
      <c r="AF963" s="193"/>
      <c r="AG963" s="193"/>
      <c r="AH963" s="193"/>
      <c r="AI963" s="193"/>
      <c r="AJ963" s="193"/>
      <c r="AK963" s="193"/>
      <c r="AL963" s="193"/>
      <c r="AM963" s="193"/>
      <c r="AN963" s="193"/>
      <c r="AO963" s="193"/>
      <c r="AP963" s="193"/>
      <c r="AQ963" s="193"/>
      <c r="AR963" s="193"/>
      <c r="AS963" s="193"/>
      <c r="AT963" s="193"/>
      <c r="AU963" s="193"/>
      <c r="AV963" s="193"/>
    </row>
    <row r="964" spans="1:48" ht="15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  <c r="AE964" s="193"/>
      <c r="AF964" s="193"/>
      <c r="AG964" s="193"/>
      <c r="AH964" s="193"/>
      <c r="AI964" s="193"/>
      <c r="AJ964" s="193"/>
      <c r="AK964" s="193"/>
      <c r="AL964" s="193"/>
      <c r="AM964" s="193"/>
      <c r="AN964" s="193"/>
      <c r="AO964" s="193"/>
      <c r="AP964" s="193"/>
      <c r="AQ964" s="193"/>
      <c r="AR964" s="193"/>
      <c r="AS964" s="193"/>
      <c r="AT964" s="193"/>
      <c r="AU964" s="193"/>
      <c r="AV964" s="193"/>
    </row>
    <row r="965" spans="1:48" ht="15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  <c r="AE965" s="193"/>
      <c r="AF965" s="193"/>
      <c r="AG965" s="193"/>
      <c r="AH965" s="193"/>
      <c r="AI965" s="193"/>
      <c r="AJ965" s="193"/>
      <c r="AK965" s="193"/>
      <c r="AL965" s="193"/>
      <c r="AM965" s="193"/>
      <c r="AN965" s="193"/>
      <c r="AO965" s="193"/>
      <c r="AP965" s="193"/>
      <c r="AQ965" s="193"/>
      <c r="AR965" s="193"/>
      <c r="AS965" s="193"/>
      <c r="AT965" s="193"/>
      <c r="AU965" s="193"/>
      <c r="AV965" s="193"/>
    </row>
    <row r="966" spans="1:48" ht="15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  <c r="AE966" s="193"/>
      <c r="AF966" s="193"/>
      <c r="AG966" s="193"/>
      <c r="AH966" s="193"/>
      <c r="AI966" s="193"/>
      <c r="AJ966" s="193"/>
      <c r="AK966" s="193"/>
      <c r="AL966" s="193"/>
      <c r="AM966" s="193"/>
      <c r="AN966" s="193"/>
      <c r="AO966" s="193"/>
      <c r="AP966" s="193"/>
      <c r="AQ966" s="193"/>
      <c r="AR966" s="193"/>
      <c r="AS966" s="193"/>
      <c r="AT966" s="193"/>
      <c r="AU966" s="193"/>
      <c r="AV966" s="193"/>
    </row>
    <row r="967" spans="1:48" ht="15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  <c r="AE967" s="193"/>
      <c r="AF967" s="193"/>
      <c r="AG967" s="193"/>
      <c r="AH967" s="193"/>
      <c r="AI967" s="193"/>
      <c r="AJ967" s="193"/>
      <c r="AK967" s="193"/>
      <c r="AL967" s="193"/>
      <c r="AM967" s="193"/>
      <c r="AN967" s="193"/>
      <c r="AO967" s="193"/>
      <c r="AP967" s="193"/>
      <c r="AQ967" s="193"/>
      <c r="AR967" s="193"/>
      <c r="AS967" s="193"/>
      <c r="AT967" s="193"/>
      <c r="AU967" s="193"/>
      <c r="AV967" s="193"/>
    </row>
    <row r="968" spans="1:48" ht="15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  <c r="AE968" s="193"/>
      <c r="AF968" s="193"/>
      <c r="AG968" s="193"/>
      <c r="AH968" s="193"/>
      <c r="AI968" s="193"/>
      <c r="AJ968" s="193"/>
      <c r="AK968" s="193"/>
      <c r="AL968" s="193"/>
      <c r="AM968" s="193"/>
      <c r="AN968" s="193"/>
      <c r="AO968" s="193"/>
      <c r="AP968" s="193"/>
      <c r="AQ968" s="193"/>
      <c r="AR968" s="193"/>
      <c r="AS968" s="193"/>
      <c r="AT968" s="193"/>
      <c r="AU968" s="193"/>
      <c r="AV968" s="193"/>
    </row>
    <row r="969" spans="1:48" ht="15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  <c r="AE969" s="193"/>
      <c r="AF969" s="193"/>
      <c r="AG969" s="193"/>
      <c r="AH969" s="193"/>
      <c r="AI969" s="193"/>
      <c r="AJ969" s="193"/>
      <c r="AK969" s="193"/>
      <c r="AL969" s="193"/>
      <c r="AM969" s="193"/>
      <c r="AN969" s="193"/>
      <c r="AO969" s="193"/>
      <c r="AP969" s="193"/>
      <c r="AQ969" s="193"/>
      <c r="AR969" s="193"/>
      <c r="AS969" s="193"/>
      <c r="AT969" s="193"/>
      <c r="AU969" s="193"/>
      <c r="AV969" s="193"/>
    </row>
    <row r="970" spans="1:48" ht="15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  <c r="AE970" s="193"/>
      <c r="AF970" s="193"/>
      <c r="AG970" s="193"/>
      <c r="AH970" s="193"/>
      <c r="AI970" s="193"/>
      <c r="AJ970" s="193"/>
      <c r="AK970" s="193"/>
      <c r="AL970" s="193"/>
      <c r="AM970" s="193"/>
      <c r="AN970" s="193"/>
      <c r="AO970" s="193"/>
      <c r="AP970" s="193"/>
      <c r="AQ970" s="193"/>
      <c r="AR970" s="193"/>
      <c r="AS970" s="193"/>
      <c r="AT970" s="193"/>
      <c r="AU970" s="193"/>
      <c r="AV970" s="193"/>
    </row>
    <row r="971" spans="1:48" ht="15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  <c r="AE971" s="193"/>
      <c r="AF971" s="193"/>
      <c r="AG971" s="193"/>
      <c r="AH971" s="193"/>
      <c r="AI971" s="193"/>
      <c r="AJ971" s="193"/>
      <c r="AK971" s="193"/>
      <c r="AL971" s="193"/>
      <c r="AM971" s="193"/>
      <c r="AN971" s="193"/>
      <c r="AO971" s="193"/>
      <c r="AP971" s="193"/>
      <c r="AQ971" s="193"/>
      <c r="AR971" s="193"/>
      <c r="AS971" s="193"/>
      <c r="AT971" s="193"/>
      <c r="AU971" s="193"/>
      <c r="AV971" s="193"/>
    </row>
    <row r="972" spans="1:48" ht="15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  <c r="AE972" s="193"/>
      <c r="AF972" s="193"/>
      <c r="AG972" s="193"/>
      <c r="AH972" s="193"/>
      <c r="AI972" s="193"/>
      <c r="AJ972" s="193"/>
      <c r="AK972" s="193"/>
      <c r="AL972" s="193"/>
      <c r="AM972" s="193"/>
      <c r="AN972" s="193"/>
      <c r="AO972" s="193"/>
      <c r="AP972" s="193"/>
      <c r="AQ972" s="193"/>
      <c r="AR972" s="193"/>
      <c r="AS972" s="193"/>
      <c r="AT972" s="193"/>
      <c r="AU972" s="193"/>
      <c r="AV972" s="193"/>
    </row>
    <row r="973" spans="1:48" ht="15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  <c r="AE973" s="193"/>
      <c r="AF973" s="193"/>
      <c r="AG973" s="193"/>
      <c r="AH973" s="193"/>
      <c r="AI973" s="193"/>
      <c r="AJ973" s="193"/>
      <c r="AK973" s="193"/>
      <c r="AL973" s="193"/>
      <c r="AM973" s="193"/>
      <c r="AN973" s="193"/>
      <c r="AO973" s="193"/>
      <c r="AP973" s="193"/>
      <c r="AQ973" s="193"/>
      <c r="AR973" s="193"/>
      <c r="AS973" s="193"/>
      <c r="AT973" s="193"/>
      <c r="AU973" s="193"/>
      <c r="AV973" s="193"/>
    </row>
    <row r="974" spans="1:48" ht="15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  <c r="AA974" s="193"/>
      <c r="AB974" s="193"/>
      <c r="AC974" s="193"/>
      <c r="AD974" s="193"/>
      <c r="AE974" s="193"/>
      <c r="AF974" s="193"/>
      <c r="AG974" s="193"/>
      <c r="AH974" s="193"/>
      <c r="AI974" s="193"/>
      <c r="AJ974" s="193"/>
      <c r="AK974" s="193"/>
      <c r="AL974" s="193"/>
      <c r="AM974" s="193"/>
      <c r="AN974" s="193"/>
      <c r="AO974" s="193"/>
      <c r="AP974" s="193"/>
      <c r="AQ974" s="193"/>
      <c r="AR974" s="193"/>
      <c r="AS974" s="193"/>
      <c r="AT974" s="193"/>
      <c r="AU974" s="193"/>
      <c r="AV974" s="193"/>
    </row>
    <row r="975" spans="1:48" ht="15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  <c r="AE975" s="193"/>
      <c r="AF975" s="193"/>
      <c r="AG975" s="193"/>
      <c r="AH975" s="193"/>
      <c r="AI975" s="193"/>
      <c r="AJ975" s="193"/>
      <c r="AK975" s="193"/>
      <c r="AL975" s="193"/>
      <c r="AM975" s="193"/>
      <c r="AN975" s="193"/>
      <c r="AO975" s="193"/>
      <c r="AP975" s="193"/>
      <c r="AQ975" s="193"/>
      <c r="AR975" s="193"/>
      <c r="AS975" s="193"/>
      <c r="AT975" s="193"/>
      <c r="AU975" s="193"/>
      <c r="AV975" s="193"/>
    </row>
    <row r="976" spans="1:48" ht="15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  <c r="AE976" s="193"/>
      <c r="AF976" s="193"/>
      <c r="AG976" s="193"/>
      <c r="AH976" s="193"/>
      <c r="AI976" s="193"/>
      <c r="AJ976" s="193"/>
      <c r="AK976" s="193"/>
      <c r="AL976" s="193"/>
      <c r="AM976" s="193"/>
      <c r="AN976" s="193"/>
      <c r="AO976" s="193"/>
      <c r="AP976" s="193"/>
      <c r="AQ976" s="193"/>
      <c r="AR976" s="193"/>
      <c r="AS976" s="193"/>
      <c r="AT976" s="193"/>
      <c r="AU976" s="193"/>
      <c r="AV976" s="193"/>
    </row>
    <row r="977" spans="1:48" ht="15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  <c r="AE977" s="193"/>
      <c r="AF977" s="193"/>
      <c r="AG977" s="193"/>
      <c r="AH977" s="193"/>
      <c r="AI977" s="193"/>
      <c r="AJ977" s="193"/>
      <c r="AK977" s="193"/>
      <c r="AL977" s="193"/>
      <c r="AM977" s="193"/>
      <c r="AN977" s="193"/>
      <c r="AO977" s="193"/>
      <c r="AP977" s="193"/>
      <c r="AQ977" s="193"/>
      <c r="AR977" s="193"/>
      <c r="AS977" s="193"/>
      <c r="AT977" s="193"/>
      <c r="AU977" s="193"/>
      <c r="AV977" s="193"/>
    </row>
    <row r="978" spans="1:48" ht="15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  <c r="AE978" s="193"/>
      <c r="AF978" s="193"/>
      <c r="AG978" s="193"/>
      <c r="AH978" s="193"/>
      <c r="AI978" s="193"/>
      <c r="AJ978" s="193"/>
      <c r="AK978" s="193"/>
      <c r="AL978" s="193"/>
      <c r="AM978" s="193"/>
      <c r="AN978" s="193"/>
      <c r="AO978" s="193"/>
      <c r="AP978" s="193"/>
      <c r="AQ978" s="193"/>
      <c r="AR978" s="193"/>
      <c r="AS978" s="193"/>
      <c r="AT978" s="193"/>
      <c r="AU978" s="193"/>
      <c r="AV978" s="193"/>
    </row>
    <row r="979" spans="1:48" ht="15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  <c r="AA979" s="193"/>
      <c r="AB979" s="193"/>
      <c r="AC979" s="193"/>
      <c r="AD979" s="193"/>
      <c r="AE979" s="193"/>
      <c r="AF979" s="193"/>
      <c r="AG979" s="193"/>
      <c r="AH979" s="193"/>
      <c r="AI979" s="193"/>
      <c r="AJ979" s="193"/>
      <c r="AK979" s="193"/>
      <c r="AL979" s="193"/>
      <c r="AM979" s="193"/>
      <c r="AN979" s="193"/>
      <c r="AO979" s="193"/>
      <c r="AP979" s="193"/>
      <c r="AQ979" s="193"/>
      <c r="AR979" s="193"/>
      <c r="AS979" s="193"/>
      <c r="AT979" s="193"/>
      <c r="AU979" s="193"/>
      <c r="AV979" s="193"/>
    </row>
    <row r="980" spans="1:48" ht="15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  <c r="AE980" s="193"/>
      <c r="AF980" s="193"/>
      <c r="AG980" s="193"/>
      <c r="AH980" s="193"/>
      <c r="AI980" s="193"/>
      <c r="AJ980" s="193"/>
      <c r="AK980" s="193"/>
      <c r="AL980" s="193"/>
      <c r="AM980" s="193"/>
      <c r="AN980" s="193"/>
      <c r="AO980" s="193"/>
      <c r="AP980" s="193"/>
      <c r="AQ980" s="193"/>
      <c r="AR980" s="193"/>
      <c r="AS980" s="193"/>
      <c r="AT980" s="193"/>
      <c r="AU980" s="193"/>
      <c r="AV980" s="193"/>
    </row>
    <row r="981" spans="1:48" ht="15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  <c r="AE981" s="193"/>
      <c r="AF981" s="193"/>
      <c r="AG981" s="193"/>
      <c r="AH981" s="193"/>
      <c r="AI981" s="193"/>
      <c r="AJ981" s="193"/>
      <c r="AK981" s="193"/>
      <c r="AL981" s="193"/>
      <c r="AM981" s="193"/>
      <c r="AN981" s="193"/>
      <c r="AO981" s="193"/>
      <c r="AP981" s="193"/>
      <c r="AQ981" s="193"/>
      <c r="AR981" s="193"/>
      <c r="AS981" s="193"/>
      <c r="AT981" s="193"/>
      <c r="AU981" s="193"/>
      <c r="AV981" s="193"/>
    </row>
    <row r="982" spans="1:48" ht="15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  <c r="AE982" s="193"/>
      <c r="AF982" s="193"/>
      <c r="AG982" s="193"/>
      <c r="AH982" s="193"/>
      <c r="AI982" s="193"/>
      <c r="AJ982" s="193"/>
      <c r="AK982" s="193"/>
      <c r="AL982" s="193"/>
      <c r="AM982" s="193"/>
      <c r="AN982" s="193"/>
      <c r="AO982" s="193"/>
      <c r="AP982" s="193"/>
      <c r="AQ982" s="193"/>
      <c r="AR982" s="193"/>
      <c r="AS982" s="193"/>
      <c r="AT982" s="193"/>
      <c r="AU982" s="193"/>
      <c r="AV982" s="193"/>
    </row>
    <row r="983" spans="1:48" ht="15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  <c r="AE983" s="193"/>
      <c r="AF983" s="193"/>
      <c r="AG983" s="193"/>
      <c r="AH983" s="193"/>
      <c r="AI983" s="193"/>
      <c r="AJ983" s="193"/>
      <c r="AK983" s="193"/>
      <c r="AL983" s="193"/>
      <c r="AM983" s="193"/>
      <c r="AN983" s="193"/>
      <c r="AO983" s="193"/>
      <c r="AP983" s="193"/>
      <c r="AQ983" s="193"/>
      <c r="AR983" s="193"/>
      <c r="AS983" s="193"/>
      <c r="AT983" s="193"/>
      <c r="AU983" s="193"/>
      <c r="AV983" s="193"/>
    </row>
    <row r="984" spans="1:48" ht="15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  <c r="AE984" s="193"/>
      <c r="AF984" s="193"/>
      <c r="AG984" s="193"/>
      <c r="AH984" s="193"/>
      <c r="AI984" s="193"/>
      <c r="AJ984" s="193"/>
      <c r="AK984" s="193"/>
      <c r="AL984" s="193"/>
      <c r="AM984" s="193"/>
      <c r="AN984" s="193"/>
      <c r="AO984" s="193"/>
      <c r="AP984" s="193"/>
      <c r="AQ984" s="193"/>
      <c r="AR984" s="193"/>
      <c r="AS984" s="193"/>
      <c r="AT984" s="193"/>
      <c r="AU984" s="193"/>
      <c r="AV984" s="193"/>
    </row>
    <row r="985" spans="1:48" ht="15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  <c r="AE985" s="193"/>
      <c r="AF985" s="193"/>
      <c r="AG985" s="193"/>
      <c r="AH985" s="193"/>
      <c r="AI985" s="193"/>
      <c r="AJ985" s="193"/>
      <c r="AK985" s="193"/>
      <c r="AL985" s="193"/>
      <c r="AM985" s="193"/>
      <c r="AN985" s="193"/>
      <c r="AO985" s="193"/>
      <c r="AP985" s="193"/>
      <c r="AQ985" s="193"/>
      <c r="AR985" s="193"/>
      <c r="AS985" s="193"/>
      <c r="AT985" s="193"/>
      <c r="AU985" s="193"/>
      <c r="AV985" s="193"/>
    </row>
    <row r="986" spans="1:48" ht="15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  <c r="AE986" s="193"/>
      <c r="AF986" s="193"/>
      <c r="AG986" s="193"/>
      <c r="AH986" s="193"/>
      <c r="AI986" s="193"/>
      <c r="AJ986" s="193"/>
      <c r="AK986" s="193"/>
      <c r="AL986" s="193"/>
      <c r="AM986" s="193"/>
      <c r="AN986" s="193"/>
      <c r="AO986" s="193"/>
      <c r="AP986" s="193"/>
      <c r="AQ986" s="193"/>
      <c r="AR986" s="193"/>
      <c r="AS986" s="193"/>
      <c r="AT986" s="193"/>
      <c r="AU986" s="193"/>
      <c r="AV986" s="193"/>
    </row>
    <row r="987" spans="1:48" ht="15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  <c r="AA987" s="193"/>
      <c r="AB987" s="193"/>
      <c r="AC987" s="193"/>
      <c r="AD987" s="193"/>
      <c r="AE987" s="193"/>
      <c r="AF987" s="193"/>
      <c r="AG987" s="193"/>
      <c r="AH987" s="193"/>
      <c r="AI987" s="193"/>
      <c r="AJ987" s="193"/>
      <c r="AK987" s="193"/>
      <c r="AL987" s="193"/>
      <c r="AM987" s="193"/>
      <c r="AN987" s="193"/>
      <c r="AO987" s="193"/>
      <c r="AP987" s="193"/>
      <c r="AQ987" s="193"/>
      <c r="AR987" s="193"/>
      <c r="AS987" s="193"/>
      <c r="AT987" s="193"/>
      <c r="AU987" s="193"/>
      <c r="AV987" s="193"/>
    </row>
    <row r="988" spans="1:48" ht="15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  <c r="AE988" s="193"/>
      <c r="AF988" s="193"/>
      <c r="AG988" s="193"/>
      <c r="AH988" s="193"/>
      <c r="AI988" s="193"/>
      <c r="AJ988" s="193"/>
      <c r="AK988" s="193"/>
      <c r="AL988" s="193"/>
      <c r="AM988" s="193"/>
      <c r="AN988" s="193"/>
      <c r="AO988" s="193"/>
      <c r="AP988" s="193"/>
      <c r="AQ988" s="193"/>
      <c r="AR988" s="193"/>
      <c r="AS988" s="193"/>
      <c r="AT988" s="193"/>
      <c r="AU988" s="193"/>
      <c r="AV988" s="193"/>
    </row>
    <row r="989" spans="1:48" ht="15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  <c r="AE989" s="193"/>
      <c r="AF989" s="193"/>
      <c r="AG989" s="193"/>
      <c r="AH989" s="193"/>
      <c r="AI989" s="193"/>
      <c r="AJ989" s="193"/>
      <c r="AK989" s="193"/>
      <c r="AL989" s="193"/>
      <c r="AM989" s="193"/>
      <c r="AN989" s="193"/>
      <c r="AO989" s="193"/>
      <c r="AP989" s="193"/>
      <c r="AQ989" s="193"/>
      <c r="AR989" s="193"/>
      <c r="AS989" s="193"/>
      <c r="AT989" s="193"/>
      <c r="AU989" s="193"/>
      <c r="AV989" s="193"/>
    </row>
    <row r="990" spans="1:48" ht="15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  <c r="AE990" s="193"/>
      <c r="AF990" s="193"/>
      <c r="AG990" s="193"/>
      <c r="AH990" s="193"/>
      <c r="AI990" s="193"/>
      <c r="AJ990" s="193"/>
      <c r="AK990" s="193"/>
      <c r="AL990" s="193"/>
      <c r="AM990" s="193"/>
      <c r="AN990" s="193"/>
      <c r="AO990" s="193"/>
      <c r="AP990" s="193"/>
      <c r="AQ990" s="193"/>
      <c r="AR990" s="193"/>
      <c r="AS990" s="193"/>
      <c r="AT990" s="193"/>
      <c r="AU990" s="193"/>
      <c r="AV990" s="193"/>
    </row>
    <row r="991" spans="1:48" ht="15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  <c r="AE991" s="193"/>
      <c r="AF991" s="193"/>
      <c r="AG991" s="193"/>
      <c r="AH991" s="193"/>
      <c r="AI991" s="193"/>
      <c r="AJ991" s="193"/>
      <c r="AK991" s="193"/>
      <c r="AL991" s="193"/>
      <c r="AM991" s="193"/>
      <c r="AN991" s="193"/>
      <c r="AO991" s="193"/>
      <c r="AP991" s="193"/>
      <c r="AQ991" s="193"/>
      <c r="AR991" s="193"/>
      <c r="AS991" s="193"/>
      <c r="AT991" s="193"/>
      <c r="AU991" s="193"/>
      <c r="AV991" s="193"/>
    </row>
    <row r="992" spans="1:48" ht="15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  <c r="AE992" s="193"/>
      <c r="AF992" s="193"/>
      <c r="AG992" s="193"/>
      <c r="AH992" s="193"/>
      <c r="AI992" s="193"/>
      <c r="AJ992" s="193"/>
      <c r="AK992" s="193"/>
      <c r="AL992" s="193"/>
      <c r="AM992" s="193"/>
      <c r="AN992" s="193"/>
      <c r="AO992" s="193"/>
      <c r="AP992" s="193"/>
      <c r="AQ992" s="193"/>
      <c r="AR992" s="193"/>
      <c r="AS992" s="193"/>
      <c r="AT992" s="193"/>
      <c r="AU992" s="193"/>
      <c r="AV992" s="193"/>
    </row>
    <row r="993" spans="1:48" ht="15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  <c r="AA993" s="193"/>
      <c r="AB993" s="193"/>
      <c r="AC993" s="193"/>
      <c r="AD993" s="193"/>
      <c r="AE993" s="193"/>
      <c r="AF993" s="193"/>
      <c r="AG993" s="193"/>
      <c r="AH993" s="193"/>
      <c r="AI993" s="193"/>
      <c r="AJ993" s="193"/>
      <c r="AK993" s="193"/>
      <c r="AL993" s="193"/>
      <c r="AM993" s="193"/>
      <c r="AN993" s="193"/>
      <c r="AO993" s="193"/>
      <c r="AP993" s="193"/>
      <c r="AQ993" s="193"/>
      <c r="AR993" s="193"/>
      <c r="AS993" s="193"/>
      <c r="AT993" s="193"/>
      <c r="AU993" s="193"/>
      <c r="AV993" s="193"/>
    </row>
    <row r="994" spans="1:48" ht="15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  <c r="AE994" s="193"/>
      <c r="AF994" s="193"/>
      <c r="AG994" s="193"/>
      <c r="AH994" s="193"/>
      <c r="AI994" s="193"/>
      <c r="AJ994" s="193"/>
      <c r="AK994" s="193"/>
      <c r="AL994" s="193"/>
      <c r="AM994" s="193"/>
      <c r="AN994" s="193"/>
      <c r="AO994" s="193"/>
      <c r="AP994" s="193"/>
      <c r="AQ994" s="193"/>
      <c r="AR994" s="193"/>
      <c r="AS994" s="193"/>
      <c r="AT994" s="193"/>
      <c r="AU994" s="193"/>
      <c r="AV994" s="193"/>
    </row>
    <row r="995" spans="1:48" ht="15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  <c r="AE995" s="193"/>
      <c r="AF995" s="193"/>
      <c r="AG995" s="193"/>
      <c r="AH995" s="193"/>
      <c r="AI995" s="193"/>
      <c r="AJ995" s="193"/>
      <c r="AK995" s="193"/>
      <c r="AL995" s="193"/>
      <c r="AM995" s="193"/>
      <c r="AN995" s="193"/>
      <c r="AO995" s="193"/>
      <c r="AP995" s="193"/>
      <c r="AQ995" s="193"/>
      <c r="AR995" s="193"/>
      <c r="AS995" s="193"/>
      <c r="AT995" s="193"/>
      <c r="AU995" s="193"/>
      <c r="AV995" s="193"/>
    </row>
    <row r="996" spans="1:48" ht="15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  <c r="AE996" s="193"/>
      <c r="AF996" s="193"/>
      <c r="AG996" s="193"/>
      <c r="AH996" s="193"/>
      <c r="AI996" s="193"/>
      <c r="AJ996" s="193"/>
      <c r="AK996" s="193"/>
      <c r="AL996" s="193"/>
      <c r="AM996" s="193"/>
      <c r="AN996" s="193"/>
      <c r="AO996" s="193"/>
      <c r="AP996" s="193"/>
      <c r="AQ996" s="193"/>
      <c r="AR996" s="193"/>
      <c r="AS996" s="193"/>
      <c r="AT996" s="193"/>
      <c r="AU996" s="193"/>
      <c r="AV996" s="193"/>
    </row>
    <row r="997" spans="1:48" ht="15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  <c r="AE997" s="193"/>
      <c r="AF997" s="193"/>
      <c r="AG997" s="193"/>
      <c r="AH997" s="193"/>
      <c r="AI997" s="193"/>
      <c r="AJ997" s="193"/>
      <c r="AK997" s="193"/>
      <c r="AL997" s="193"/>
      <c r="AM997" s="193"/>
      <c r="AN997" s="193"/>
      <c r="AO997" s="193"/>
      <c r="AP997" s="193"/>
      <c r="AQ997" s="193"/>
      <c r="AR997" s="193"/>
      <c r="AS997" s="193"/>
      <c r="AT997" s="193"/>
      <c r="AU997" s="193"/>
      <c r="AV997" s="193"/>
    </row>
    <row r="998" spans="1:48" ht="15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  <c r="AE998" s="193"/>
      <c r="AF998" s="193"/>
      <c r="AG998" s="193"/>
      <c r="AH998" s="193"/>
      <c r="AI998" s="193"/>
      <c r="AJ998" s="193"/>
      <c r="AK998" s="193"/>
      <c r="AL998" s="193"/>
      <c r="AM998" s="193"/>
      <c r="AN998" s="193"/>
      <c r="AO998" s="193"/>
      <c r="AP998" s="193"/>
      <c r="AQ998" s="193"/>
      <c r="AR998" s="193"/>
      <c r="AS998" s="193"/>
      <c r="AT998" s="193"/>
      <c r="AU998" s="193"/>
      <c r="AV998" s="193"/>
    </row>
    <row r="999" spans="1:48" ht="15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  <c r="AE999" s="193"/>
      <c r="AF999" s="193"/>
      <c r="AG999" s="193"/>
      <c r="AH999" s="193"/>
      <c r="AI999" s="193"/>
      <c r="AJ999" s="193"/>
      <c r="AK999" s="193"/>
      <c r="AL999" s="193"/>
      <c r="AM999" s="193"/>
      <c r="AN999" s="193"/>
      <c r="AO999" s="193"/>
      <c r="AP999" s="193"/>
      <c r="AQ999" s="193"/>
      <c r="AR999" s="193"/>
      <c r="AS999" s="193"/>
      <c r="AT999" s="193"/>
      <c r="AU999" s="193"/>
      <c r="AV999" s="193"/>
    </row>
    <row r="1000" spans="1:48" ht="15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  <c r="AE1000" s="193"/>
      <c r="AF1000" s="193"/>
      <c r="AG1000" s="193"/>
      <c r="AH1000" s="193"/>
      <c r="AI1000" s="193"/>
      <c r="AJ1000" s="193"/>
      <c r="AK1000" s="193"/>
      <c r="AL1000" s="193"/>
      <c r="AM1000" s="193"/>
      <c r="AN1000" s="193"/>
      <c r="AO1000" s="193"/>
      <c r="AP1000" s="193"/>
      <c r="AQ1000" s="193"/>
      <c r="AR1000" s="193"/>
      <c r="AS1000" s="193"/>
      <c r="AT1000" s="193"/>
      <c r="AU1000" s="193"/>
      <c r="AV1000" s="193"/>
    </row>
  </sheetData>
  <mergeCells count="5">
    <mergeCell ref="A1:C2"/>
    <mergeCell ref="G1:R2"/>
    <mergeCell ref="S1:AD2"/>
    <mergeCell ref="AE1:AH2"/>
    <mergeCell ref="AI1:AL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AV1000"/>
  <sheetViews>
    <sheetView workbookViewId="0">
      <selection sqref="A1:C2"/>
    </sheetView>
  </sheetViews>
  <sheetFormatPr defaultColWidth="12.5703125" defaultRowHeight="15.75" customHeight="1"/>
  <cols>
    <col min="1" max="2" width="9.140625" customWidth="1"/>
    <col min="3" max="3" width="51" customWidth="1"/>
    <col min="4" max="9" width="12.5703125" hidden="1"/>
    <col min="13" max="21" width="12.5703125" hidden="1"/>
    <col min="25" max="30" width="12.5703125" hidden="1"/>
    <col min="31" max="32" width="21.140625" customWidth="1"/>
    <col min="33" max="34" width="12.5703125" hidden="1"/>
    <col min="35" max="36" width="18.5703125" customWidth="1"/>
    <col min="37" max="38" width="12.5703125" hidden="1"/>
  </cols>
  <sheetData>
    <row r="1" spans="1:48" ht="15">
      <c r="A1" s="252" t="str">
        <f ca="1">IFERROR(__xludf.DUMMYFUNCTION("IMPORTRANGE(""https://docs.google.com/spreadsheets/d/17satSTpinhgyKONxUt8ymbzIQURiWn9_odZBdnkb3WE/edit#gid=1462225298"",""МСЗУ ОМСУ!A2:c102"")"),"")</f>
        <v/>
      </c>
      <c r="B1" s="247"/>
      <c r="C1" s="248"/>
      <c r="D1" s="180" t="str">
        <f ca="1">IFERROR(__xludf.DUMMYFUNCTION("IMPORTRANGE(""https://docs.google.com/spreadsheets/d/17satSTpinhgyKONxUt8ymbzIQURiWn9_odZBdnkb3WE/edit#gid=1462225298"",""МСЗУ ОМСУ!d2:al4"")"),"")</f>
        <v/>
      </c>
      <c r="E1" s="180"/>
      <c r="F1" s="180"/>
      <c r="G1" s="253" t="str">
        <f ca="1">IFERROR(__xludf.DUMMYFUNCTION("""COMPUTED_VALUE"""),"Количество обращений за получением МСЗУ в электронном виде с использованием ЕПГУ/РПГУ")</f>
        <v>Количество обращений за получением МСЗУ в электронном виде с использованием ЕПГУ/РПГУ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8"/>
      <c r="S1" s="253" t="str">
        <f ca="1">IFERROR(__xludf.DUMMYFUNCTION("""COMPUTED_VALUE"""),"Общее количество обращений во всех формах за получением МСЗУ")</f>
        <v>Общее количество обращений во всех формах за получением МСЗУ</v>
      </c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8"/>
      <c r="AE1" s="253" t="str">
        <f ca="1">IFERROR(__xludf.DUMMYFUNCTION("""COMPUTED_VALUE"""),"Количество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РПГУ")</f>
        <v>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</v>
      </c>
      <c r="AF1" s="247"/>
      <c r="AG1" s="247"/>
      <c r="AH1" s="248"/>
      <c r="AI1" s="253" t="str">
        <f ca="1">IFERROR(__xludf.DUMMYFUNCTION("""COMPUTED_VALUE"""),"Общее количество предоставленных массовых социально значимых услуг в электронном виде с использованием ЕПГУ или РПГУ ")</f>
        <v xml:space="preserve">Общее количество предоставленных массовых социально значимых услуг в электронном виде с использованием ЕПГУ или РПГУ </v>
      </c>
      <c r="AJ1" s="247"/>
      <c r="AK1" s="247"/>
      <c r="AL1" s="248"/>
      <c r="AM1" s="181"/>
      <c r="AN1" s="181"/>
      <c r="AO1" s="181"/>
      <c r="AP1" s="181"/>
      <c r="AQ1" s="181"/>
      <c r="AR1" s="181"/>
      <c r="AS1" s="181"/>
      <c r="AT1" s="181"/>
      <c r="AU1" s="181"/>
      <c r="AV1" s="181"/>
    </row>
    <row r="2" spans="1:48" ht="38.25" customHeight="1">
      <c r="A2" s="249"/>
      <c r="B2" s="250"/>
      <c r="C2" s="251"/>
      <c r="D2" s="182" t="str">
        <f ca="1">IFERROR(__xludf.DUMMYFUNCTION("""COMPUTED_VALUE"""),"Подключена на ЕПГУ")</f>
        <v>Подключена на ЕПГУ</v>
      </c>
      <c r="E2" s="182" t="str">
        <f ca="1">IFERROR(__xludf.DUMMYFUNCTION("""COMPUTED_VALUE"""),"Подключена на РПГУ")</f>
        <v>Подключена на РПГУ</v>
      </c>
      <c r="F2" s="182" t="str">
        <f ca="1">IFERROR(__xludf.DUMMYFUNCTION("""COMPUTED_VALUE"""),"ID")</f>
        <v>ID</v>
      </c>
      <c r="G2" s="249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1"/>
      <c r="S2" s="249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1"/>
      <c r="AE2" s="249"/>
      <c r="AF2" s="250"/>
      <c r="AG2" s="250"/>
      <c r="AH2" s="251"/>
      <c r="AI2" s="249"/>
      <c r="AJ2" s="250"/>
      <c r="AK2" s="250"/>
      <c r="AL2" s="251"/>
      <c r="AM2" s="181"/>
      <c r="AN2" s="181"/>
      <c r="AO2" s="181"/>
      <c r="AP2" s="181"/>
      <c r="AQ2" s="181"/>
      <c r="AR2" s="181"/>
      <c r="AS2" s="181"/>
      <c r="AT2" s="181"/>
      <c r="AU2" s="181"/>
      <c r="AV2" s="181"/>
    </row>
    <row r="3" spans="1:48" ht="15">
      <c r="A3" s="180" t="str">
        <f ca="1">IFERROR(__xludf.DUMMYFUNCTION("""COMPUTED_VALUE"""),"№ п/п")</f>
        <v>№ п/п</v>
      </c>
      <c r="B3" s="180" t="str">
        <f ca="1">IFERROR(__xludf.DUMMYFUNCTION("""COMPUTED_VALUE"""),"Номер МР")</f>
        <v>Номер МР</v>
      </c>
      <c r="C3" s="180" t="str">
        <f ca="1">IFERROR(__xludf.DUMMYFUNCTION("""COMPUTED_VALUE"""),"Наименование услуги")</f>
        <v>Наименование услуги</v>
      </c>
      <c r="D3" s="180"/>
      <c r="E3" s="180"/>
      <c r="F3" s="180"/>
      <c r="G3" s="183" t="str">
        <f ca="1">IFERROR(__xludf.DUMMYFUNCTION("""COMPUTED_VALUE"""),"Январь")</f>
        <v>Январь</v>
      </c>
      <c r="H3" s="183" t="str">
        <f ca="1">IFERROR(__xludf.DUMMYFUNCTION("""COMPUTED_VALUE"""),"Февраль")</f>
        <v>Февраль</v>
      </c>
      <c r="I3" s="183" t="str">
        <f ca="1">IFERROR(__xludf.DUMMYFUNCTION("""COMPUTED_VALUE"""),"Март")</f>
        <v>Март</v>
      </c>
      <c r="J3" s="183" t="str">
        <f ca="1">IFERROR(__xludf.DUMMYFUNCTION("""COMPUTED_VALUE"""),"Апрель")</f>
        <v>Апрель</v>
      </c>
      <c r="K3" s="183" t="str">
        <f ca="1">IFERROR(__xludf.DUMMYFUNCTION("""COMPUTED_VALUE"""),"Май")</f>
        <v>Май</v>
      </c>
      <c r="L3" s="183" t="str">
        <f ca="1">IFERROR(__xludf.DUMMYFUNCTION("""COMPUTED_VALUE"""),"Июнь")</f>
        <v>Июнь</v>
      </c>
      <c r="M3" s="183" t="str">
        <f ca="1">IFERROR(__xludf.DUMMYFUNCTION("""COMPUTED_VALUE"""),"Июль")</f>
        <v>Июль</v>
      </c>
      <c r="N3" s="183" t="str">
        <f ca="1">IFERROR(__xludf.DUMMYFUNCTION("""COMPUTED_VALUE"""),"Август")</f>
        <v>Август</v>
      </c>
      <c r="O3" s="183" t="str">
        <f ca="1">IFERROR(__xludf.DUMMYFUNCTION("""COMPUTED_VALUE"""),"Сентябрь")</f>
        <v>Сентябрь</v>
      </c>
      <c r="P3" s="183" t="str">
        <f ca="1">IFERROR(__xludf.DUMMYFUNCTION("""COMPUTED_VALUE"""),"Октябрь")</f>
        <v>Октябрь</v>
      </c>
      <c r="Q3" s="183" t="str">
        <f ca="1">IFERROR(__xludf.DUMMYFUNCTION("""COMPUTED_VALUE"""),"Ноябрь")</f>
        <v>Ноябрь</v>
      </c>
      <c r="R3" s="183" t="str">
        <f ca="1">IFERROR(__xludf.DUMMYFUNCTION("""COMPUTED_VALUE"""),"Декабрь")</f>
        <v>Декабрь</v>
      </c>
      <c r="S3" s="183" t="str">
        <f ca="1">IFERROR(__xludf.DUMMYFUNCTION("""COMPUTED_VALUE"""),"Январь")</f>
        <v>Январь</v>
      </c>
      <c r="T3" s="183" t="str">
        <f ca="1">IFERROR(__xludf.DUMMYFUNCTION("""COMPUTED_VALUE"""),"Февраль")</f>
        <v>Февраль</v>
      </c>
      <c r="U3" s="183" t="str">
        <f ca="1">IFERROR(__xludf.DUMMYFUNCTION("""COMPUTED_VALUE"""),"Март")</f>
        <v>Март</v>
      </c>
      <c r="V3" s="183" t="str">
        <f ca="1">IFERROR(__xludf.DUMMYFUNCTION("""COMPUTED_VALUE"""),"Апрель")</f>
        <v>Апрель</v>
      </c>
      <c r="W3" s="183" t="str">
        <f ca="1">IFERROR(__xludf.DUMMYFUNCTION("""COMPUTED_VALUE"""),"Май")</f>
        <v>Май</v>
      </c>
      <c r="X3" s="183" t="str">
        <f ca="1">IFERROR(__xludf.DUMMYFUNCTION("""COMPUTED_VALUE"""),"Июнь")</f>
        <v>Июнь</v>
      </c>
      <c r="Y3" s="183" t="str">
        <f ca="1">IFERROR(__xludf.DUMMYFUNCTION("""COMPUTED_VALUE"""),"Июль")</f>
        <v>Июль</v>
      </c>
      <c r="Z3" s="183" t="str">
        <f ca="1">IFERROR(__xludf.DUMMYFUNCTION("""COMPUTED_VALUE"""),"Август")</f>
        <v>Август</v>
      </c>
      <c r="AA3" s="183" t="str">
        <f ca="1">IFERROR(__xludf.DUMMYFUNCTION("""COMPUTED_VALUE"""),"Сентябрь")</f>
        <v>Сентябрь</v>
      </c>
      <c r="AB3" s="183" t="str">
        <f ca="1">IFERROR(__xludf.DUMMYFUNCTION("""COMPUTED_VALUE"""),"Октябрь")</f>
        <v>Октябрь</v>
      </c>
      <c r="AC3" s="183" t="str">
        <f ca="1">IFERROR(__xludf.DUMMYFUNCTION("""COMPUTED_VALUE"""),"Ноябрь")</f>
        <v>Ноябрь</v>
      </c>
      <c r="AD3" s="183" t="str">
        <f ca="1">IFERROR(__xludf.DUMMYFUNCTION("""COMPUTED_VALUE"""),"Декабрь")</f>
        <v>Декабрь</v>
      </c>
      <c r="AE3" s="183" t="str">
        <f ca="1">IFERROR(__xludf.DUMMYFUNCTION("""COMPUTED_VALUE"""),"I квартал 2023")</f>
        <v>I квартал 2023</v>
      </c>
      <c r="AF3" s="183" t="str">
        <f ca="1">IFERROR(__xludf.DUMMYFUNCTION("""COMPUTED_VALUE"""),"II квартал 2023")</f>
        <v>II квартал 2023</v>
      </c>
      <c r="AG3" s="183" t="str">
        <f ca="1">IFERROR(__xludf.DUMMYFUNCTION("""COMPUTED_VALUE"""),"III квартал 2023")</f>
        <v>III квартал 2023</v>
      </c>
      <c r="AH3" s="183" t="str">
        <f ca="1">IFERROR(__xludf.DUMMYFUNCTION("""COMPUTED_VALUE"""),"IV квартал 2023")</f>
        <v>IV квартал 2023</v>
      </c>
      <c r="AI3" s="183" t="str">
        <f ca="1">IFERROR(__xludf.DUMMYFUNCTION("""COMPUTED_VALUE"""),"I квартал 2023")</f>
        <v>I квартал 2023</v>
      </c>
      <c r="AJ3" s="183" t="str">
        <f ca="1">IFERROR(__xludf.DUMMYFUNCTION("""COMPUTED_VALUE"""),"II квартал 2023")</f>
        <v>II квартал 2023</v>
      </c>
      <c r="AK3" s="183" t="str">
        <f ca="1">IFERROR(__xludf.DUMMYFUNCTION("""COMPUTED_VALUE"""),"III квартал 2023")</f>
        <v>III квартал 2023</v>
      </c>
      <c r="AL3" s="183" t="str">
        <f ca="1">IFERROR(__xludf.DUMMYFUNCTION("""COMPUTED_VALUE"""),"IV квартал 2023")</f>
        <v>IV квартал 2023</v>
      </c>
      <c r="AM3" s="184"/>
      <c r="AN3" s="184"/>
      <c r="AO3" s="184"/>
      <c r="AP3" s="184"/>
      <c r="AQ3" s="184"/>
      <c r="AR3" s="184"/>
      <c r="AS3" s="184"/>
      <c r="AT3" s="184"/>
      <c r="AU3" s="184"/>
      <c r="AV3" s="184"/>
    </row>
    <row r="4" spans="1:48" ht="15">
      <c r="A4" s="185">
        <f ca="1">IFERROR(__xludf.DUMMYFUNCTION("""COMPUTED_VALUE"""),1)</f>
        <v>1</v>
      </c>
      <c r="B4" s="185">
        <f ca="1">IFERROR(__xludf.DUMMYFUNCTION("""COMPUTED_VALUE"""),3)</f>
        <v>3</v>
      </c>
      <c r="C4" s="185" t="str">
        <f ca="1">IFERROR(__xludf.DUMMYFUNCTION("""COMPUTED_VALUE"""),"Выдача разрешения на ввод объекта в эксплуатацию, внесение изменений в разрешение на ввод объекта в эксплуатацию")</f>
        <v>Выдача разрешения на ввод объекта в эксплуатацию, внесение изменений в разрешение на ввод объекта в эксплуатацию</v>
      </c>
      <c r="D4" s="185"/>
      <c r="E4" s="185"/>
      <c r="F4" s="185"/>
      <c r="G4" s="185"/>
      <c r="H4" s="206">
        <v>0</v>
      </c>
      <c r="I4" s="209">
        <v>0</v>
      </c>
      <c r="J4" s="210">
        <v>0</v>
      </c>
      <c r="K4" s="15">
        <v>0</v>
      </c>
      <c r="L4" s="15"/>
      <c r="M4" s="15"/>
      <c r="N4" s="15"/>
      <c r="O4" s="15"/>
      <c r="P4" s="15"/>
      <c r="Q4" s="15"/>
      <c r="R4" s="15"/>
      <c r="S4" s="15"/>
      <c r="T4" s="209">
        <v>0</v>
      </c>
      <c r="U4" s="209">
        <v>0</v>
      </c>
      <c r="V4" s="210">
        <v>0</v>
      </c>
      <c r="W4" s="15">
        <v>0</v>
      </c>
      <c r="X4" s="15"/>
      <c r="Y4" s="15"/>
      <c r="Z4" s="15"/>
      <c r="AA4" s="15"/>
      <c r="AB4" s="15"/>
      <c r="AC4" s="15"/>
      <c r="AD4" s="15"/>
      <c r="AE4" s="209">
        <v>0</v>
      </c>
      <c r="AF4" s="15"/>
      <c r="AG4" s="15"/>
      <c r="AH4" s="15"/>
      <c r="AI4" s="209">
        <v>0</v>
      </c>
      <c r="AJ4" s="15"/>
      <c r="AK4" s="185"/>
      <c r="AL4" s="185"/>
      <c r="AM4" s="193"/>
      <c r="AN4" s="193"/>
      <c r="AO4" s="193"/>
      <c r="AP4" s="193"/>
      <c r="AQ4" s="193"/>
      <c r="AR4" s="193"/>
      <c r="AS4" s="193"/>
      <c r="AT4" s="193"/>
      <c r="AU4" s="193"/>
      <c r="AV4" s="193"/>
    </row>
    <row r="5" spans="1:48" ht="15">
      <c r="A5" s="185">
        <f ca="1">IFERROR(__xludf.DUMMYFUNCTION("""COMPUTED_VALUE"""),2)</f>
        <v>2</v>
      </c>
      <c r="B5" s="185">
        <f ca="1">IFERROR(__xludf.DUMMYFUNCTION("""COMPUTED_VALUE"""),4)</f>
        <v>4</v>
      </c>
      <c r="C5" s="185" t="str">
        <f ca="1">IFERROR(__xludf.DUMMYFUNCTION("""COMPUTED_VALUE"""),"Выдача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строительство")</f>
        <v>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</v>
      </c>
      <c r="D5" s="185"/>
      <c r="E5" s="185"/>
      <c r="F5" s="185"/>
      <c r="G5" s="185"/>
      <c r="H5" s="204">
        <v>0</v>
      </c>
      <c r="I5" s="205">
        <v>0</v>
      </c>
      <c r="J5" s="208">
        <v>0</v>
      </c>
      <c r="K5" s="43">
        <v>0</v>
      </c>
      <c r="L5" s="43"/>
      <c r="M5" s="43"/>
      <c r="N5" s="43"/>
      <c r="O5" s="43"/>
      <c r="P5" s="43"/>
      <c r="Q5" s="43"/>
      <c r="R5" s="43"/>
      <c r="S5" s="43"/>
      <c r="T5" s="205">
        <v>0</v>
      </c>
      <c r="U5" s="205">
        <v>0</v>
      </c>
      <c r="V5" s="208">
        <v>0</v>
      </c>
      <c r="W5" s="43">
        <v>1</v>
      </c>
      <c r="X5" s="43"/>
      <c r="Y5" s="43"/>
      <c r="Z5" s="43"/>
      <c r="AA5" s="43"/>
      <c r="AB5" s="43"/>
      <c r="AC5" s="43"/>
      <c r="AD5" s="43"/>
      <c r="AE5" s="205">
        <v>0</v>
      </c>
      <c r="AF5" s="43"/>
      <c r="AG5" s="43"/>
      <c r="AH5" s="43"/>
      <c r="AI5" s="205">
        <v>0</v>
      </c>
      <c r="AJ5" s="43"/>
      <c r="AK5" s="185"/>
      <c r="AL5" s="185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1:48" ht="15">
      <c r="A6" s="185">
        <f ca="1">IFERROR(__xludf.DUMMYFUNCTION("""COMPUTED_VALUE"""),3)</f>
        <v>3</v>
      </c>
      <c r="B6" s="185">
        <f ca="1">IFERROR(__xludf.DUMMYFUNCTION("""COMPUTED_VALUE"""),91)</f>
        <v>91</v>
      </c>
      <c r="C6" s="185" t="str">
        <f ca="1">IFERROR(__xludf.DUMMYFUNCTION("""COMPUTED_VALUE"""),"Направление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деятельности")</f>
        <v>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</v>
      </c>
      <c r="D6" s="185"/>
      <c r="E6" s="185"/>
      <c r="F6" s="185"/>
      <c r="G6" s="185"/>
      <c r="H6" s="204">
        <v>0</v>
      </c>
      <c r="I6" s="205">
        <v>0</v>
      </c>
      <c r="J6" s="208">
        <v>0</v>
      </c>
      <c r="K6" s="43">
        <v>0</v>
      </c>
      <c r="L6" s="43"/>
      <c r="M6" s="43"/>
      <c r="N6" s="43"/>
      <c r="O6" s="43"/>
      <c r="P6" s="43"/>
      <c r="Q6" s="43"/>
      <c r="R6" s="43"/>
      <c r="S6" s="43"/>
      <c r="T6" s="205">
        <v>0</v>
      </c>
      <c r="U6" s="205">
        <v>0</v>
      </c>
      <c r="V6" s="208">
        <v>0</v>
      </c>
      <c r="W6" s="43">
        <v>1</v>
      </c>
      <c r="X6" s="43"/>
      <c r="Y6" s="43"/>
      <c r="Z6" s="43"/>
      <c r="AA6" s="43"/>
      <c r="AB6" s="43"/>
      <c r="AC6" s="43"/>
      <c r="AD6" s="43"/>
      <c r="AE6" s="205">
        <v>0</v>
      </c>
      <c r="AF6" s="43"/>
      <c r="AG6" s="43"/>
      <c r="AH6" s="43"/>
      <c r="AI6" s="205">
        <v>0</v>
      </c>
      <c r="AJ6" s="43"/>
      <c r="AK6" s="185"/>
      <c r="AL6" s="185"/>
      <c r="AM6" s="193"/>
      <c r="AN6" s="193"/>
      <c r="AO6" s="193"/>
      <c r="AP6" s="193"/>
      <c r="AQ6" s="193"/>
      <c r="AR6" s="193"/>
      <c r="AS6" s="193"/>
      <c r="AT6" s="193"/>
      <c r="AU6" s="193"/>
      <c r="AV6" s="193"/>
    </row>
    <row r="7" spans="1:48" ht="15">
      <c r="A7" s="185">
        <f ca="1">IFERROR(__xludf.DUMMYFUNCTION("""COMPUTED_VALUE"""),4)</f>
        <v>4</v>
      </c>
      <c r="B7" s="185">
        <f ca="1">IFERROR(__xludf.DUMMYFUNCTION("""COMPUTED_VALUE"""),90)</f>
        <v>90</v>
      </c>
      <c r="C7" s="185" t="str">
        <f ca="1">IFERROR(__xludf.DUMMYFUNCTION("""COMPUTED_VALUE"""),"Направление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уст"&amp;"ановленным параметрам и допустимости размещения объекта индивидуального жилищного строительства или садового дома на земельном участке")</f>
        <v>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v>
      </c>
      <c r="D7" s="185"/>
      <c r="E7" s="185"/>
      <c r="F7" s="185"/>
      <c r="G7" s="185"/>
      <c r="H7" s="204">
        <v>0</v>
      </c>
      <c r="I7" s="205">
        <v>0</v>
      </c>
      <c r="J7" s="208">
        <v>0</v>
      </c>
      <c r="K7" s="43">
        <v>0</v>
      </c>
      <c r="L7" s="43"/>
      <c r="M7" s="43"/>
      <c r="N7" s="43"/>
      <c r="O7" s="43"/>
      <c r="P7" s="43"/>
      <c r="Q7" s="43"/>
      <c r="R7" s="43"/>
      <c r="S7" s="43"/>
      <c r="T7" s="205">
        <v>2</v>
      </c>
      <c r="U7" s="205">
        <v>0</v>
      </c>
      <c r="V7" s="208">
        <v>4</v>
      </c>
      <c r="W7" s="43">
        <v>25</v>
      </c>
      <c r="X7" s="43"/>
      <c r="Y7" s="43"/>
      <c r="Z7" s="43"/>
      <c r="AA7" s="43"/>
      <c r="AB7" s="43"/>
      <c r="AC7" s="43"/>
      <c r="AD7" s="43"/>
      <c r="AE7" s="205">
        <v>0</v>
      </c>
      <c r="AF7" s="43"/>
      <c r="AG7" s="43"/>
      <c r="AH7" s="43"/>
      <c r="AI7" s="205">
        <v>0</v>
      </c>
      <c r="AJ7" s="43"/>
      <c r="AK7" s="185"/>
      <c r="AL7" s="185"/>
      <c r="AM7" s="193"/>
      <c r="AN7" s="193"/>
      <c r="AO7" s="193"/>
      <c r="AP7" s="193"/>
      <c r="AQ7" s="193"/>
      <c r="AR7" s="193"/>
      <c r="AS7" s="193"/>
      <c r="AT7" s="193"/>
      <c r="AU7" s="193"/>
      <c r="AV7" s="193"/>
    </row>
    <row r="8" spans="1:48" ht="15">
      <c r="A8" s="185">
        <f ca="1">IFERROR(__xludf.DUMMYFUNCTION("""COMPUTED_VALUE"""),5)</f>
        <v>5</v>
      </c>
      <c r="B8" s="185">
        <f ca="1">IFERROR(__xludf.DUMMYFUNCTION("""COMPUTED_VALUE"""),21)</f>
        <v>21</v>
      </c>
      <c r="C8" s="185" t="str">
        <f ca="1">IFERROR(__xludf.DUMMYFUNCTION("""COMPUTED_VALUE"""),"Выдача градостроительного плана земельного участка")</f>
        <v>Выдача градостроительного плана земельного участка</v>
      </c>
      <c r="D8" s="185"/>
      <c r="E8" s="185"/>
      <c r="F8" s="185"/>
      <c r="G8" s="185"/>
      <c r="H8" s="204">
        <v>0</v>
      </c>
      <c r="I8" s="205">
        <v>0</v>
      </c>
      <c r="J8" s="208">
        <v>0</v>
      </c>
      <c r="K8" s="43">
        <v>0</v>
      </c>
      <c r="L8" s="43"/>
      <c r="M8" s="43"/>
      <c r="N8" s="43"/>
      <c r="O8" s="43"/>
      <c r="P8" s="43"/>
      <c r="Q8" s="43"/>
      <c r="R8" s="43"/>
      <c r="S8" s="43"/>
      <c r="T8" s="205">
        <v>24</v>
      </c>
      <c r="U8" s="205">
        <v>1</v>
      </c>
      <c r="V8" s="208">
        <v>1</v>
      </c>
      <c r="W8" s="43">
        <v>0</v>
      </c>
      <c r="X8" s="43"/>
      <c r="Y8" s="43"/>
      <c r="Z8" s="43"/>
      <c r="AA8" s="43"/>
      <c r="AB8" s="43"/>
      <c r="AC8" s="43"/>
      <c r="AD8" s="43"/>
      <c r="AE8" s="205">
        <v>0</v>
      </c>
      <c r="AF8" s="43"/>
      <c r="AG8" s="43"/>
      <c r="AH8" s="43"/>
      <c r="AI8" s="205">
        <v>0</v>
      </c>
      <c r="AJ8" s="43"/>
      <c r="AK8" s="185"/>
      <c r="AL8" s="185"/>
      <c r="AM8" s="193"/>
      <c r="AN8" s="193"/>
      <c r="AO8" s="193"/>
      <c r="AP8" s="193"/>
      <c r="AQ8" s="193"/>
      <c r="AR8" s="193"/>
      <c r="AS8" s="193"/>
      <c r="AT8" s="193"/>
      <c r="AU8" s="193"/>
      <c r="AV8" s="193"/>
    </row>
    <row r="9" spans="1:48" ht="15">
      <c r="A9" s="185">
        <f ca="1">IFERROR(__xludf.DUMMYFUNCTION("""COMPUTED_VALUE"""),6)</f>
        <v>6</v>
      </c>
      <c r="B9" s="185">
        <f ca="1">IFERROR(__xludf.DUMMYFUNCTION("""COMPUTED_VALUE"""),85)</f>
        <v>85</v>
      </c>
      <c r="C9" s="185" t="str">
        <f ca="1">IFERROR(__xludf.DUMMYFUNCTION("""COMPUTED_VALUE"""),"Выдача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образования")</f>
        <v>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</v>
      </c>
      <c r="D9" s="185"/>
      <c r="E9" s="185"/>
      <c r="F9" s="185"/>
      <c r="G9" s="185"/>
      <c r="H9" s="204">
        <v>0</v>
      </c>
      <c r="I9" s="43" t="s">
        <v>1669</v>
      </c>
      <c r="J9" s="208"/>
      <c r="K9" s="43"/>
      <c r="L9" s="43"/>
      <c r="M9" s="43"/>
      <c r="N9" s="43"/>
      <c r="O9" s="43"/>
      <c r="P9" s="43"/>
      <c r="Q9" s="43"/>
      <c r="R9" s="43"/>
      <c r="S9" s="43"/>
      <c r="T9" s="205">
        <v>0</v>
      </c>
      <c r="U9" s="43"/>
      <c r="V9" s="208" t="s">
        <v>1669</v>
      </c>
      <c r="W9" s="43" t="s">
        <v>1669</v>
      </c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 t="s">
        <v>1669</v>
      </c>
      <c r="AJ9" s="43"/>
      <c r="AK9" s="185"/>
      <c r="AL9" s="185"/>
      <c r="AM9" s="193"/>
      <c r="AN9" s="193"/>
      <c r="AO9" s="193"/>
      <c r="AP9" s="193"/>
      <c r="AQ9" s="193"/>
      <c r="AR9" s="193"/>
      <c r="AS9" s="193"/>
      <c r="AT9" s="193"/>
      <c r="AU9" s="193"/>
      <c r="AV9" s="193"/>
    </row>
    <row r="10" spans="1:48" ht="15">
      <c r="A10" s="185">
        <f ca="1">IFERROR(__xludf.DUMMYFUNCTION("""COMPUTED_VALUE"""),7)</f>
        <v>7</v>
      </c>
      <c r="B10" s="185">
        <f ca="1">IFERROR(__xludf.DUMMYFUNCTION("""COMPUTED_VALUE"""),63)</f>
        <v>63</v>
      </c>
      <c r="C10" s="185" t="str">
        <f ca="1">IFERROR(__xludf.DUMMYFUNCTION("""COMPUTED_VALUE"""),"Организация отдыха детей в каникулярное время")</f>
        <v>Организация отдыха детей в каникулярное время</v>
      </c>
      <c r="D10" s="185"/>
      <c r="E10" s="185"/>
      <c r="F10" s="185"/>
      <c r="G10" s="185"/>
      <c r="H10" s="204">
        <v>0</v>
      </c>
      <c r="I10" s="43" t="s">
        <v>1669</v>
      </c>
      <c r="J10" s="208"/>
      <c r="K10" s="43"/>
      <c r="L10" s="43"/>
      <c r="M10" s="43"/>
      <c r="N10" s="43"/>
      <c r="O10" s="43"/>
      <c r="P10" s="43"/>
      <c r="Q10" s="43"/>
      <c r="R10" s="43"/>
      <c r="S10" s="43"/>
      <c r="T10" s="205">
        <v>0</v>
      </c>
      <c r="U10" s="43"/>
      <c r="V10" s="208" t="s">
        <v>1669</v>
      </c>
      <c r="W10" s="43" t="s">
        <v>1669</v>
      </c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 t="s">
        <v>1669</v>
      </c>
      <c r="AJ10" s="43"/>
      <c r="AK10" s="185"/>
      <c r="AL10" s="185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</row>
    <row r="11" spans="1:48" ht="15">
      <c r="A11" s="185">
        <f ca="1">IFERROR(__xludf.DUMMYFUNCTION("""COMPUTED_VALUE"""),8)</f>
        <v>8</v>
      </c>
      <c r="B11" s="185">
        <f ca="1">IFERROR(__xludf.DUMMYFUNCTION("""COMPUTED_VALUE"""),59)</f>
        <v>59</v>
      </c>
      <c r="C11" s="185" t="str">
        <f ca="1">IFERROR(__xludf.DUMMYFUNCTION("""COMPUTED_VALUE"""),"Перераспределение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собственности")</f>
        <v>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</v>
      </c>
      <c r="D11" s="185"/>
      <c r="E11" s="185"/>
      <c r="F11" s="185"/>
      <c r="G11" s="185"/>
      <c r="H11" s="204">
        <v>0</v>
      </c>
      <c r="I11" s="43" t="s">
        <v>1669</v>
      </c>
      <c r="J11" s="208">
        <v>0</v>
      </c>
      <c r="K11" s="43">
        <v>0</v>
      </c>
      <c r="L11" s="43"/>
      <c r="M11" s="43"/>
      <c r="N11" s="43"/>
      <c r="O11" s="43"/>
      <c r="P11" s="43"/>
      <c r="Q11" s="43"/>
      <c r="R11" s="43"/>
      <c r="S11" s="43"/>
      <c r="T11" s="205">
        <v>0</v>
      </c>
      <c r="U11" s="43"/>
      <c r="V11" s="208">
        <v>0</v>
      </c>
      <c r="W11" s="43">
        <v>3</v>
      </c>
      <c r="X11" s="43"/>
      <c r="Y11" s="43"/>
      <c r="Z11" s="43"/>
      <c r="AA11" s="43"/>
      <c r="AB11" s="43"/>
      <c r="AC11" s="43"/>
      <c r="AD11" s="43"/>
      <c r="AE11" s="43">
        <v>0</v>
      </c>
      <c r="AF11" s="43"/>
      <c r="AG11" s="43"/>
      <c r="AH11" s="43"/>
      <c r="AI11" s="43">
        <v>0</v>
      </c>
      <c r="AJ11" s="43"/>
      <c r="AK11" s="185"/>
      <c r="AL11" s="185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</row>
    <row r="12" spans="1:48" ht="15">
      <c r="A12" s="185">
        <f ca="1">IFERROR(__xludf.DUMMYFUNCTION("""COMPUTED_VALUE"""),9)</f>
        <v>9</v>
      </c>
      <c r="B12" s="185">
        <f ca="1">IFERROR(__xludf.DUMMYFUNCTION("""COMPUTED_VALUE"""),55)</f>
        <v>55</v>
      </c>
      <c r="C12" s="185" t="str">
        <f ca="1">IFERROR(__xludf.DUMMYFUNCTION("""COMPUTED_VALUE"""),"Предоставление разрешения на осуществление земляных работ")</f>
        <v>Предоставление разрешения на осуществление земляных работ</v>
      </c>
      <c r="D12" s="185"/>
      <c r="E12" s="185"/>
      <c r="F12" s="185"/>
      <c r="G12" s="185"/>
      <c r="H12" s="204">
        <v>0</v>
      </c>
      <c r="I12" s="205">
        <v>0</v>
      </c>
      <c r="J12" s="208">
        <v>2</v>
      </c>
      <c r="K12" s="43">
        <v>0</v>
      </c>
      <c r="L12" s="43"/>
      <c r="M12" s="43"/>
      <c r="N12" s="43"/>
      <c r="O12" s="43"/>
      <c r="P12" s="43"/>
      <c r="Q12" s="43"/>
      <c r="R12" s="43"/>
      <c r="S12" s="43"/>
      <c r="T12" s="205">
        <v>0</v>
      </c>
      <c r="U12" s="205">
        <v>1</v>
      </c>
      <c r="V12" s="208">
        <v>1</v>
      </c>
      <c r="W12" s="43">
        <v>0</v>
      </c>
      <c r="X12" s="43"/>
      <c r="Y12" s="43"/>
      <c r="Z12" s="43"/>
      <c r="AA12" s="43"/>
      <c r="AB12" s="43"/>
      <c r="AC12" s="43"/>
      <c r="AD12" s="43"/>
      <c r="AE12" s="205">
        <v>0</v>
      </c>
      <c r="AF12" s="43"/>
      <c r="AG12" s="43"/>
      <c r="AH12" s="43"/>
      <c r="AI12" s="205">
        <v>1</v>
      </c>
      <c r="AJ12" s="43"/>
      <c r="AK12" s="185"/>
      <c r="AL12" s="185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</row>
    <row r="13" spans="1:48" ht="15">
      <c r="A13" s="185">
        <f ca="1">IFERROR(__xludf.DUMMYFUNCTION("""COMPUTED_VALUE"""),10)</f>
        <v>10</v>
      </c>
      <c r="B13" s="185">
        <f ca="1">IFERROR(__xludf.DUMMYFUNCTION("""COMPUTED_VALUE"""),18)</f>
        <v>18</v>
      </c>
      <c r="C13" s="185" t="str">
        <f ca="1">IFERROR(__xludf.DUMMYFUNCTION("""COMPUTED_VALUE"""),"Присвоение адреса объекту адресации, изменение и аннулирование такого адреса")</f>
        <v>Присвоение адреса объекту адресации, изменение и аннулирование такого адреса</v>
      </c>
      <c r="D13" s="185"/>
      <c r="E13" s="185"/>
      <c r="F13" s="185"/>
      <c r="G13" s="185"/>
      <c r="H13" s="204">
        <v>0</v>
      </c>
      <c r="I13" s="43"/>
      <c r="J13" s="208">
        <v>0</v>
      </c>
      <c r="K13" s="43">
        <v>0</v>
      </c>
      <c r="L13" s="43"/>
      <c r="M13" s="43"/>
      <c r="N13" s="43"/>
      <c r="O13" s="43"/>
      <c r="P13" s="43"/>
      <c r="Q13" s="43"/>
      <c r="R13" s="43"/>
      <c r="S13" s="43"/>
      <c r="T13" s="205">
        <v>21</v>
      </c>
      <c r="U13" s="43"/>
      <c r="V13" s="208">
        <v>13</v>
      </c>
      <c r="W13" s="43">
        <v>21</v>
      </c>
      <c r="X13" s="43"/>
      <c r="Y13" s="43"/>
      <c r="Z13" s="43"/>
      <c r="AA13" s="43"/>
      <c r="AB13" s="43"/>
      <c r="AC13" s="43"/>
      <c r="AD13" s="43"/>
      <c r="AE13" s="43">
        <v>0</v>
      </c>
      <c r="AF13" s="43"/>
      <c r="AG13" s="43"/>
      <c r="AH13" s="43"/>
      <c r="AI13" s="43">
        <v>0</v>
      </c>
      <c r="AJ13" s="43"/>
      <c r="AK13" s="185"/>
      <c r="AL13" s="185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</row>
    <row r="14" spans="1:48" ht="15">
      <c r="A14" s="185">
        <f ca="1">IFERROR(__xludf.DUMMYFUNCTION("""COMPUTED_VALUE"""),11)</f>
        <v>11</v>
      </c>
      <c r="B14" s="185">
        <f ca="1">IFERROR(__xludf.DUMMYFUNCTION("""COMPUTED_VALUE"""),14)</f>
        <v>14</v>
      </c>
      <c r="C14" s="185" t="str">
        <f ca="1">IFERROR(__xludf.DUMMYFUNCTION("""COMPUTED_VALUE"""),"Согласование проведения переустройства и (или) перепланировки помещения в многоквартирном доме")</f>
        <v>Согласование проведения переустройства и (или) перепланировки помещения в многоквартирном доме</v>
      </c>
      <c r="D14" s="185"/>
      <c r="E14" s="185"/>
      <c r="F14" s="185"/>
      <c r="G14" s="185"/>
      <c r="H14" s="204">
        <v>0</v>
      </c>
      <c r="I14" s="205">
        <v>0</v>
      </c>
      <c r="J14" s="208">
        <v>0</v>
      </c>
      <c r="K14" s="43"/>
      <c r="L14" s="43"/>
      <c r="M14" s="43"/>
      <c r="N14" s="43"/>
      <c r="O14" s="43"/>
      <c r="P14" s="43"/>
      <c r="Q14" s="43"/>
      <c r="R14" s="43"/>
      <c r="S14" s="43"/>
      <c r="T14" s="205">
        <v>1</v>
      </c>
      <c r="U14" s="205">
        <v>1</v>
      </c>
      <c r="V14" s="208">
        <v>2</v>
      </c>
      <c r="W14" s="43">
        <v>7</v>
      </c>
      <c r="X14" s="43"/>
      <c r="Y14" s="43"/>
      <c r="Z14" s="43"/>
      <c r="AA14" s="43"/>
      <c r="AB14" s="43"/>
      <c r="AC14" s="43"/>
      <c r="AD14" s="43"/>
      <c r="AE14" s="205">
        <v>0</v>
      </c>
      <c r="AF14" s="43"/>
      <c r="AG14" s="43"/>
      <c r="AH14" s="43"/>
      <c r="AI14" s="205">
        <v>0</v>
      </c>
      <c r="AJ14" s="43"/>
      <c r="AK14" s="185"/>
      <c r="AL14" s="185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</row>
    <row r="15" spans="1:48" ht="15">
      <c r="A15" s="185">
        <f ca="1">IFERROR(__xludf.DUMMYFUNCTION("""COMPUTED_VALUE"""),12)</f>
        <v>12</v>
      </c>
      <c r="B15" s="185">
        <f ca="1">IFERROR(__xludf.DUMMYFUNCTION("""COMPUTED_VALUE"""),24)</f>
        <v>24</v>
      </c>
      <c r="C15" s="185" t="str">
        <f ca="1">IFERROR(__xludf.DUMMYFUNCTION("""COMPUTED_VALUE"""),"Утверждение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образования")</f>
        <v>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</v>
      </c>
      <c r="D15" s="185"/>
      <c r="E15" s="185"/>
      <c r="F15" s="185"/>
      <c r="G15" s="185"/>
      <c r="H15" s="204">
        <v>0</v>
      </c>
      <c r="I15" s="43"/>
      <c r="J15" s="208">
        <v>0</v>
      </c>
      <c r="K15" s="43"/>
      <c r="L15" s="43"/>
      <c r="M15" s="43"/>
      <c r="N15" s="43"/>
      <c r="O15" s="43"/>
      <c r="P15" s="43"/>
      <c r="Q15" s="43"/>
      <c r="R15" s="43"/>
      <c r="S15" s="43"/>
      <c r="T15" s="205">
        <v>0</v>
      </c>
      <c r="U15" s="43"/>
      <c r="V15" s="208" t="s">
        <v>1669</v>
      </c>
      <c r="W15" s="43" t="s">
        <v>1669</v>
      </c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 t="s">
        <v>1669</v>
      </c>
      <c r="AJ15" s="43"/>
      <c r="AK15" s="185"/>
      <c r="AL15" s="185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</row>
    <row r="16" spans="1:48" ht="15">
      <c r="A16" s="185">
        <f ca="1">IFERROR(__xludf.DUMMYFUNCTION("""COMPUTED_VALUE"""),13)</f>
        <v>13</v>
      </c>
      <c r="B16" s="185">
        <f ca="1">IFERROR(__xludf.DUMMYFUNCTION("""COMPUTED_VALUE"""),49)</f>
        <v>49</v>
      </c>
      <c r="C16" s="185" t="str">
        <f ca="1">IFERROR(__xludf.DUMMYFUNCTION("""COMPUTED_VALUE"""),"Предоставление земельных участков, находящихся в муниципальной собственности (государственная собственность на которые не разграничена), на торгах")</f>
        <v>Предоставление земельных участков, находящихся в муниципальной собственности (государственная собственность на которые не разграничена), на торгах</v>
      </c>
      <c r="D16" s="185"/>
      <c r="E16" s="185"/>
      <c r="F16" s="185"/>
      <c r="G16" s="185"/>
      <c r="H16" s="204">
        <v>0</v>
      </c>
      <c r="I16" s="205">
        <v>0</v>
      </c>
      <c r="J16" s="208">
        <v>0</v>
      </c>
      <c r="K16" s="43">
        <v>0</v>
      </c>
      <c r="L16" s="43"/>
      <c r="M16" s="43"/>
      <c r="N16" s="43"/>
      <c r="O16" s="43"/>
      <c r="P16" s="43"/>
      <c r="Q16" s="43"/>
      <c r="R16" s="43"/>
      <c r="S16" s="43"/>
      <c r="T16" s="205">
        <v>0</v>
      </c>
      <c r="U16" s="205">
        <v>0</v>
      </c>
      <c r="V16" s="208">
        <v>0</v>
      </c>
      <c r="W16" s="43">
        <v>0</v>
      </c>
      <c r="X16" s="43"/>
      <c r="Y16" s="43"/>
      <c r="Z16" s="43"/>
      <c r="AA16" s="43"/>
      <c r="AB16" s="43"/>
      <c r="AC16" s="43"/>
      <c r="AD16" s="43"/>
      <c r="AE16" s="205">
        <v>0</v>
      </c>
      <c r="AF16" s="43"/>
      <c r="AG16" s="43"/>
      <c r="AH16" s="43"/>
      <c r="AI16" s="205">
        <v>0</v>
      </c>
      <c r="AJ16" s="43"/>
      <c r="AK16" s="185"/>
      <c r="AL16" s="185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</row>
    <row r="17" spans="1:48" ht="15">
      <c r="A17" s="185">
        <f ca="1">IFERROR(__xludf.DUMMYFUNCTION("""COMPUTED_VALUE"""),14)</f>
        <v>14</v>
      </c>
      <c r="B17" s="185">
        <f ca="1">IFERROR(__xludf.DUMMYFUNCTION("""COMPUTED_VALUE"""),1)</f>
        <v>1</v>
      </c>
      <c r="C17" s="185" t="str">
        <f ca="1">IFERROR(__xludf.DUMMYFUNCTION("""COMPUTED_VALUE"""),"Выдача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Фед"&amp;"ерации и международными обязательствами администрацией")</f>
        <v>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Федерации и международными обязательствами администрацией</v>
      </c>
      <c r="D17" s="185"/>
      <c r="E17" s="185"/>
      <c r="F17" s="185"/>
      <c r="G17" s="185"/>
      <c r="H17" s="204">
        <v>0</v>
      </c>
      <c r="I17" s="205">
        <v>0</v>
      </c>
      <c r="J17" s="208"/>
      <c r="K17" s="43"/>
      <c r="L17" s="43"/>
      <c r="M17" s="43"/>
      <c r="N17" s="43"/>
      <c r="O17" s="43"/>
      <c r="P17" s="43"/>
      <c r="Q17" s="43"/>
      <c r="R17" s="43"/>
      <c r="S17" s="43"/>
      <c r="T17" s="205">
        <v>0</v>
      </c>
      <c r="U17" s="205">
        <v>0</v>
      </c>
      <c r="V17" s="208"/>
      <c r="W17" s="43" t="s">
        <v>1669</v>
      </c>
      <c r="X17" s="43"/>
      <c r="Y17" s="43"/>
      <c r="Z17" s="43"/>
      <c r="AA17" s="43"/>
      <c r="AB17" s="43"/>
      <c r="AC17" s="43"/>
      <c r="AD17" s="43"/>
      <c r="AE17" s="205">
        <v>0</v>
      </c>
      <c r="AF17" s="43"/>
      <c r="AG17" s="43"/>
      <c r="AH17" s="43"/>
      <c r="AI17" s="205">
        <v>0</v>
      </c>
      <c r="AJ17" s="43"/>
      <c r="AK17" s="185"/>
      <c r="AL17" s="185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</row>
    <row r="18" spans="1:48" ht="15">
      <c r="A18" s="185">
        <f ca="1">IFERROR(__xludf.DUMMYFUNCTION("""COMPUTED_VALUE"""),15)</f>
        <v>15</v>
      </c>
      <c r="B18" s="185">
        <f ca="1">IFERROR(__xludf.DUMMYFUNCTION("""COMPUTED_VALUE"""),105)</f>
        <v>105</v>
      </c>
      <c r="C18" s="185" t="str">
        <f ca="1">IFERROR(__xludf.DUMMYFUNCTION("""COMPUTED_VALUE"""),"Признание садового дома жилым домом и жилого дома садовым домом")</f>
        <v>Признание садового дома жилым домом и жилого дома садовым домом</v>
      </c>
      <c r="D18" s="185"/>
      <c r="E18" s="185"/>
      <c r="F18" s="185"/>
      <c r="G18" s="185"/>
      <c r="H18" s="204">
        <v>0</v>
      </c>
      <c r="I18" s="205">
        <v>0</v>
      </c>
      <c r="J18" s="208">
        <v>0</v>
      </c>
      <c r="K18" s="43">
        <v>0</v>
      </c>
      <c r="L18" s="43"/>
      <c r="M18" s="43"/>
      <c r="N18" s="43"/>
      <c r="O18" s="43"/>
      <c r="P18" s="43"/>
      <c r="Q18" s="43"/>
      <c r="R18" s="43"/>
      <c r="S18" s="43"/>
      <c r="T18" s="205">
        <v>0</v>
      </c>
      <c r="U18" s="205">
        <v>0</v>
      </c>
      <c r="V18" s="208">
        <v>0</v>
      </c>
      <c r="W18" s="43">
        <v>0</v>
      </c>
      <c r="X18" s="43"/>
      <c r="Y18" s="43"/>
      <c r="Z18" s="43"/>
      <c r="AA18" s="43"/>
      <c r="AB18" s="43"/>
      <c r="AC18" s="43"/>
      <c r="AD18" s="43"/>
      <c r="AE18" s="205">
        <v>0</v>
      </c>
      <c r="AF18" s="43"/>
      <c r="AG18" s="43"/>
      <c r="AH18" s="43"/>
      <c r="AI18" s="205">
        <v>0</v>
      </c>
      <c r="AJ18" s="43"/>
      <c r="AK18" s="185"/>
      <c r="AL18" s="185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</row>
    <row r="19" spans="1:48" ht="15">
      <c r="A19" s="185">
        <f ca="1">IFERROR(__xludf.DUMMYFUNCTION("""COMPUTED_VALUE"""),16)</f>
        <v>16</v>
      </c>
      <c r="B19" s="185">
        <f ca="1">IFERROR(__xludf.DUMMYFUNCTION("""COMPUTED_VALUE"""),12)</f>
        <v>12</v>
      </c>
      <c r="C19" s="185" t="str">
        <f ca="1">IFERROR(__xludf.DUMMYFUNCTION("""COMPUTED_VALUE"""),"Перевод жилого помещения в нежилое помещение и нежилого помещения в жилое помещение")</f>
        <v>Перевод жилого помещения в нежилое помещение и нежилого помещения в жилое помещение</v>
      </c>
      <c r="D19" s="185"/>
      <c r="E19" s="185"/>
      <c r="F19" s="185"/>
      <c r="G19" s="185"/>
      <c r="H19" s="204">
        <v>0</v>
      </c>
      <c r="I19" s="205">
        <v>0</v>
      </c>
      <c r="J19" s="217">
        <v>0</v>
      </c>
      <c r="K19" s="43">
        <v>0</v>
      </c>
      <c r="L19" s="43"/>
      <c r="M19" s="43"/>
      <c r="N19" s="43"/>
      <c r="O19" s="43"/>
      <c r="P19" s="43"/>
      <c r="Q19" s="43"/>
      <c r="R19" s="43"/>
      <c r="S19" s="43"/>
      <c r="T19" s="205">
        <v>0</v>
      </c>
      <c r="U19" s="205">
        <v>0</v>
      </c>
      <c r="V19" s="217">
        <v>0</v>
      </c>
      <c r="W19" s="43">
        <v>0</v>
      </c>
      <c r="X19" s="43"/>
      <c r="Y19" s="43"/>
      <c r="Z19" s="43"/>
      <c r="AA19" s="43"/>
      <c r="AB19" s="43"/>
      <c r="AC19" s="43"/>
      <c r="AD19" s="43"/>
      <c r="AE19" s="205">
        <v>0</v>
      </c>
      <c r="AF19" s="43"/>
      <c r="AG19" s="43"/>
      <c r="AH19" s="43"/>
      <c r="AI19" s="205">
        <v>0</v>
      </c>
      <c r="AJ19" s="43"/>
      <c r="AK19" s="185"/>
      <c r="AL19" s="185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</row>
    <row r="20" spans="1:48" ht="15">
      <c r="A20" s="185">
        <f ca="1">IFERROR(__xludf.DUMMYFUNCTION("""COMPUTED_VALUE"""),17)</f>
        <v>17</v>
      </c>
      <c r="B20" s="185">
        <f ca="1">IFERROR(__xludf.DUMMYFUNCTION("""COMPUTED_VALUE"""),96)</f>
        <v>96</v>
      </c>
      <c r="C20" s="185" t="str">
        <f ca="1">IFERROR(__xludf.DUMMYFUNCTION("""COMPUTED_VALUE"""),"Предоставление разрешения на отклонение от предельных параметров разрешенного строительства, реконструкции объекта капитального строительства")</f>
        <v>Предоставление разрешения на отклонение от предельных параметров разрешенного строительства, реконструкции объекта капитального строительства</v>
      </c>
      <c r="D20" s="185"/>
      <c r="E20" s="185"/>
      <c r="F20" s="185"/>
      <c r="G20" s="185"/>
      <c r="H20" s="204">
        <v>0</v>
      </c>
      <c r="I20" s="205">
        <v>0</v>
      </c>
      <c r="J20" s="208">
        <v>0</v>
      </c>
      <c r="K20" s="43">
        <v>0</v>
      </c>
      <c r="L20" s="43"/>
      <c r="M20" s="43"/>
      <c r="N20" s="43"/>
      <c r="O20" s="43"/>
      <c r="P20" s="43"/>
      <c r="Q20" s="43"/>
      <c r="R20" s="43"/>
      <c r="S20" s="43"/>
      <c r="T20" s="205">
        <v>0</v>
      </c>
      <c r="U20" s="205">
        <v>0</v>
      </c>
      <c r="V20" s="208">
        <v>0</v>
      </c>
      <c r="W20" s="43">
        <v>0</v>
      </c>
      <c r="X20" s="43"/>
      <c r="Y20" s="43"/>
      <c r="Z20" s="43"/>
      <c r="AA20" s="43"/>
      <c r="AB20" s="43"/>
      <c r="AC20" s="43"/>
      <c r="AD20" s="43"/>
      <c r="AE20" s="205">
        <v>0</v>
      </c>
      <c r="AF20" s="43"/>
      <c r="AG20" s="43"/>
      <c r="AH20" s="43"/>
      <c r="AI20" s="205">
        <v>0</v>
      </c>
      <c r="AJ20" s="43"/>
      <c r="AK20" s="185"/>
      <c r="AL20" s="185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</row>
    <row r="21" spans="1:48" ht="15">
      <c r="A21" s="185">
        <f ca="1">IFERROR(__xludf.DUMMYFUNCTION("""COMPUTED_VALUE"""),18)</f>
        <v>18</v>
      </c>
      <c r="B21" s="185">
        <f ca="1">IFERROR(__xludf.DUMMYFUNCTION("""COMPUTED_VALUE"""),9)</f>
        <v>9</v>
      </c>
      <c r="C21" s="185" t="str">
        <f ca="1">IFERROR(__xludf.DUMMYFUNCTION("""COMPUTED_VALUE"""),"Выдача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разрешений")</f>
        <v>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</v>
      </c>
      <c r="D21" s="185"/>
      <c r="E21" s="185"/>
      <c r="F21" s="185"/>
      <c r="G21" s="185"/>
      <c r="H21" s="204">
        <v>0</v>
      </c>
      <c r="I21" s="43" t="s">
        <v>1669</v>
      </c>
      <c r="J21" s="208"/>
      <c r="K21" s="43"/>
      <c r="L21" s="43"/>
      <c r="M21" s="43"/>
      <c r="N21" s="43"/>
      <c r="O21" s="43"/>
      <c r="P21" s="43"/>
      <c r="Q21" s="43"/>
      <c r="R21" s="43"/>
      <c r="S21" s="43"/>
      <c r="T21" s="205">
        <v>0</v>
      </c>
      <c r="U21" s="43"/>
      <c r="V21" s="208"/>
      <c r="W21" s="43" t="s">
        <v>1669</v>
      </c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 t="s">
        <v>1669</v>
      </c>
      <c r="AJ21" s="43"/>
      <c r="AK21" s="185"/>
      <c r="AL21" s="185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</row>
    <row r="22" spans="1:48" ht="15">
      <c r="A22" s="185">
        <f ca="1">IFERROR(__xludf.DUMMYFUNCTION("""COMPUTED_VALUE"""),19)</f>
        <v>19</v>
      </c>
      <c r="B22" s="185">
        <f ca="1">IFERROR(__xludf.DUMMYFUNCTION("""COMPUTED_VALUE"""),73)</f>
        <v>73</v>
      </c>
      <c r="C22" s="185" t="str">
        <f ca="1">IFERROR(__xludf.DUMMYFUNCTION("""COMPUTED_VALUE"""),"Выдача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сервитута")</f>
        <v>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</v>
      </c>
      <c r="D22" s="185"/>
      <c r="E22" s="185"/>
      <c r="F22" s="185"/>
      <c r="G22" s="185"/>
      <c r="H22" s="204">
        <v>0</v>
      </c>
      <c r="I22" s="205">
        <v>0</v>
      </c>
      <c r="J22" s="208">
        <v>0</v>
      </c>
      <c r="K22" s="43">
        <v>0</v>
      </c>
      <c r="L22" s="43"/>
      <c r="M22" s="43"/>
      <c r="N22" s="43"/>
      <c r="O22" s="43"/>
      <c r="P22" s="43"/>
      <c r="Q22" s="43"/>
      <c r="R22" s="43"/>
      <c r="S22" s="43"/>
      <c r="T22" s="205">
        <v>0</v>
      </c>
      <c r="U22" s="205">
        <v>0</v>
      </c>
      <c r="V22" s="208">
        <v>0</v>
      </c>
      <c r="W22" s="43">
        <v>1</v>
      </c>
      <c r="X22" s="43"/>
      <c r="Y22" s="43"/>
      <c r="Z22" s="43"/>
      <c r="AA22" s="43"/>
      <c r="AB22" s="43"/>
      <c r="AC22" s="43"/>
      <c r="AD22" s="43"/>
      <c r="AE22" s="205">
        <v>0</v>
      </c>
      <c r="AF22" s="43"/>
      <c r="AG22" s="43"/>
      <c r="AH22" s="43"/>
      <c r="AI22" s="205">
        <v>0</v>
      </c>
      <c r="AJ22" s="43"/>
      <c r="AK22" s="185"/>
      <c r="AL22" s="185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</row>
    <row r="23" spans="1:48" ht="15">
      <c r="A23" s="185">
        <f ca="1">IFERROR(__xludf.DUMMYFUNCTION("""COMPUTED_VALUE"""),20)</f>
        <v>20</v>
      </c>
      <c r="B23" s="185">
        <f ca="1">IFERROR(__xludf.DUMMYFUNCTION("""COMPUTED_VALUE"""),56)</f>
        <v>56</v>
      </c>
      <c r="C23" s="185" t="str">
        <f ca="1">IFERROR(__xludf.DUMMYFUNCTION("""COMPUTED_VALUE"""),"Отнесение земель или земельных участков в составе таких земель к определенной категории")</f>
        <v>Отнесение земель или земельных участков в составе таких земель к определенной категории</v>
      </c>
      <c r="D23" s="185"/>
      <c r="E23" s="185"/>
      <c r="F23" s="185"/>
      <c r="G23" s="185"/>
      <c r="H23" s="204">
        <v>0</v>
      </c>
      <c r="I23" s="205">
        <v>0</v>
      </c>
      <c r="J23" s="208">
        <v>0</v>
      </c>
      <c r="K23" s="43">
        <v>0</v>
      </c>
      <c r="L23" s="43"/>
      <c r="M23" s="43"/>
      <c r="N23" s="43"/>
      <c r="O23" s="43"/>
      <c r="P23" s="43"/>
      <c r="Q23" s="43"/>
      <c r="R23" s="43"/>
      <c r="S23" s="43"/>
      <c r="T23" s="205">
        <v>0</v>
      </c>
      <c r="U23" s="205">
        <v>0</v>
      </c>
      <c r="V23" s="208">
        <v>0</v>
      </c>
      <c r="W23" s="43">
        <v>0</v>
      </c>
      <c r="X23" s="43"/>
      <c r="Y23" s="43"/>
      <c r="Z23" s="43"/>
      <c r="AA23" s="43"/>
      <c r="AB23" s="43"/>
      <c r="AC23" s="43"/>
      <c r="AD23" s="43"/>
      <c r="AE23" s="205">
        <v>0</v>
      </c>
      <c r="AF23" s="43"/>
      <c r="AG23" s="43"/>
      <c r="AH23" s="43"/>
      <c r="AI23" s="205">
        <v>0</v>
      </c>
      <c r="AJ23" s="43"/>
      <c r="AK23" s="185"/>
      <c r="AL23" s="185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</row>
    <row r="24" spans="1:48" ht="15">
      <c r="A24" s="185">
        <f ca="1">IFERROR(__xludf.DUMMYFUNCTION("""COMPUTED_VALUE"""),21)</f>
        <v>21</v>
      </c>
      <c r="B24" s="185">
        <f ca="1">IFERROR(__xludf.DUMMYFUNCTION("""COMPUTED_VALUE"""),50)</f>
        <v>50</v>
      </c>
      <c r="C24" s="185" t="str">
        <f ca="1">IFERROR(__xludf.DUMMYFUNCTION("""COMPUTED_VALUE"""),"Установление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&lt;1&gt;)")</f>
        <v>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</v>
      </c>
      <c r="D24" s="185"/>
      <c r="E24" s="185"/>
      <c r="F24" s="185"/>
      <c r="G24" s="185"/>
      <c r="H24" s="204">
        <v>0</v>
      </c>
      <c r="I24" s="205">
        <v>0</v>
      </c>
      <c r="J24" s="208">
        <v>0</v>
      </c>
      <c r="K24" s="43">
        <v>0</v>
      </c>
      <c r="L24" s="43"/>
      <c r="M24" s="43"/>
      <c r="N24" s="43"/>
      <c r="O24" s="43"/>
      <c r="P24" s="43"/>
      <c r="Q24" s="43"/>
      <c r="R24" s="43"/>
      <c r="S24" s="43"/>
      <c r="T24" s="205">
        <v>0</v>
      </c>
      <c r="U24" s="205">
        <v>0</v>
      </c>
      <c r="V24" s="208">
        <v>1</v>
      </c>
      <c r="W24" s="43">
        <v>0</v>
      </c>
      <c r="X24" s="43"/>
      <c r="Y24" s="43"/>
      <c r="Z24" s="43"/>
      <c r="AA24" s="43"/>
      <c r="AB24" s="43"/>
      <c r="AC24" s="43"/>
      <c r="AD24" s="43"/>
      <c r="AE24" s="205">
        <v>0</v>
      </c>
      <c r="AF24" s="43"/>
      <c r="AG24" s="43"/>
      <c r="AH24" s="43"/>
      <c r="AI24" s="205">
        <v>0</v>
      </c>
      <c r="AJ24" s="43"/>
      <c r="AK24" s="185"/>
      <c r="AL24" s="185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</row>
    <row r="25" spans="1:48" ht="15">
      <c r="A25" s="185">
        <f ca="1">IFERROR(__xludf.DUMMYFUNCTION("""COMPUTED_VALUE"""),22)</f>
        <v>22</v>
      </c>
      <c r="B25" s="185">
        <f ca="1">IFERROR(__xludf.DUMMYFUNCTION("""COMPUTED_VALUE"""),70)</f>
        <v>70</v>
      </c>
      <c r="C25" s="185" t="str">
        <f ca="1">IFERROR(__xludf.DUMMYFUNCTION("""COMPUTED_VALUE"""),"Выдача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капитала")</f>
        <v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v>
      </c>
      <c r="D25" s="185"/>
      <c r="E25" s="185"/>
      <c r="F25" s="185"/>
      <c r="G25" s="185"/>
      <c r="H25" s="204">
        <v>0</v>
      </c>
      <c r="I25" s="205">
        <v>0</v>
      </c>
      <c r="J25" s="208">
        <v>0</v>
      </c>
      <c r="K25" s="43">
        <v>0</v>
      </c>
      <c r="L25" s="43"/>
      <c r="M25" s="43"/>
      <c r="N25" s="43"/>
      <c r="O25" s="43"/>
      <c r="P25" s="43"/>
      <c r="Q25" s="43"/>
      <c r="R25" s="43"/>
      <c r="S25" s="43"/>
      <c r="T25" s="205">
        <v>0</v>
      </c>
      <c r="U25" s="205">
        <v>0</v>
      </c>
      <c r="V25" s="208">
        <v>0</v>
      </c>
      <c r="W25" s="43">
        <v>0</v>
      </c>
      <c r="X25" s="43"/>
      <c r="Y25" s="43"/>
      <c r="Z25" s="43"/>
      <c r="AA25" s="43"/>
      <c r="AB25" s="43"/>
      <c r="AC25" s="43"/>
      <c r="AD25" s="43"/>
      <c r="AE25" s="205">
        <v>0</v>
      </c>
      <c r="AF25" s="43"/>
      <c r="AG25" s="43"/>
      <c r="AH25" s="43"/>
      <c r="AI25" s="205">
        <v>0</v>
      </c>
      <c r="AJ25" s="43"/>
      <c r="AK25" s="185"/>
      <c r="AL25" s="185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</row>
    <row r="26" spans="1:48" ht="15">
      <c r="A26" s="185">
        <f ca="1">IFERROR(__xludf.DUMMYFUNCTION("""COMPUTED_VALUE"""),23)</f>
        <v>23</v>
      </c>
      <c r="B26" s="185">
        <f ca="1">IFERROR(__xludf.DUMMYFUNCTION("""COMPUTED_VALUE"""),97)</f>
        <v>97</v>
      </c>
      <c r="C26" s="185" t="str">
        <f ca="1">IFERROR(__xludf.DUMMYFUNCTION("""COMPUTED_VALUE"""),"Предоставление разрешения на условно разрешенный вид использования земельного участка или объекта капитального строительства")</f>
        <v>Предоставление разрешения на условно разрешенный вид использования земельного участка или объекта капитального строительства</v>
      </c>
      <c r="D26" s="185"/>
      <c r="E26" s="185"/>
      <c r="F26" s="185"/>
      <c r="G26" s="185"/>
      <c r="H26" s="204">
        <v>0</v>
      </c>
      <c r="I26" s="205">
        <v>0</v>
      </c>
      <c r="J26" s="208">
        <v>0</v>
      </c>
      <c r="K26" s="43">
        <v>0</v>
      </c>
      <c r="L26" s="43"/>
      <c r="M26" s="43"/>
      <c r="N26" s="43"/>
      <c r="O26" s="43"/>
      <c r="P26" s="43"/>
      <c r="Q26" s="43"/>
      <c r="R26" s="43"/>
      <c r="S26" s="43"/>
      <c r="T26" s="205">
        <v>0</v>
      </c>
      <c r="U26" s="205">
        <v>0</v>
      </c>
      <c r="V26" s="208">
        <v>0</v>
      </c>
      <c r="W26" s="43">
        <v>0</v>
      </c>
      <c r="X26" s="43"/>
      <c r="Y26" s="43"/>
      <c r="Z26" s="43"/>
      <c r="AA26" s="43"/>
      <c r="AB26" s="43"/>
      <c r="AC26" s="43"/>
      <c r="AD26" s="43"/>
      <c r="AE26" s="205">
        <v>0</v>
      </c>
      <c r="AF26" s="43"/>
      <c r="AG26" s="43"/>
      <c r="AH26" s="43"/>
      <c r="AI26" s="205">
        <v>0</v>
      </c>
      <c r="AJ26" s="43"/>
      <c r="AK26" s="185"/>
      <c r="AL26" s="185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</row>
    <row r="27" spans="1:48" ht="15">
      <c r="A27" s="185">
        <f ca="1">IFERROR(__xludf.DUMMYFUNCTION("""COMPUTED_VALUE"""),24)</f>
        <v>24</v>
      </c>
      <c r="B27" s="185">
        <f ca="1">IFERROR(__xludf.DUMMYFUNCTION("""COMPUTED_VALUE"""),103)</f>
        <v>103</v>
      </c>
      <c r="C27" s="185" t="str">
        <f ca="1">IFERROR(__xludf.DUMMYFUNCTION("""COMPUTED_VALUE"""),"Установка информационной вывески, согласование дизайн-проекта размещения вывески")</f>
        <v>Установка информационной вывески, согласование дизайн-проекта размещения вывески</v>
      </c>
      <c r="D27" s="185"/>
      <c r="E27" s="185"/>
      <c r="F27" s="185"/>
      <c r="G27" s="185"/>
      <c r="H27" s="204">
        <v>0</v>
      </c>
      <c r="I27" s="43" t="s">
        <v>1669</v>
      </c>
      <c r="J27" s="208"/>
      <c r="K27" s="43"/>
      <c r="L27" s="43"/>
      <c r="M27" s="43"/>
      <c r="N27" s="43"/>
      <c r="O27" s="43"/>
      <c r="P27" s="43"/>
      <c r="Q27" s="43"/>
      <c r="R27" s="43"/>
      <c r="S27" s="43"/>
      <c r="T27" s="205">
        <v>0</v>
      </c>
      <c r="U27" s="43"/>
      <c r="V27" s="208"/>
      <c r="W27" s="43" t="s">
        <v>1669</v>
      </c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 t="s">
        <v>1669</v>
      </c>
      <c r="AJ27" s="43"/>
      <c r="AK27" s="185"/>
      <c r="AL27" s="185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</row>
    <row r="28" spans="1:48" ht="15">
      <c r="A28" s="185">
        <f ca="1">IFERROR(__xludf.DUMMYFUNCTION("""COMPUTED_VALUE"""),25)</f>
        <v>25</v>
      </c>
      <c r="B28" s="185">
        <f ca="1">IFERROR(__xludf.DUMMYFUNCTION("""COMPUTED_VALUE"""),95)</f>
        <v>95</v>
      </c>
      <c r="C28" s="185" t="str">
        <f ca="1">IFERROR(__xludf.DUMMYFUNCTION("""COMPUTED_VALUE"""),"Постановка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разгран"&amp;"ичена ), в собственность бесплатно")</f>
        <v>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разграничена ), в собственность бесплатно</v>
      </c>
      <c r="D28" s="185"/>
      <c r="E28" s="185"/>
      <c r="F28" s="185"/>
      <c r="G28" s="185"/>
      <c r="H28" s="204">
        <v>0</v>
      </c>
      <c r="I28" s="43" t="s">
        <v>1669</v>
      </c>
      <c r="J28" s="208"/>
      <c r="K28" s="43"/>
      <c r="L28" s="43"/>
      <c r="M28" s="43"/>
      <c r="N28" s="43"/>
      <c r="O28" s="43"/>
      <c r="P28" s="43"/>
      <c r="Q28" s="43"/>
      <c r="R28" s="43"/>
      <c r="S28" s="43"/>
      <c r="T28" s="205">
        <v>0</v>
      </c>
      <c r="U28" s="43"/>
      <c r="V28" s="208"/>
      <c r="W28" s="43" t="s">
        <v>1669</v>
      </c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 t="s">
        <v>1669</v>
      </c>
      <c r="AJ28" s="43"/>
      <c r="AK28" s="185"/>
      <c r="AL28" s="185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</row>
    <row r="29" spans="1:48" ht="15">
      <c r="A29" s="185">
        <f ca="1">IFERROR(__xludf.DUMMYFUNCTION("""COMPUTED_VALUE"""),26)</f>
        <v>26</v>
      </c>
      <c r="B29" s="185">
        <f ca="1">IFERROR(__xludf.DUMMYFUNCTION("""COMPUTED_VALUE"""),58)</f>
        <v>58</v>
      </c>
      <c r="C29" s="185" t="str">
        <f ca="1">IFERROR(__xludf.DUMMYFUNCTION("""COMPUTED_VALUE"""),"Предварительное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&lt;1&gt;)")</f>
        <v>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</v>
      </c>
      <c r="D29" s="185"/>
      <c r="E29" s="185"/>
      <c r="F29" s="185"/>
      <c r="G29" s="185"/>
      <c r="H29" s="204">
        <v>0</v>
      </c>
      <c r="I29" s="43"/>
      <c r="J29" s="208">
        <v>0</v>
      </c>
      <c r="K29" s="43">
        <v>0</v>
      </c>
      <c r="L29" s="43"/>
      <c r="M29" s="43"/>
      <c r="N29" s="43"/>
      <c r="O29" s="43"/>
      <c r="P29" s="43"/>
      <c r="Q29" s="43"/>
      <c r="R29" s="43"/>
      <c r="S29" s="43"/>
      <c r="T29" s="205">
        <v>0</v>
      </c>
      <c r="U29" s="205">
        <v>0</v>
      </c>
      <c r="V29" s="208">
        <v>0</v>
      </c>
      <c r="W29" s="43">
        <v>0</v>
      </c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205">
        <v>0</v>
      </c>
      <c r="AJ29" s="43"/>
      <c r="AK29" s="185"/>
      <c r="AL29" s="185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</row>
    <row r="30" spans="1:48" ht="15">
      <c r="A30" s="185">
        <f ca="1">IFERROR(__xludf.DUMMYFUNCTION("""COMPUTED_VALUE"""),27)</f>
        <v>27</v>
      </c>
      <c r="B30" s="185">
        <f ca="1">IFERROR(__xludf.DUMMYFUNCTION("""COMPUTED_VALUE"""),52)</f>
        <v>52</v>
      </c>
      <c r="C30" s="185" t="str">
        <f ca="1">IFERROR(__xludf.DUMMYFUNCTION("""COMPUTED_VALUE"""),"Предоставление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торгов")</f>
        <v>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</v>
      </c>
      <c r="D30" s="185"/>
      <c r="E30" s="185"/>
      <c r="F30" s="185"/>
      <c r="G30" s="185"/>
      <c r="H30" s="204">
        <v>0</v>
      </c>
      <c r="I30" s="205">
        <v>0</v>
      </c>
      <c r="J30" s="208">
        <v>0</v>
      </c>
      <c r="K30" s="43">
        <v>0</v>
      </c>
      <c r="L30" s="43"/>
      <c r="M30" s="43"/>
      <c r="N30" s="43"/>
      <c r="O30" s="43"/>
      <c r="P30" s="43"/>
      <c r="Q30" s="43"/>
      <c r="R30" s="43"/>
      <c r="S30" s="43"/>
      <c r="T30" s="205">
        <v>0</v>
      </c>
      <c r="U30" s="205">
        <v>0</v>
      </c>
      <c r="V30" s="208">
        <v>0</v>
      </c>
      <c r="W30" s="43">
        <v>2</v>
      </c>
      <c r="X30" s="43"/>
      <c r="Y30" s="43"/>
      <c r="Z30" s="43"/>
      <c r="AA30" s="43"/>
      <c r="AB30" s="43"/>
      <c r="AC30" s="43"/>
      <c r="AD30" s="43"/>
      <c r="AE30" s="205">
        <v>0</v>
      </c>
      <c r="AF30" s="43"/>
      <c r="AG30" s="43"/>
      <c r="AH30" s="43"/>
      <c r="AI30" s="205">
        <v>0</v>
      </c>
      <c r="AJ30" s="43"/>
      <c r="AK30" s="185"/>
      <c r="AL30" s="185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</row>
    <row r="31" spans="1:48" ht="15">
      <c r="A31" s="185">
        <f ca="1">IFERROR(__xludf.DUMMYFUNCTION("""COMPUTED_VALUE"""),28)</f>
        <v>28</v>
      </c>
      <c r="B31" s="185">
        <f ca="1">IFERROR(__xludf.DUMMYFUNCTION("""COMPUTED_VALUE"""),82)</f>
        <v>82</v>
      </c>
      <c r="C31" s="185" t="str">
        <f ca="1">IFERROR(__xludf.DUMMYFUNCTION("""COMPUTED_VALUE"""),"Предоставление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то"&amp;"ргов в собственность бесплатно, в общую долевую собственность бесплатно либо в аренду")</f>
        <v>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торгов в собственность бесплатно, в общую долевую собственность бесплатно либо в аренду</v>
      </c>
      <c r="D31" s="185"/>
      <c r="E31" s="185"/>
      <c r="F31" s="185"/>
      <c r="G31" s="185"/>
      <c r="H31" s="204">
        <v>0</v>
      </c>
      <c r="I31" s="205">
        <v>0</v>
      </c>
      <c r="J31" s="208">
        <v>0</v>
      </c>
      <c r="K31" s="43"/>
      <c r="L31" s="43"/>
      <c r="M31" s="43"/>
      <c r="N31" s="43"/>
      <c r="O31" s="43"/>
      <c r="P31" s="43"/>
      <c r="Q31" s="43"/>
      <c r="R31" s="43"/>
      <c r="S31" s="43"/>
      <c r="T31" s="205">
        <v>0</v>
      </c>
      <c r="U31" s="205">
        <v>0</v>
      </c>
      <c r="V31" s="208">
        <v>0</v>
      </c>
      <c r="W31" s="43" t="s">
        <v>1669</v>
      </c>
      <c r="X31" s="43"/>
      <c r="Y31" s="43"/>
      <c r="Z31" s="43"/>
      <c r="AA31" s="43"/>
      <c r="AB31" s="43"/>
      <c r="AC31" s="43"/>
      <c r="AD31" s="43"/>
      <c r="AE31" s="205">
        <v>0</v>
      </c>
      <c r="AF31" s="43"/>
      <c r="AG31" s="43"/>
      <c r="AH31" s="43"/>
      <c r="AI31" s="205">
        <v>0</v>
      </c>
      <c r="AJ31" s="43"/>
      <c r="AK31" s="185"/>
      <c r="AL31" s="185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</row>
    <row r="32" spans="1:48" ht="15">
      <c r="A32" s="185">
        <f ca="1">IFERROR(__xludf.DUMMYFUNCTION("""COMPUTED_VALUE"""),29)</f>
        <v>29</v>
      </c>
      <c r="B32" s="185">
        <f ca="1">IFERROR(__xludf.DUMMYFUNCTION("""COMPUTED_VALUE"""),2)</f>
        <v>2</v>
      </c>
      <c r="C32" s="185" t="str">
        <f ca="1">IFERROR(__xludf.DUMMYFUNCTION("""COMPUTED_VALUE"""),"Принятие граждан на учет в качестве нуждающихся в жилых помещениях, предоставляемых по договорам социального найма")</f>
        <v>Принятие граждан на учет в качестве нуждающихся в жилых помещениях, предоставляемых по договорам социального найма</v>
      </c>
      <c r="D32" s="185"/>
      <c r="E32" s="185"/>
      <c r="F32" s="185"/>
      <c r="G32" s="185"/>
      <c r="H32" s="204">
        <v>0</v>
      </c>
      <c r="I32" s="43"/>
      <c r="J32" s="208">
        <v>0</v>
      </c>
      <c r="K32" s="43">
        <v>0</v>
      </c>
      <c r="L32" s="43"/>
      <c r="M32" s="43"/>
      <c r="N32" s="43"/>
      <c r="O32" s="43"/>
      <c r="P32" s="43"/>
      <c r="Q32" s="43"/>
      <c r="R32" s="43"/>
      <c r="S32" s="43"/>
      <c r="T32" s="205">
        <v>3</v>
      </c>
      <c r="U32" s="43"/>
      <c r="V32" s="208">
        <v>1</v>
      </c>
      <c r="W32" s="43">
        <v>0</v>
      </c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>
        <v>1</v>
      </c>
      <c r="AJ32" s="43"/>
      <c r="AK32" s="185"/>
      <c r="AL32" s="185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</row>
    <row r="33" spans="1:48" ht="15">
      <c r="A33" s="185">
        <f ca="1">IFERROR(__xludf.DUMMYFUNCTION("""COMPUTED_VALUE"""),30)</f>
        <v>30</v>
      </c>
      <c r="B33" s="185">
        <f ca="1">IFERROR(__xludf.DUMMYFUNCTION("""COMPUTED_VALUE"""),81)</f>
        <v>81</v>
      </c>
      <c r="C33" s="185" t="str">
        <f ca="1">IFERROR(__xludf.DUMMYFUNCTION("""COMPUTED_VALUE"""),"Заключение, изменение, выдача дубликата договора социального найма жилого помещения муниципального жилищного фонда")</f>
        <v>Заключение, изменение, выдача дубликата договора социального найма жилого помещения муниципального жилищного фонда</v>
      </c>
      <c r="D33" s="185"/>
      <c r="E33" s="185"/>
      <c r="F33" s="185"/>
      <c r="G33" s="185"/>
      <c r="H33" s="204">
        <v>0</v>
      </c>
      <c r="I33" s="205">
        <v>0</v>
      </c>
      <c r="J33" s="208">
        <v>0</v>
      </c>
      <c r="K33" s="43">
        <v>0</v>
      </c>
      <c r="L33" s="43"/>
      <c r="M33" s="43"/>
      <c r="N33" s="43"/>
      <c r="O33" s="43"/>
      <c r="P33" s="43"/>
      <c r="Q33" s="43"/>
      <c r="R33" s="43"/>
      <c r="S33" s="43"/>
      <c r="T33" s="205">
        <v>0</v>
      </c>
      <c r="U33" s="205">
        <v>0</v>
      </c>
      <c r="V33" s="208">
        <v>0</v>
      </c>
      <c r="W33" s="43">
        <v>2</v>
      </c>
      <c r="X33" s="43"/>
      <c r="Y33" s="43"/>
      <c r="Z33" s="43"/>
      <c r="AA33" s="43"/>
      <c r="AB33" s="43"/>
      <c r="AC33" s="43"/>
      <c r="AD33" s="43"/>
      <c r="AE33" s="205">
        <v>0</v>
      </c>
      <c r="AF33" s="43"/>
      <c r="AG33" s="43"/>
      <c r="AH33" s="43"/>
      <c r="AI33" s="205">
        <v>0</v>
      </c>
      <c r="AJ33" s="43"/>
      <c r="AK33" s="185"/>
      <c r="AL33" s="185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</row>
    <row r="34" spans="1:48" ht="15">
      <c r="A34" s="185">
        <f ca="1">IFERROR(__xludf.DUMMYFUNCTION("""COMPUTED_VALUE"""),31)</f>
        <v>31</v>
      </c>
      <c r="B34" s="185">
        <f ca="1">IFERROR(__xludf.DUMMYFUNCTION("""COMPUTED_VALUE"""),26)</f>
        <v>26</v>
      </c>
      <c r="C34" s="185" t="str">
        <f ca="1">IFERROR(__xludf.DUMMYFUNCTION("""COMPUTED_VALUE"""),"Прием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сады)")</f>
        <v>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</v>
      </c>
      <c r="D34" s="185"/>
      <c r="E34" s="185"/>
      <c r="F34" s="185"/>
      <c r="G34" s="185"/>
      <c r="H34" s="204">
        <v>0</v>
      </c>
      <c r="I34" s="43" t="s">
        <v>1669</v>
      </c>
      <c r="J34" s="208"/>
      <c r="K34" s="43"/>
      <c r="L34" s="43"/>
      <c r="M34" s="43"/>
      <c r="N34" s="43"/>
      <c r="O34" s="43"/>
      <c r="P34" s="43"/>
      <c r="Q34" s="43"/>
      <c r="R34" s="43"/>
      <c r="S34" s="43"/>
      <c r="T34" s="205">
        <v>0</v>
      </c>
      <c r="U34" s="43"/>
      <c r="V34" s="208" t="s">
        <v>1669</v>
      </c>
      <c r="W34" s="43" t="s">
        <v>1669</v>
      </c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 t="s">
        <v>1669</v>
      </c>
      <c r="AJ34" s="43"/>
      <c r="AK34" s="185"/>
      <c r="AL34" s="185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</row>
    <row r="35" spans="1:48" ht="15">
      <c r="A35" s="185">
        <f ca="1">IFERROR(__xludf.DUMMYFUNCTION("""COMPUTED_VALUE"""),32)</f>
        <v>32</v>
      </c>
      <c r="B35" s="185">
        <f ca="1">IFERROR(__xludf.DUMMYFUNCTION("""COMPUTED_VALUE"""),27)</f>
        <v>27</v>
      </c>
      <c r="C35" s="185" t="str">
        <f ca="1">IFERROR(__xludf.DUMMYFUNCTION("""COMPUTED_VALUE"""),"Зачисление детей в общеобразовательные организации")</f>
        <v>Зачисление детей в общеобразовательные организации</v>
      </c>
      <c r="D35" s="185"/>
      <c r="E35" s="185"/>
      <c r="F35" s="185"/>
      <c r="G35" s="185"/>
      <c r="H35" s="204">
        <v>0</v>
      </c>
      <c r="I35" s="43" t="s">
        <v>1669</v>
      </c>
      <c r="J35" s="208"/>
      <c r="K35" s="43"/>
      <c r="L35" s="43"/>
      <c r="M35" s="43"/>
      <c r="N35" s="43"/>
      <c r="O35" s="43"/>
      <c r="P35" s="43"/>
      <c r="Q35" s="43"/>
      <c r="R35" s="43"/>
      <c r="S35" s="43"/>
      <c r="T35" s="205">
        <v>0</v>
      </c>
      <c r="U35" s="43"/>
      <c r="V35" s="208" t="s">
        <v>1669</v>
      </c>
      <c r="W35" s="43" t="s">
        <v>1669</v>
      </c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 t="s">
        <v>1669</v>
      </c>
      <c r="AJ35" s="43"/>
      <c r="AK35" s="185"/>
      <c r="AL35" s="185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</row>
    <row r="36" spans="1:48" ht="15">
      <c r="A36" s="185">
        <f ca="1">IFERROR(__xludf.DUMMYFUNCTION("""COMPUTED_VALUE"""),33)</f>
        <v>33</v>
      </c>
      <c r="B36" s="185">
        <f ca="1">IFERROR(__xludf.DUMMYFUNCTION("""COMPUTED_VALUE"""),54)</f>
        <v>54</v>
      </c>
      <c r="C36" s="185" t="str">
        <f ca="1">IFERROR(__xludf.DUMMYFUNCTION("""COMPUTED_VALUE"""),"Предоставление сведений об объектах учета, содержащихся в реестре муниципального имущества")</f>
        <v>Предоставление сведений об объектах учета, содержащихся в реестре муниципального имущества</v>
      </c>
      <c r="D36" s="185"/>
      <c r="E36" s="185"/>
      <c r="F36" s="185"/>
      <c r="G36" s="185"/>
      <c r="H36" s="204">
        <v>0</v>
      </c>
      <c r="I36" s="205">
        <v>0</v>
      </c>
      <c r="J36" s="208">
        <v>0</v>
      </c>
      <c r="K36" s="43">
        <v>0</v>
      </c>
      <c r="L36" s="43"/>
      <c r="M36" s="43"/>
      <c r="N36" s="43"/>
      <c r="O36" s="43"/>
      <c r="P36" s="43"/>
      <c r="Q36" s="43"/>
      <c r="R36" s="43"/>
      <c r="S36" s="43"/>
      <c r="T36" s="205">
        <v>0</v>
      </c>
      <c r="U36" s="205">
        <v>0</v>
      </c>
      <c r="V36" s="208">
        <v>0</v>
      </c>
      <c r="W36" s="43">
        <v>1</v>
      </c>
      <c r="X36" s="43"/>
      <c r="Y36" s="43"/>
      <c r="Z36" s="43"/>
      <c r="AA36" s="43"/>
      <c r="AB36" s="43"/>
      <c r="AC36" s="43"/>
      <c r="AD36" s="43"/>
      <c r="AE36" s="205">
        <v>0</v>
      </c>
      <c r="AF36" s="43"/>
      <c r="AG36" s="43"/>
      <c r="AH36" s="43"/>
      <c r="AI36" s="205">
        <v>0</v>
      </c>
      <c r="AJ36" s="43"/>
      <c r="AK36" s="185"/>
      <c r="AL36" s="185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</row>
    <row r="37" spans="1:48" ht="15">
      <c r="A37" s="185">
        <f ca="1">IFERROR(__xludf.DUMMYFUNCTION("""COMPUTED_VALUE"""),34)</f>
        <v>34</v>
      </c>
      <c r="B37" s="185">
        <f ca="1">IFERROR(__xludf.DUMMYFUNCTION("""COMPUTED_VALUE"""),20)</f>
        <v>20</v>
      </c>
      <c r="C37" s="185" t="str">
        <f ca="1">IFERROR(__xludf.DUMMYFUNCTION("""COMPUTED_VALUE"""),"Решение вопроса о приватизации жилого помещения муниципального жилищного фонда")</f>
        <v>Решение вопроса о приватизации жилого помещения муниципального жилищного фонда</v>
      </c>
      <c r="D37" s="185"/>
      <c r="E37" s="185"/>
      <c r="F37" s="185"/>
      <c r="G37" s="185"/>
      <c r="H37" s="204">
        <v>0</v>
      </c>
      <c r="I37" s="205">
        <v>0</v>
      </c>
      <c r="J37" s="208">
        <v>0</v>
      </c>
      <c r="K37" s="43">
        <v>0</v>
      </c>
      <c r="L37" s="43"/>
      <c r="M37" s="43"/>
      <c r="N37" s="43"/>
      <c r="O37" s="43"/>
      <c r="P37" s="43"/>
      <c r="Q37" s="43"/>
      <c r="R37" s="43"/>
      <c r="S37" s="43"/>
      <c r="T37" s="205">
        <v>0</v>
      </c>
      <c r="U37" s="205">
        <v>0</v>
      </c>
      <c r="V37" s="208">
        <v>4</v>
      </c>
      <c r="W37" s="43">
        <v>3</v>
      </c>
      <c r="X37" s="43"/>
      <c r="Y37" s="43"/>
      <c r="Z37" s="43"/>
      <c r="AA37" s="43"/>
      <c r="AB37" s="43"/>
      <c r="AC37" s="43"/>
      <c r="AD37" s="43"/>
      <c r="AE37" s="205">
        <v>0</v>
      </c>
      <c r="AF37" s="43"/>
      <c r="AG37" s="43"/>
      <c r="AH37" s="43"/>
      <c r="AI37" s="205">
        <v>4</v>
      </c>
      <c r="AJ37" s="43"/>
      <c r="AK37" s="185"/>
      <c r="AL37" s="185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</row>
    <row r="38" spans="1:48" ht="15">
      <c r="A38" s="185">
        <f ca="1">IFERROR(__xludf.DUMMYFUNCTION("""COMPUTED_VALUE"""),35)</f>
        <v>35</v>
      </c>
      <c r="B38" s="185">
        <f ca="1">IFERROR(__xludf.DUMMYFUNCTION("""COMPUTED_VALUE"""),112)</f>
        <v>112</v>
      </c>
      <c r="C38" s="185" t="str">
        <f ca="1">IFERROR(__xludf.DUMMYFUNCTION("""COMPUTED_VALUE"""),"Присвоение спортивных разрядов ""второй спортивный разряд"", ""третий спортивный разряд""
")</f>
        <v xml:space="preserve">Присвоение спортивных разрядов "второй спортивный разряд", "третий спортивный разряд"
</v>
      </c>
      <c r="D38" s="185"/>
      <c r="E38" s="185"/>
      <c r="F38" s="185"/>
      <c r="G38" s="202">
        <f>SUM(G4:G37)</f>
        <v>0</v>
      </c>
      <c r="H38" s="218"/>
      <c r="I38" s="43" t="s">
        <v>1669</v>
      </c>
      <c r="J38" s="208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208"/>
      <c r="W38" s="43" t="s">
        <v>1669</v>
      </c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 t="s">
        <v>1669</v>
      </c>
      <c r="AJ38" s="43"/>
      <c r="AK38" s="202">
        <f t="shared" ref="AK38:AL38" si="0">SUM(AK4:AK37)</f>
        <v>0</v>
      </c>
      <c r="AL38" s="202">
        <f t="shared" si="0"/>
        <v>0</v>
      </c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</row>
    <row r="39" spans="1:48" ht="15">
      <c r="A39" s="185">
        <f ca="1">IFERROR(__xludf.DUMMYFUNCTION("""COMPUTED_VALUE"""),36)</f>
        <v>36</v>
      </c>
      <c r="B39" s="185">
        <f ca="1">IFERROR(__xludf.DUMMYFUNCTION("""COMPUTED_VALUE"""),94)</f>
        <v>94</v>
      </c>
      <c r="C39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статьей 39.37 Земельного кодекса Российской Федерации
")</f>
        <v xml:space="preserve"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статьей 39.37 Земельного кодекса Российской Федерации
</v>
      </c>
      <c r="D39" s="185"/>
      <c r="E39" s="185"/>
      <c r="F39" s="185"/>
      <c r="G39" s="185"/>
      <c r="H39" s="204">
        <v>0</v>
      </c>
      <c r="I39" s="205">
        <v>0</v>
      </c>
      <c r="J39" s="208">
        <v>0</v>
      </c>
      <c r="K39" s="43">
        <v>0</v>
      </c>
      <c r="L39" s="43"/>
      <c r="M39" s="43"/>
      <c r="N39" s="43"/>
      <c r="O39" s="43"/>
      <c r="P39" s="43"/>
      <c r="Q39" s="43"/>
      <c r="R39" s="43"/>
      <c r="S39" s="43"/>
      <c r="T39" s="205">
        <v>0</v>
      </c>
      <c r="U39" s="205">
        <v>0</v>
      </c>
      <c r="V39" s="208">
        <v>0</v>
      </c>
      <c r="W39" s="43">
        <v>0</v>
      </c>
      <c r="X39" s="43"/>
      <c r="Y39" s="43"/>
      <c r="Z39" s="43"/>
      <c r="AA39" s="43"/>
      <c r="AB39" s="43"/>
      <c r="AC39" s="43"/>
      <c r="AD39" s="43"/>
      <c r="AE39" s="205">
        <v>0</v>
      </c>
      <c r="AF39" s="43"/>
      <c r="AG39" s="43"/>
      <c r="AH39" s="43"/>
      <c r="AI39" s="205">
        <v>0</v>
      </c>
      <c r="AJ39" s="4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</row>
    <row r="40" spans="1:48" ht="15">
      <c r="A40" s="185">
        <f ca="1">IFERROR(__xludf.DUMMYFUNCTION("""COMPUTED_VALUE"""),37)</f>
        <v>37</v>
      </c>
      <c r="B40" s="185">
        <f ca="1">IFERROR(__xludf.DUMMYFUNCTION("""COMPUTED_VALUE"""),106)</f>
        <v>106</v>
      </c>
      <c r="C40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Федерации")</f>
        <v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</v>
      </c>
      <c r="D40" s="185"/>
      <c r="E40" s="185"/>
      <c r="F40" s="185"/>
      <c r="G40" s="185"/>
      <c r="H40" s="204">
        <v>0</v>
      </c>
      <c r="I40" s="205">
        <v>0</v>
      </c>
      <c r="J40" s="208">
        <v>0</v>
      </c>
      <c r="K40" s="43">
        <v>0</v>
      </c>
      <c r="L40" s="43"/>
      <c r="M40" s="43"/>
      <c r="N40" s="43"/>
      <c r="O40" s="43"/>
      <c r="P40" s="43"/>
      <c r="Q40" s="43"/>
      <c r="R40" s="43"/>
      <c r="S40" s="43"/>
      <c r="T40" s="205">
        <v>0</v>
      </c>
      <c r="U40" s="205">
        <v>0</v>
      </c>
      <c r="V40" s="208">
        <v>0</v>
      </c>
      <c r="W40" s="43">
        <v>0</v>
      </c>
      <c r="X40" s="43"/>
      <c r="Y40" s="43"/>
      <c r="Z40" s="43"/>
      <c r="AA40" s="43"/>
      <c r="AB40" s="43"/>
      <c r="AC40" s="43"/>
      <c r="AD40" s="43"/>
      <c r="AE40" s="205">
        <v>0</v>
      </c>
      <c r="AF40" s="43"/>
      <c r="AG40" s="43"/>
      <c r="AH40" s="43"/>
      <c r="AI40" s="205">
        <v>0</v>
      </c>
      <c r="AJ40" s="4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</row>
    <row r="41" spans="1:48" ht="15">
      <c r="A41" s="185">
        <f ca="1">IFERROR(__xludf.DUMMYFUNCTION("""COMPUTED_VALUE"""),38)</f>
        <v>38</v>
      </c>
      <c r="B41" s="185">
        <f ca="1">IFERROR(__xludf.DUMMYFUNCTION("""COMPUTED_VALUE"""),111)</f>
        <v>111</v>
      </c>
      <c r="C41" s="185" t="str">
        <f ca="1">IFERROR(__xludf.DUMMYFUNCTION("""COMPUTED_VALUE"""),"Присвоение квалификационных категорий спортивных судей ""спортивный судья третьей категории"", ""спортивный судья второй категории""")</f>
        <v>Присвоение квалификационных категорий спортивных судей "спортивный судья третьей категории", "спортивный судья второй категории"</v>
      </c>
      <c r="D41" s="185"/>
      <c r="E41" s="185"/>
      <c r="F41" s="185"/>
      <c r="G41" s="185"/>
      <c r="H41" s="218"/>
      <c r="I41" s="43" t="s">
        <v>1669</v>
      </c>
      <c r="J41" s="208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208"/>
      <c r="W41" s="43" t="s">
        <v>1669</v>
      </c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 t="s">
        <v>1669</v>
      </c>
      <c r="AJ41" s="4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</row>
    <row r="42" spans="1:48" ht="15" hidden="1">
      <c r="A42" s="185">
        <f ca="1">IFERROR(__xludf.DUMMYFUNCTION("""COMPUTED_VALUE"""),39)</f>
        <v>39</v>
      </c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</row>
    <row r="43" spans="1:48" ht="15" hidden="1">
      <c r="A43" s="185">
        <f ca="1">IFERROR(__xludf.DUMMYFUNCTION("""COMPUTED_VALUE"""),40)</f>
        <v>40</v>
      </c>
      <c r="B43" s="185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</row>
    <row r="44" spans="1:48" ht="15" hidden="1">
      <c r="A44" s="185">
        <f ca="1">IFERROR(__xludf.DUMMYFUNCTION("""COMPUTED_VALUE"""),41)</f>
        <v>41</v>
      </c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</row>
    <row r="45" spans="1:48" ht="15" hidden="1">
      <c r="A45" s="185">
        <f ca="1">IFERROR(__xludf.DUMMYFUNCTION("""COMPUTED_VALUE"""),42)</f>
        <v>42</v>
      </c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</row>
    <row r="46" spans="1:48" ht="15" hidden="1">
      <c r="A46" s="185">
        <f ca="1">IFERROR(__xludf.DUMMYFUNCTION("""COMPUTED_VALUE"""),43)</f>
        <v>43</v>
      </c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</row>
    <row r="47" spans="1:48" ht="15" hidden="1">
      <c r="A47" s="185">
        <f ca="1">IFERROR(__xludf.DUMMYFUNCTION("""COMPUTED_VALUE"""),44)</f>
        <v>44</v>
      </c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</row>
    <row r="48" spans="1:48" ht="15" hidden="1">
      <c r="A48" s="185">
        <f ca="1">IFERROR(__xludf.DUMMYFUNCTION("""COMPUTED_VALUE"""),45)</f>
        <v>45</v>
      </c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</row>
    <row r="49" spans="1:48" ht="15" hidden="1">
      <c r="A49" s="185">
        <f ca="1">IFERROR(__xludf.DUMMYFUNCTION("""COMPUTED_VALUE"""),46)</f>
        <v>46</v>
      </c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</row>
    <row r="50" spans="1:48" ht="15" hidden="1">
      <c r="A50" s="185">
        <f ca="1">IFERROR(__xludf.DUMMYFUNCTION("""COMPUTED_VALUE"""),47)</f>
        <v>47</v>
      </c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</row>
    <row r="51" spans="1:48" ht="15" hidden="1">
      <c r="A51" s="185">
        <f ca="1">IFERROR(__xludf.DUMMYFUNCTION("""COMPUTED_VALUE"""),48)</f>
        <v>48</v>
      </c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</row>
    <row r="52" spans="1:48" ht="15" hidden="1">
      <c r="A52" s="185">
        <f ca="1">IFERROR(__xludf.DUMMYFUNCTION("""COMPUTED_VALUE"""),49)</f>
        <v>49</v>
      </c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</row>
    <row r="53" spans="1:48" ht="15" hidden="1">
      <c r="A53" s="185">
        <f ca="1">IFERROR(__xludf.DUMMYFUNCTION("""COMPUTED_VALUE"""),50)</f>
        <v>50</v>
      </c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</row>
    <row r="54" spans="1:48" ht="15" hidden="1">
      <c r="A54" s="185">
        <f ca="1">IFERROR(__xludf.DUMMYFUNCTION("""COMPUTED_VALUE"""),51)</f>
        <v>51</v>
      </c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</row>
    <row r="55" spans="1:48" ht="15" hidden="1">
      <c r="A55" s="185">
        <f ca="1">IFERROR(__xludf.DUMMYFUNCTION("""COMPUTED_VALUE"""),52)</f>
        <v>52</v>
      </c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</row>
    <row r="56" spans="1:48" ht="15" hidden="1">
      <c r="A56" s="185">
        <f ca="1">IFERROR(__xludf.DUMMYFUNCTION("""COMPUTED_VALUE"""),53)</f>
        <v>53</v>
      </c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</row>
    <row r="57" spans="1:48" ht="15" hidden="1">
      <c r="A57" s="185">
        <f ca="1">IFERROR(__xludf.DUMMYFUNCTION("""COMPUTED_VALUE"""),54)</f>
        <v>54</v>
      </c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</row>
    <row r="58" spans="1:48" ht="15" hidden="1">
      <c r="A58" s="185">
        <f ca="1">IFERROR(__xludf.DUMMYFUNCTION("""COMPUTED_VALUE"""),55)</f>
        <v>55</v>
      </c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</row>
    <row r="59" spans="1:48" ht="15" hidden="1">
      <c r="A59" s="185">
        <f ca="1">IFERROR(__xludf.DUMMYFUNCTION("""COMPUTED_VALUE"""),56)</f>
        <v>56</v>
      </c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</row>
    <row r="60" spans="1:48" ht="15" hidden="1">
      <c r="A60" s="185">
        <f ca="1">IFERROR(__xludf.DUMMYFUNCTION("""COMPUTED_VALUE"""),57)</f>
        <v>57</v>
      </c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</row>
    <row r="61" spans="1:48" ht="15" hidden="1">
      <c r="A61" s="185">
        <f ca="1">IFERROR(__xludf.DUMMYFUNCTION("""COMPUTED_VALUE"""),58)</f>
        <v>58</v>
      </c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</row>
    <row r="62" spans="1:48" ht="15" hidden="1">
      <c r="A62" s="185">
        <f ca="1">IFERROR(__xludf.DUMMYFUNCTION("""COMPUTED_VALUE"""),59)</f>
        <v>59</v>
      </c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</row>
    <row r="63" spans="1:48" ht="15" hidden="1">
      <c r="A63" s="185">
        <f ca="1">IFERROR(__xludf.DUMMYFUNCTION("""COMPUTED_VALUE"""),60)</f>
        <v>60</v>
      </c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</row>
    <row r="64" spans="1:48" ht="15" hidden="1">
      <c r="A64" s="185">
        <f ca="1">IFERROR(__xludf.DUMMYFUNCTION("""COMPUTED_VALUE"""),61)</f>
        <v>61</v>
      </c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</row>
    <row r="65" spans="1:48" ht="15" hidden="1">
      <c r="A65" s="185">
        <f ca="1">IFERROR(__xludf.DUMMYFUNCTION("""COMPUTED_VALUE"""),62)</f>
        <v>62</v>
      </c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</row>
    <row r="66" spans="1:48" ht="15" hidden="1">
      <c r="A66" s="185">
        <f ca="1">IFERROR(__xludf.DUMMYFUNCTION("""COMPUTED_VALUE"""),63)</f>
        <v>63</v>
      </c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</row>
    <row r="67" spans="1:48" ht="15" hidden="1">
      <c r="A67" s="185">
        <f ca="1">IFERROR(__xludf.DUMMYFUNCTION("""COMPUTED_VALUE"""),64)</f>
        <v>64</v>
      </c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</row>
    <row r="68" spans="1:48" ht="15" hidden="1">
      <c r="A68" s="185">
        <f ca="1">IFERROR(__xludf.DUMMYFUNCTION("""COMPUTED_VALUE"""),65)</f>
        <v>65</v>
      </c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</row>
    <row r="69" spans="1:48" ht="15" hidden="1">
      <c r="A69" s="185">
        <f ca="1">IFERROR(__xludf.DUMMYFUNCTION("""COMPUTED_VALUE"""),66)</f>
        <v>66</v>
      </c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</row>
    <row r="70" spans="1:48" ht="15" hidden="1">
      <c r="A70" s="185">
        <f ca="1">IFERROR(__xludf.DUMMYFUNCTION("""COMPUTED_VALUE"""),67)</f>
        <v>67</v>
      </c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</row>
    <row r="71" spans="1:48" ht="15" hidden="1">
      <c r="A71" s="185">
        <f ca="1">IFERROR(__xludf.DUMMYFUNCTION("""COMPUTED_VALUE"""),68)</f>
        <v>68</v>
      </c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</row>
    <row r="72" spans="1:48" ht="15" hidden="1">
      <c r="A72" s="185">
        <f ca="1">IFERROR(__xludf.DUMMYFUNCTION("""COMPUTED_VALUE"""),69)</f>
        <v>69</v>
      </c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</row>
    <row r="73" spans="1:48" ht="15" hidden="1">
      <c r="A73" s="185">
        <f ca="1">IFERROR(__xludf.DUMMYFUNCTION("""COMPUTED_VALUE"""),70)</f>
        <v>70</v>
      </c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</row>
    <row r="74" spans="1:48" ht="15" hidden="1">
      <c r="A74" s="185">
        <f ca="1">IFERROR(__xludf.DUMMYFUNCTION("""COMPUTED_VALUE"""),71)</f>
        <v>71</v>
      </c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</row>
    <row r="75" spans="1:48" ht="15" hidden="1">
      <c r="A75" s="185">
        <f ca="1">IFERROR(__xludf.DUMMYFUNCTION("""COMPUTED_VALUE"""),72)</f>
        <v>72</v>
      </c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</row>
    <row r="76" spans="1:48" ht="15" hidden="1">
      <c r="A76" s="185">
        <f ca="1">IFERROR(__xludf.DUMMYFUNCTION("""COMPUTED_VALUE"""),73)</f>
        <v>73</v>
      </c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</row>
    <row r="77" spans="1:48" ht="15" hidden="1">
      <c r="A77" s="185">
        <f ca="1">IFERROR(__xludf.DUMMYFUNCTION("""COMPUTED_VALUE"""),74)</f>
        <v>74</v>
      </c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</row>
    <row r="78" spans="1:48" ht="15" hidden="1">
      <c r="A78" s="185">
        <f ca="1">IFERROR(__xludf.DUMMYFUNCTION("""COMPUTED_VALUE"""),75)</f>
        <v>75</v>
      </c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</row>
    <row r="79" spans="1:48" ht="15" hidden="1">
      <c r="A79" s="185">
        <f ca="1">IFERROR(__xludf.DUMMYFUNCTION("""COMPUTED_VALUE"""),76)</f>
        <v>76</v>
      </c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</row>
    <row r="80" spans="1:48" ht="15" hidden="1">
      <c r="A80" s="185">
        <f ca="1">IFERROR(__xludf.DUMMYFUNCTION("""COMPUTED_VALUE"""),77)</f>
        <v>77</v>
      </c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</row>
    <row r="81" spans="1:48" ht="15" hidden="1">
      <c r="A81" s="185">
        <f ca="1">IFERROR(__xludf.DUMMYFUNCTION("""COMPUTED_VALUE"""),78)</f>
        <v>78</v>
      </c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</row>
    <row r="82" spans="1:48" ht="15" hidden="1">
      <c r="A82" s="185">
        <f ca="1">IFERROR(__xludf.DUMMYFUNCTION("""COMPUTED_VALUE"""),79)</f>
        <v>79</v>
      </c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</row>
    <row r="83" spans="1:48" ht="15" hidden="1">
      <c r="A83" s="185">
        <f ca="1">IFERROR(__xludf.DUMMYFUNCTION("""COMPUTED_VALUE"""),80)</f>
        <v>80</v>
      </c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</row>
    <row r="84" spans="1:48" ht="15" hidden="1">
      <c r="A84" s="185">
        <f ca="1">IFERROR(__xludf.DUMMYFUNCTION("""COMPUTED_VALUE"""),81)</f>
        <v>81</v>
      </c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</row>
    <row r="85" spans="1:48" ht="15" hidden="1">
      <c r="A85" s="185">
        <f ca="1">IFERROR(__xludf.DUMMYFUNCTION("""COMPUTED_VALUE"""),82)</f>
        <v>82</v>
      </c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</row>
    <row r="86" spans="1:48" ht="15" hidden="1">
      <c r="A86" s="185">
        <f ca="1">IFERROR(__xludf.DUMMYFUNCTION("""COMPUTED_VALUE"""),83)</f>
        <v>83</v>
      </c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</row>
    <row r="87" spans="1:48" ht="15" hidden="1">
      <c r="A87" s="185">
        <f ca="1">IFERROR(__xludf.DUMMYFUNCTION("""COMPUTED_VALUE"""),84)</f>
        <v>84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</row>
    <row r="88" spans="1:48" ht="15" hidden="1">
      <c r="A88" s="185">
        <f ca="1">IFERROR(__xludf.DUMMYFUNCTION("""COMPUTED_VALUE"""),85)</f>
        <v>85</v>
      </c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</row>
    <row r="89" spans="1:48" ht="15" hidden="1">
      <c r="A89" s="185">
        <f ca="1">IFERROR(__xludf.DUMMYFUNCTION("""COMPUTED_VALUE"""),86)</f>
        <v>86</v>
      </c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</row>
    <row r="90" spans="1:48" ht="15" hidden="1">
      <c r="A90" s="185">
        <f ca="1">IFERROR(__xludf.DUMMYFUNCTION("""COMPUTED_VALUE"""),87)</f>
        <v>87</v>
      </c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</row>
    <row r="91" spans="1:48" ht="15" hidden="1">
      <c r="A91" s="185">
        <f ca="1">IFERROR(__xludf.DUMMYFUNCTION("""COMPUTED_VALUE"""),88)</f>
        <v>88</v>
      </c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</row>
    <row r="92" spans="1:48" ht="15" hidden="1">
      <c r="A92" s="185">
        <f ca="1">IFERROR(__xludf.DUMMYFUNCTION("""COMPUTED_VALUE"""),89)</f>
        <v>89</v>
      </c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</row>
    <row r="93" spans="1:48" ht="15" hidden="1">
      <c r="A93" s="185">
        <f ca="1">IFERROR(__xludf.DUMMYFUNCTION("""COMPUTED_VALUE"""),90)</f>
        <v>90</v>
      </c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  <c r="AF93" s="185"/>
      <c r="AG93" s="185"/>
      <c r="AH93" s="185"/>
      <c r="AI93" s="185"/>
      <c r="AJ93" s="185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</row>
    <row r="94" spans="1:48" ht="15" hidden="1">
      <c r="A94" s="185">
        <f ca="1">IFERROR(__xludf.DUMMYFUNCTION("""COMPUTED_VALUE"""),91)</f>
        <v>91</v>
      </c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  <c r="AF94" s="185"/>
      <c r="AG94" s="185"/>
      <c r="AH94" s="185"/>
      <c r="AI94" s="185"/>
      <c r="AJ94" s="185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</row>
    <row r="95" spans="1:48" ht="15" hidden="1">
      <c r="A95" s="185">
        <f ca="1">IFERROR(__xludf.DUMMYFUNCTION("""COMPUTED_VALUE"""),92)</f>
        <v>92</v>
      </c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</row>
    <row r="96" spans="1:48" ht="15" hidden="1">
      <c r="A96" s="185">
        <f ca="1">IFERROR(__xludf.DUMMYFUNCTION("""COMPUTED_VALUE"""),93)</f>
        <v>93</v>
      </c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</row>
    <row r="97" spans="1:48" ht="15" hidden="1">
      <c r="A97" s="185">
        <f ca="1">IFERROR(__xludf.DUMMYFUNCTION("""COMPUTED_VALUE"""),94)</f>
        <v>94</v>
      </c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  <c r="AA97" s="185"/>
      <c r="AB97" s="185"/>
      <c r="AC97" s="185"/>
      <c r="AD97" s="185"/>
      <c r="AE97" s="185"/>
      <c r="AF97" s="185"/>
      <c r="AG97" s="185"/>
      <c r="AH97" s="185"/>
      <c r="AI97" s="185"/>
      <c r="AJ97" s="185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</row>
    <row r="98" spans="1:48" ht="15" hidden="1">
      <c r="A98" s="185">
        <f ca="1">IFERROR(__xludf.DUMMYFUNCTION("""COMPUTED_VALUE"""),95)</f>
        <v>95</v>
      </c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  <c r="AA98" s="185"/>
      <c r="AB98" s="185"/>
      <c r="AC98" s="185"/>
      <c r="AD98" s="185"/>
      <c r="AE98" s="185"/>
      <c r="AF98" s="185"/>
      <c r="AG98" s="185"/>
      <c r="AH98" s="185"/>
      <c r="AI98" s="185"/>
      <c r="AJ98" s="185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</row>
    <row r="99" spans="1:48" ht="15">
      <c r="A99" s="214" t="str">
        <f ca="1">IFERROR(__xludf.DUMMYFUNCTION("""COMPUTED_VALUE"""),"Итого:")</f>
        <v>Итого:</v>
      </c>
      <c r="B99" s="214"/>
      <c r="C99" s="214"/>
      <c r="D99" s="214"/>
      <c r="E99" s="214"/>
      <c r="F99" s="214"/>
      <c r="G99" s="214"/>
      <c r="H99" s="215">
        <f t="shared" ref="H99:AJ99" si="1">SUM(H4:H98)</f>
        <v>0</v>
      </c>
      <c r="I99" s="215">
        <f t="shared" si="1"/>
        <v>0</v>
      </c>
      <c r="J99" s="215">
        <f t="shared" si="1"/>
        <v>2</v>
      </c>
      <c r="K99" s="215">
        <f t="shared" si="1"/>
        <v>0</v>
      </c>
      <c r="L99" s="215">
        <f t="shared" si="1"/>
        <v>0</v>
      </c>
      <c r="M99" s="215">
        <f t="shared" si="1"/>
        <v>0</v>
      </c>
      <c r="N99" s="215">
        <f t="shared" si="1"/>
        <v>0</v>
      </c>
      <c r="O99" s="215">
        <f t="shared" si="1"/>
        <v>0</v>
      </c>
      <c r="P99" s="215">
        <f t="shared" si="1"/>
        <v>0</v>
      </c>
      <c r="Q99" s="215">
        <f t="shared" si="1"/>
        <v>0</v>
      </c>
      <c r="R99" s="215">
        <f t="shared" si="1"/>
        <v>0</v>
      </c>
      <c r="S99" s="215">
        <f t="shared" si="1"/>
        <v>0</v>
      </c>
      <c r="T99" s="215">
        <f t="shared" si="1"/>
        <v>51</v>
      </c>
      <c r="U99" s="215">
        <f t="shared" si="1"/>
        <v>3</v>
      </c>
      <c r="V99" s="215">
        <f t="shared" si="1"/>
        <v>27</v>
      </c>
      <c r="W99" s="215">
        <f t="shared" si="1"/>
        <v>67</v>
      </c>
      <c r="X99" s="215">
        <f t="shared" si="1"/>
        <v>0</v>
      </c>
      <c r="Y99" s="215">
        <f t="shared" si="1"/>
        <v>0</v>
      </c>
      <c r="Z99" s="215">
        <f t="shared" si="1"/>
        <v>0</v>
      </c>
      <c r="AA99" s="215">
        <f t="shared" si="1"/>
        <v>0</v>
      </c>
      <c r="AB99" s="215">
        <f t="shared" si="1"/>
        <v>0</v>
      </c>
      <c r="AC99" s="215">
        <f t="shared" si="1"/>
        <v>0</v>
      </c>
      <c r="AD99" s="215">
        <f t="shared" si="1"/>
        <v>0</v>
      </c>
      <c r="AE99" s="215">
        <f t="shared" si="1"/>
        <v>0</v>
      </c>
      <c r="AF99" s="215">
        <f t="shared" si="1"/>
        <v>0</v>
      </c>
      <c r="AG99" s="215">
        <f t="shared" si="1"/>
        <v>0</v>
      </c>
      <c r="AH99" s="215">
        <f t="shared" si="1"/>
        <v>0</v>
      </c>
      <c r="AI99" s="215">
        <f t="shared" si="1"/>
        <v>6</v>
      </c>
      <c r="AJ99" s="215">
        <f t="shared" si="1"/>
        <v>0</v>
      </c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</row>
    <row r="100" spans="1:48" ht="15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</row>
    <row r="101" spans="1:48" ht="15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</row>
    <row r="102" spans="1:48" ht="15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</row>
    <row r="103" spans="1:48" ht="15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</row>
    <row r="104" spans="1:48" ht="15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</row>
    <row r="105" spans="1:48" ht="15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</row>
    <row r="106" spans="1:48" ht="15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</row>
    <row r="107" spans="1:48" ht="15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</row>
    <row r="108" spans="1:48" ht="15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</row>
    <row r="109" spans="1:48" ht="15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</row>
    <row r="110" spans="1:48" ht="15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</row>
    <row r="111" spans="1:48" ht="15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</row>
    <row r="112" spans="1:48" ht="15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</row>
    <row r="113" spans="1:48" ht="15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</row>
    <row r="114" spans="1:48" ht="15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</row>
    <row r="115" spans="1:48" ht="15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</row>
    <row r="116" spans="1:48" ht="15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</row>
    <row r="117" spans="1:48" ht="15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</row>
    <row r="118" spans="1:48" ht="15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</row>
    <row r="119" spans="1:48" ht="15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</row>
    <row r="120" spans="1:48" ht="15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</row>
    <row r="121" spans="1:48" ht="15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</row>
    <row r="122" spans="1:48" ht="15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</row>
    <row r="123" spans="1:48" ht="15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</row>
    <row r="124" spans="1:48" ht="15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</row>
    <row r="125" spans="1:48" ht="15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</row>
    <row r="126" spans="1:48" ht="15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</row>
    <row r="127" spans="1:48" ht="15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</row>
    <row r="128" spans="1:48" ht="15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</row>
    <row r="129" spans="1:48" ht="15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</row>
    <row r="130" spans="1:48" ht="15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</row>
    <row r="131" spans="1:48" ht="15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</row>
    <row r="132" spans="1:48" ht="15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</row>
    <row r="133" spans="1:48" ht="15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</row>
    <row r="134" spans="1:48" ht="15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</row>
    <row r="135" spans="1:48" ht="15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</row>
    <row r="136" spans="1:48" ht="15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</row>
    <row r="137" spans="1:48" ht="15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</row>
    <row r="138" spans="1:48" ht="15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</row>
    <row r="139" spans="1:48" ht="15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</row>
    <row r="140" spans="1:48" ht="1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</row>
    <row r="141" spans="1:48" ht="1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</row>
    <row r="142" spans="1:48" ht="1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</row>
    <row r="143" spans="1:48" ht="1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</row>
    <row r="144" spans="1:48" ht="1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</row>
    <row r="145" spans="1:48" ht="15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</row>
    <row r="146" spans="1:48" ht="15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</row>
    <row r="147" spans="1:48" ht="1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</row>
    <row r="148" spans="1:48" ht="15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</row>
    <row r="149" spans="1:48" ht="15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</row>
    <row r="150" spans="1:48" ht="15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</row>
    <row r="151" spans="1:48" ht="15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</row>
    <row r="152" spans="1:48" ht="15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</row>
    <row r="153" spans="1:48" ht="15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</row>
    <row r="154" spans="1:48" ht="15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</row>
    <row r="155" spans="1:48" ht="15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</row>
    <row r="156" spans="1:48" ht="15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</row>
    <row r="157" spans="1:48" ht="1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</row>
    <row r="158" spans="1:48" ht="15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</row>
    <row r="159" spans="1:48" ht="15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</row>
    <row r="160" spans="1:48" ht="1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</row>
    <row r="161" spans="1:48" ht="15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</row>
    <row r="162" spans="1:48" ht="1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</row>
    <row r="163" spans="1:48" ht="1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</row>
    <row r="164" spans="1:48" ht="15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</row>
    <row r="165" spans="1:48" ht="15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</row>
    <row r="166" spans="1:48" ht="15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</row>
    <row r="167" spans="1:48" ht="15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</row>
    <row r="168" spans="1:48" ht="15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</row>
    <row r="169" spans="1:48" ht="15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</row>
    <row r="170" spans="1:48" ht="15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</row>
    <row r="171" spans="1:48" ht="15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</row>
    <row r="172" spans="1:48" ht="15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</row>
    <row r="173" spans="1:48" ht="15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</row>
    <row r="174" spans="1:48" ht="15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</row>
    <row r="175" spans="1:48" ht="15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</row>
    <row r="176" spans="1:48" ht="15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</row>
    <row r="177" spans="1:48" ht="15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</row>
    <row r="178" spans="1:48" ht="15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</row>
    <row r="179" spans="1:48" ht="15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</row>
    <row r="180" spans="1:48" ht="15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</row>
    <row r="181" spans="1:48" ht="15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</row>
    <row r="182" spans="1:48" ht="15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</row>
    <row r="183" spans="1:48" ht="15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</row>
    <row r="184" spans="1:48" ht="15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</row>
    <row r="185" spans="1:48" ht="15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</row>
    <row r="186" spans="1:48" ht="15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</row>
    <row r="187" spans="1:48" ht="15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</row>
    <row r="188" spans="1:48" ht="15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</row>
    <row r="189" spans="1:48" ht="15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</row>
    <row r="190" spans="1:48" ht="15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</row>
    <row r="191" spans="1:48" ht="1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</row>
    <row r="192" spans="1:48" ht="15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</row>
    <row r="193" spans="1:48" ht="15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</row>
    <row r="194" spans="1:48" ht="15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</row>
    <row r="195" spans="1:48" ht="15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</row>
    <row r="196" spans="1:48" ht="15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</row>
    <row r="197" spans="1:48" ht="15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</row>
    <row r="198" spans="1:48" ht="15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</row>
    <row r="199" spans="1:48" ht="15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</row>
    <row r="200" spans="1:48" ht="15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</row>
    <row r="201" spans="1:48" ht="15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</row>
    <row r="202" spans="1:48" ht="15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3"/>
      <c r="AO202" s="193"/>
      <c r="AP202" s="193"/>
      <c r="AQ202" s="193"/>
      <c r="AR202" s="193"/>
      <c r="AS202" s="193"/>
      <c r="AT202" s="193"/>
      <c r="AU202" s="193"/>
      <c r="AV202" s="193"/>
    </row>
    <row r="203" spans="1:48" ht="15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</row>
    <row r="204" spans="1:48" ht="15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</row>
    <row r="205" spans="1:48" ht="15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</row>
    <row r="206" spans="1:48" ht="15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</row>
    <row r="207" spans="1:48" ht="15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</row>
    <row r="208" spans="1:48" ht="15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  <c r="AH208" s="193"/>
      <c r="AI208" s="193"/>
      <c r="AJ208" s="193"/>
      <c r="AK208" s="193"/>
      <c r="AL208" s="193"/>
      <c r="AM208" s="193"/>
      <c r="AN208" s="193"/>
      <c r="AO208" s="193"/>
      <c r="AP208" s="193"/>
      <c r="AQ208" s="193"/>
      <c r="AR208" s="193"/>
      <c r="AS208" s="193"/>
      <c r="AT208" s="193"/>
      <c r="AU208" s="193"/>
      <c r="AV208" s="193"/>
    </row>
    <row r="209" spans="1:48" ht="15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</row>
    <row r="210" spans="1:48" ht="15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</row>
    <row r="211" spans="1:48" ht="15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</row>
    <row r="212" spans="1:48" ht="15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</row>
    <row r="213" spans="1:48" ht="15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</row>
    <row r="214" spans="1:48" ht="15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</row>
    <row r="215" spans="1:48" ht="15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</row>
    <row r="216" spans="1:48" ht="15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</row>
    <row r="217" spans="1:48" ht="15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</row>
    <row r="218" spans="1:48" ht="15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</row>
    <row r="219" spans="1:48" ht="15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</row>
    <row r="220" spans="1:48" ht="15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</row>
    <row r="221" spans="1:48" ht="15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</row>
    <row r="222" spans="1:48" ht="15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</row>
    <row r="223" spans="1:48" ht="15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</row>
    <row r="224" spans="1:48" ht="15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</row>
    <row r="225" spans="1:48" ht="15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</row>
    <row r="226" spans="1:48" ht="15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</row>
    <row r="227" spans="1:48" ht="15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</row>
    <row r="228" spans="1:48" ht="15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</row>
    <row r="229" spans="1:48" ht="15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</row>
    <row r="230" spans="1:48" ht="15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</row>
    <row r="231" spans="1:48" ht="15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  <c r="AM231" s="193"/>
      <c r="AN231" s="193"/>
      <c r="AO231" s="193"/>
      <c r="AP231" s="193"/>
      <c r="AQ231" s="193"/>
      <c r="AR231" s="193"/>
      <c r="AS231" s="193"/>
      <c r="AT231" s="193"/>
      <c r="AU231" s="193"/>
      <c r="AV231" s="193"/>
    </row>
    <row r="232" spans="1:48" ht="15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</row>
    <row r="233" spans="1:48" ht="15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</row>
    <row r="234" spans="1:48" ht="15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</row>
    <row r="235" spans="1:48" ht="15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</row>
    <row r="236" spans="1:48" ht="15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3"/>
      <c r="AT236" s="193"/>
      <c r="AU236" s="193"/>
      <c r="AV236" s="193"/>
    </row>
    <row r="237" spans="1:48" ht="15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</row>
    <row r="238" spans="1:48" ht="15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</row>
    <row r="239" spans="1:48" ht="15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</row>
    <row r="240" spans="1:48" ht="15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</row>
    <row r="241" spans="1:48" ht="15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</row>
    <row r="242" spans="1:48" ht="15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</row>
    <row r="243" spans="1:48" ht="15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</row>
    <row r="244" spans="1:48" ht="15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</row>
    <row r="245" spans="1:48" ht="15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</row>
    <row r="246" spans="1:48" ht="15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</row>
    <row r="247" spans="1:48" ht="15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</row>
    <row r="248" spans="1:48" ht="15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</row>
    <row r="249" spans="1:48" ht="15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</row>
    <row r="250" spans="1:48" ht="15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3"/>
      <c r="AF250" s="193"/>
      <c r="AG250" s="193"/>
      <c r="AH250" s="193"/>
      <c r="AI250" s="193"/>
      <c r="AJ250" s="193"/>
      <c r="AK250" s="193"/>
      <c r="AL250" s="193"/>
      <c r="AM250" s="193"/>
      <c r="AN250" s="193"/>
      <c r="AO250" s="193"/>
      <c r="AP250" s="193"/>
      <c r="AQ250" s="193"/>
      <c r="AR250" s="193"/>
      <c r="AS250" s="193"/>
      <c r="AT250" s="193"/>
      <c r="AU250" s="193"/>
      <c r="AV250" s="193"/>
    </row>
    <row r="251" spans="1:48" ht="15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</row>
    <row r="252" spans="1:48" ht="15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</row>
    <row r="253" spans="1:48" ht="15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</row>
    <row r="254" spans="1:48" ht="15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</row>
    <row r="255" spans="1:48" ht="15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</row>
    <row r="256" spans="1:48" ht="15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</row>
    <row r="257" spans="1:48" ht="15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</row>
    <row r="258" spans="1:48" ht="15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</row>
    <row r="259" spans="1:48" ht="15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</row>
    <row r="260" spans="1:48" ht="15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</row>
    <row r="261" spans="1:48" ht="15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</row>
    <row r="262" spans="1:48" ht="15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</row>
    <row r="263" spans="1:48" ht="15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</row>
    <row r="264" spans="1:48" ht="15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</row>
    <row r="265" spans="1:48" ht="15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</row>
    <row r="266" spans="1:48" ht="15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</row>
    <row r="267" spans="1:48" ht="15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</row>
    <row r="268" spans="1:48" ht="15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</row>
    <row r="269" spans="1:48" ht="15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</row>
    <row r="270" spans="1:48" ht="15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</row>
    <row r="271" spans="1:48" ht="15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</row>
    <row r="272" spans="1:48" ht="15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</row>
    <row r="273" spans="1:48" ht="15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  <c r="AE273" s="193"/>
      <c r="AF273" s="193"/>
      <c r="AG273" s="193"/>
      <c r="AH273" s="193"/>
      <c r="AI273" s="193"/>
      <c r="AJ273" s="193"/>
      <c r="AK273" s="193"/>
      <c r="AL273" s="193"/>
      <c r="AM273" s="193"/>
      <c r="AN273" s="193"/>
      <c r="AO273" s="193"/>
      <c r="AP273" s="193"/>
      <c r="AQ273" s="193"/>
      <c r="AR273" s="193"/>
      <c r="AS273" s="193"/>
      <c r="AT273" s="193"/>
      <c r="AU273" s="193"/>
      <c r="AV273" s="193"/>
    </row>
    <row r="274" spans="1:48" ht="15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</row>
    <row r="275" spans="1:48" ht="15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</row>
    <row r="276" spans="1:48" ht="15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</row>
    <row r="277" spans="1:48" ht="15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</row>
    <row r="278" spans="1:48" ht="15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193"/>
      <c r="AI278" s="193"/>
      <c r="AJ278" s="193"/>
      <c r="AK278" s="193"/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193"/>
      <c r="AV278" s="193"/>
    </row>
    <row r="279" spans="1:48" ht="15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</row>
    <row r="280" spans="1:48" ht="15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</row>
    <row r="281" spans="1:48" ht="15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</row>
    <row r="282" spans="1:48" ht="15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</row>
    <row r="283" spans="1:48" ht="15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</row>
    <row r="284" spans="1:48" ht="15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</row>
    <row r="285" spans="1:48" ht="15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</row>
    <row r="286" spans="1:48" ht="15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  <c r="AH286" s="193"/>
      <c r="AI286" s="193"/>
      <c r="AJ286" s="193"/>
      <c r="AK286" s="193"/>
      <c r="AL286" s="193"/>
      <c r="AM286" s="193"/>
      <c r="AN286" s="193"/>
      <c r="AO286" s="193"/>
      <c r="AP286" s="193"/>
      <c r="AQ286" s="193"/>
      <c r="AR286" s="193"/>
      <c r="AS286" s="193"/>
      <c r="AT286" s="193"/>
      <c r="AU286" s="193"/>
      <c r="AV286" s="193"/>
    </row>
    <row r="287" spans="1:48" ht="15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</row>
    <row r="288" spans="1:48" ht="15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</row>
    <row r="289" spans="1:48" ht="15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</row>
    <row r="290" spans="1:48" ht="15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</row>
    <row r="291" spans="1:48" ht="15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</row>
    <row r="292" spans="1:48" ht="15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  <c r="AE292" s="193"/>
      <c r="AF292" s="193"/>
      <c r="AG292" s="193"/>
      <c r="AH292" s="193"/>
      <c r="AI292" s="193"/>
      <c r="AJ292" s="193"/>
      <c r="AK292" s="193"/>
      <c r="AL292" s="193"/>
      <c r="AM292" s="193"/>
      <c r="AN292" s="193"/>
      <c r="AO292" s="193"/>
      <c r="AP292" s="193"/>
      <c r="AQ292" s="193"/>
      <c r="AR292" s="193"/>
      <c r="AS292" s="193"/>
      <c r="AT292" s="193"/>
      <c r="AU292" s="193"/>
      <c r="AV292" s="193"/>
    </row>
    <row r="293" spans="1:48" ht="15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</row>
    <row r="294" spans="1:48" ht="15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</row>
    <row r="295" spans="1:48" ht="15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</row>
    <row r="296" spans="1:48" ht="15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</row>
    <row r="297" spans="1:48" ht="15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</row>
    <row r="298" spans="1:48" ht="15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</row>
    <row r="299" spans="1:48" ht="15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</row>
    <row r="300" spans="1:48" ht="15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</row>
    <row r="301" spans="1:48" ht="15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</row>
    <row r="302" spans="1:48" ht="15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</row>
    <row r="303" spans="1:48" ht="15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</row>
    <row r="304" spans="1:48" ht="15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</row>
    <row r="305" spans="1:48" ht="15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</row>
    <row r="306" spans="1:48" ht="15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</row>
    <row r="307" spans="1:48" ht="15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</row>
    <row r="308" spans="1:48" ht="15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</row>
    <row r="309" spans="1:48" ht="15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</row>
    <row r="310" spans="1:48" ht="15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</row>
    <row r="311" spans="1:48" ht="15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</row>
    <row r="312" spans="1:48" ht="15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</row>
    <row r="313" spans="1:48" ht="15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</row>
    <row r="314" spans="1:48" ht="15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</row>
    <row r="315" spans="1:48" ht="15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  <c r="AE315" s="193"/>
      <c r="AF315" s="193"/>
      <c r="AG315" s="193"/>
      <c r="AH315" s="193"/>
      <c r="AI315" s="193"/>
      <c r="AJ315" s="193"/>
      <c r="AK315" s="193"/>
      <c r="AL315" s="193"/>
      <c r="AM315" s="193"/>
      <c r="AN315" s="193"/>
      <c r="AO315" s="193"/>
      <c r="AP315" s="193"/>
      <c r="AQ315" s="193"/>
      <c r="AR315" s="193"/>
      <c r="AS315" s="193"/>
      <c r="AT315" s="193"/>
      <c r="AU315" s="193"/>
      <c r="AV315" s="193"/>
    </row>
    <row r="316" spans="1:48" ht="15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</row>
    <row r="317" spans="1:48" ht="15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</row>
    <row r="318" spans="1:48" ht="15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</row>
    <row r="319" spans="1:48" ht="15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</row>
    <row r="320" spans="1:48" ht="15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3"/>
      <c r="AK320" s="193"/>
      <c r="AL320" s="193"/>
      <c r="AM320" s="193"/>
      <c r="AN320" s="193"/>
      <c r="AO320" s="193"/>
      <c r="AP320" s="193"/>
      <c r="AQ320" s="193"/>
      <c r="AR320" s="193"/>
      <c r="AS320" s="193"/>
      <c r="AT320" s="193"/>
      <c r="AU320" s="193"/>
      <c r="AV320" s="193"/>
    </row>
    <row r="321" spans="1:48" ht="15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</row>
    <row r="322" spans="1:48" ht="15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</row>
    <row r="323" spans="1:48" ht="15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3"/>
      <c r="AF323" s="193"/>
      <c r="AG323" s="193"/>
      <c r="AH323" s="193"/>
      <c r="AI323" s="193"/>
      <c r="AJ323" s="193"/>
      <c r="AK323" s="193"/>
      <c r="AL323" s="193"/>
      <c r="AM323" s="193"/>
      <c r="AN323" s="193"/>
      <c r="AO323" s="193"/>
      <c r="AP323" s="193"/>
      <c r="AQ323" s="193"/>
      <c r="AR323" s="193"/>
      <c r="AS323" s="193"/>
      <c r="AT323" s="193"/>
      <c r="AU323" s="193"/>
      <c r="AV323" s="193"/>
    </row>
    <row r="324" spans="1:48" ht="15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</row>
    <row r="325" spans="1:48" ht="15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</row>
    <row r="326" spans="1:48" ht="15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</row>
    <row r="327" spans="1:48" ht="15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</row>
    <row r="328" spans="1:48" ht="15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</row>
    <row r="329" spans="1:48" ht="15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</row>
    <row r="330" spans="1:48" ht="15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</row>
    <row r="331" spans="1:48" ht="15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</row>
    <row r="332" spans="1:48" ht="15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</row>
    <row r="333" spans="1:48" ht="15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</row>
    <row r="334" spans="1:48" ht="15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</row>
    <row r="335" spans="1:48" ht="15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</row>
    <row r="336" spans="1:48" ht="15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</row>
    <row r="337" spans="1:48" ht="15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</row>
    <row r="338" spans="1:48" ht="15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</row>
    <row r="339" spans="1:48" ht="15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</row>
    <row r="340" spans="1:48" ht="15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</row>
    <row r="341" spans="1:48" ht="15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</row>
    <row r="342" spans="1:48" ht="15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</row>
    <row r="343" spans="1:48" ht="15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</row>
    <row r="344" spans="1:48" ht="15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</row>
    <row r="345" spans="1:48" ht="15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</row>
    <row r="346" spans="1:48" ht="15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  <c r="AE346" s="193"/>
      <c r="AF346" s="193"/>
      <c r="AG346" s="193"/>
      <c r="AH346" s="193"/>
      <c r="AI346" s="193"/>
      <c r="AJ346" s="193"/>
      <c r="AK346" s="193"/>
      <c r="AL346" s="193"/>
      <c r="AM346" s="193"/>
      <c r="AN346" s="193"/>
      <c r="AO346" s="193"/>
      <c r="AP346" s="193"/>
      <c r="AQ346" s="193"/>
      <c r="AR346" s="193"/>
      <c r="AS346" s="193"/>
      <c r="AT346" s="193"/>
      <c r="AU346" s="193"/>
      <c r="AV346" s="193"/>
    </row>
    <row r="347" spans="1:48" ht="15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</row>
    <row r="348" spans="1:48" ht="15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</row>
    <row r="349" spans="1:48" ht="15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</row>
    <row r="350" spans="1:48" ht="15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</row>
    <row r="351" spans="1:48" ht="15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/>
      <c r="AF351" s="193"/>
      <c r="AG351" s="193"/>
      <c r="AH351" s="193"/>
      <c r="AI351" s="193"/>
      <c r="AJ351" s="193"/>
      <c r="AK351" s="193"/>
      <c r="AL351" s="193"/>
      <c r="AM351" s="193"/>
      <c r="AN351" s="193"/>
      <c r="AO351" s="193"/>
      <c r="AP351" s="193"/>
      <c r="AQ351" s="193"/>
      <c r="AR351" s="193"/>
      <c r="AS351" s="193"/>
      <c r="AT351" s="193"/>
      <c r="AU351" s="193"/>
      <c r="AV351" s="193"/>
    </row>
    <row r="352" spans="1:48" ht="15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</row>
    <row r="353" spans="1:48" ht="15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</row>
    <row r="354" spans="1:48" ht="15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</row>
    <row r="355" spans="1:48" ht="15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</row>
    <row r="356" spans="1:48" ht="15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</row>
    <row r="357" spans="1:48" ht="15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</row>
    <row r="358" spans="1:48" ht="15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</row>
    <row r="359" spans="1:48" ht="15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3"/>
      <c r="AF359" s="193"/>
      <c r="AG359" s="193"/>
      <c r="AH359" s="193"/>
      <c r="AI359" s="193"/>
      <c r="AJ359" s="193"/>
      <c r="AK359" s="193"/>
      <c r="AL359" s="193"/>
      <c r="AM359" s="193"/>
      <c r="AN359" s="193"/>
      <c r="AO359" s="193"/>
      <c r="AP359" s="193"/>
      <c r="AQ359" s="193"/>
      <c r="AR359" s="193"/>
      <c r="AS359" s="193"/>
      <c r="AT359" s="193"/>
      <c r="AU359" s="193"/>
      <c r="AV359" s="193"/>
    </row>
    <row r="360" spans="1:48" ht="15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</row>
    <row r="361" spans="1:48" ht="15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</row>
    <row r="362" spans="1:48" ht="15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</row>
    <row r="363" spans="1:48" ht="15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</row>
    <row r="364" spans="1:48" ht="15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</row>
    <row r="365" spans="1:48" ht="15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  <c r="AE365" s="193"/>
      <c r="AF365" s="193"/>
      <c r="AG365" s="193"/>
      <c r="AH365" s="193"/>
      <c r="AI365" s="193"/>
      <c r="AJ365" s="193"/>
      <c r="AK365" s="193"/>
      <c r="AL365" s="193"/>
      <c r="AM365" s="193"/>
      <c r="AN365" s="193"/>
      <c r="AO365" s="193"/>
      <c r="AP365" s="193"/>
      <c r="AQ365" s="193"/>
      <c r="AR365" s="193"/>
      <c r="AS365" s="193"/>
      <c r="AT365" s="193"/>
      <c r="AU365" s="193"/>
      <c r="AV365" s="193"/>
    </row>
    <row r="366" spans="1:48" ht="15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</row>
    <row r="367" spans="1:48" ht="15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</row>
    <row r="368" spans="1:48" ht="15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</row>
    <row r="369" spans="1:48" ht="15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</row>
    <row r="370" spans="1:48" ht="15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</row>
    <row r="371" spans="1:48" ht="15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</row>
    <row r="372" spans="1:48" ht="15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3"/>
      <c r="AK372" s="193"/>
      <c r="AL372" s="193"/>
      <c r="AM372" s="193"/>
      <c r="AN372" s="193"/>
      <c r="AO372" s="193"/>
      <c r="AP372" s="193"/>
      <c r="AQ372" s="193"/>
      <c r="AR372" s="193"/>
      <c r="AS372" s="193"/>
      <c r="AT372" s="193"/>
      <c r="AU372" s="193"/>
      <c r="AV372" s="193"/>
    </row>
    <row r="373" spans="1:48" ht="15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3"/>
      <c r="AK373" s="193"/>
      <c r="AL373" s="193"/>
      <c r="AM373" s="193"/>
      <c r="AN373" s="193"/>
      <c r="AO373" s="193"/>
      <c r="AP373" s="193"/>
      <c r="AQ373" s="193"/>
      <c r="AR373" s="193"/>
      <c r="AS373" s="193"/>
      <c r="AT373" s="193"/>
      <c r="AU373" s="193"/>
      <c r="AV373" s="193"/>
    </row>
    <row r="374" spans="1:48" ht="15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  <c r="AE374" s="193"/>
      <c r="AF374" s="193"/>
      <c r="AG374" s="193"/>
      <c r="AH374" s="193"/>
      <c r="AI374" s="193"/>
      <c r="AJ374" s="193"/>
      <c r="AK374" s="193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</row>
    <row r="375" spans="1:48" ht="15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  <c r="AH375" s="193"/>
      <c r="AI375" s="193"/>
      <c r="AJ375" s="193"/>
      <c r="AK375" s="193"/>
      <c r="AL375" s="193"/>
      <c r="AM375" s="193"/>
      <c r="AN375" s="193"/>
      <c r="AO375" s="193"/>
      <c r="AP375" s="193"/>
      <c r="AQ375" s="193"/>
      <c r="AR375" s="193"/>
      <c r="AS375" s="193"/>
      <c r="AT375" s="193"/>
      <c r="AU375" s="193"/>
      <c r="AV375" s="193"/>
    </row>
    <row r="376" spans="1:48" ht="15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  <c r="AH376" s="193"/>
      <c r="AI376" s="193"/>
      <c r="AJ376" s="193"/>
      <c r="AK376" s="193"/>
      <c r="AL376" s="193"/>
      <c r="AM376" s="193"/>
      <c r="AN376" s="193"/>
      <c r="AO376" s="193"/>
      <c r="AP376" s="193"/>
      <c r="AQ376" s="193"/>
      <c r="AR376" s="193"/>
      <c r="AS376" s="193"/>
      <c r="AT376" s="193"/>
      <c r="AU376" s="193"/>
      <c r="AV376" s="193"/>
    </row>
    <row r="377" spans="1:48" ht="15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  <c r="AH377" s="193"/>
      <c r="AI377" s="193"/>
      <c r="AJ377" s="193"/>
      <c r="AK377" s="193"/>
      <c r="AL377" s="193"/>
      <c r="AM377" s="193"/>
      <c r="AN377" s="193"/>
      <c r="AO377" s="193"/>
      <c r="AP377" s="193"/>
      <c r="AQ377" s="193"/>
      <c r="AR377" s="193"/>
      <c r="AS377" s="193"/>
      <c r="AT377" s="193"/>
      <c r="AU377" s="193"/>
      <c r="AV377" s="193"/>
    </row>
    <row r="378" spans="1:48" ht="15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  <c r="AH378" s="193"/>
      <c r="AI378" s="193"/>
      <c r="AJ378" s="193"/>
      <c r="AK378" s="193"/>
      <c r="AL378" s="193"/>
      <c r="AM378" s="193"/>
      <c r="AN378" s="193"/>
      <c r="AO378" s="193"/>
      <c r="AP378" s="193"/>
      <c r="AQ378" s="193"/>
      <c r="AR378" s="193"/>
      <c r="AS378" s="193"/>
      <c r="AT378" s="193"/>
      <c r="AU378" s="193"/>
      <c r="AV378" s="193"/>
    </row>
    <row r="379" spans="1:48" ht="15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  <c r="AH379" s="193"/>
      <c r="AI379" s="193"/>
      <c r="AJ379" s="193"/>
      <c r="AK379" s="193"/>
      <c r="AL379" s="193"/>
      <c r="AM379" s="193"/>
      <c r="AN379" s="193"/>
      <c r="AO379" s="193"/>
      <c r="AP379" s="193"/>
      <c r="AQ379" s="193"/>
      <c r="AR379" s="193"/>
      <c r="AS379" s="193"/>
      <c r="AT379" s="193"/>
      <c r="AU379" s="193"/>
      <c r="AV379" s="193"/>
    </row>
    <row r="380" spans="1:48" ht="15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  <c r="AE380" s="193"/>
      <c r="AF380" s="193"/>
      <c r="AG380" s="193"/>
      <c r="AH380" s="193"/>
      <c r="AI380" s="193"/>
      <c r="AJ380" s="193"/>
      <c r="AK380" s="193"/>
      <c r="AL380" s="193"/>
      <c r="AM380" s="193"/>
      <c r="AN380" s="193"/>
      <c r="AO380" s="193"/>
      <c r="AP380" s="193"/>
      <c r="AQ380" s="193"/>
      <c r="AR380" s="193"/>
      <c r="AS380" s="193"/>
      <c r="AT380" s="193"/>
      <c r="AU380" s="193"/>
      <c r="AV380" s="193"/>
    </row>
    <row r="381" spans="1:48" ht="15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  <c r="AE381" s="193"/>
      <c r="AF381" s="193"/>
      <c r="AG381" s="193"/>
      <c r="AH381" s="193"/>
      <c r="AI381" s="193"/>
      <c r="AJ381" s="193"/>
      <c r="AK381" s="193"/>
      <c r="AL381" s="193"/>
      <c r="AM381" s="193"/>
      <c r="AN381" s="193"/>
      <c r="AO381" s="193"/>
      <c r="AP381" s="193"/>
      <c r="AQ381" s="193"/>
      <c r="AR381" s="193"/>
      <c r="AS381" s="193"/>
      <c r="AT381" s="193"/>
      <c r="AU381" s="193"/>
      <c r="AV381" s="193"/>
    </row>
    <row r="382" spans="1:48" ht="15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  <c r="AE382" s="193"/>
      <c r="AF382" s="193"/>
      <c r="AG382" s="193"/>
      <c r="AH382" s="193"/>
      <c r="AI382" s="193"/>
      <c r="AJ382" s="193"/>
      <c r="AK382" s="193"/>
      <c r="AL382" s="193"/>
      <c r="AM382" s="193"/>
      <c r="AN382" s="193"/>
      <c r="AO382" s="193"/>
      <c r="AP382" s="193"/>
      <c r="AQ382" s="193"/>
      <c r="AR382" s="193"/>
      <c r="AS382" s="193"/>
      <c r="AT382" s="193"/>
      <c r="AU382" s="193"/>
      <c r="AV382" s="193"/>
    </row>
    <row r="383" spans="1:48" ht="15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  <c r="AE383" s="193"/>
      <c r="AF383" s="193"/>
      <c r="AG383" s="193"/>
      <c r="AH383" s="193"/>
      <c r="AI383" s="193"/>
      <c r="AJ383" s="193"/>
      <c r="AK383" s="193"/>
      <c r="AL383" s="193"/>
      <c r="AM383" s="193"/>
      <c r="AN383" s="193"/>
      <c r="AO383" s="193"/>
      <c r="AP383" s="193"/>
      <c r="AQ383" s="193"/>
      <c r="AR383" s="193"/>
      <c r="AS383" s="193"/>
      <c r="AT383" s="193"/>
      <c r="AU383" s="193"/>
      <c r="AV383" s="193"/>
    </row>
    <row r="384" spans="1:48" ht="15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  <c r="AE384" s="193"/>
      <c r="AF384" s="193"/>
      <c r="AG384" s="193"/>
      <c r="AH384" s="193"/>
      <c r="AI384" s="193"/>
      <c r="AJ384" s="193"/>
      <c r="AK384" s="193"/>
      <c r="AL384" s="193"/>
      <c r="AM384" s="193"/>
      <c r="AN384" s="193"/>
      <c r="AO384" s="193"/>
      <c r="AP384" s="193"/>
      <c r="AQ384" s="193"/>
      <c r="AR384" s="193"/>
      <c r="AS384" s="193"/>
      <c r="AT384" s="193"/>
      <c r="AU384" s="193"/>
      <c r="AV384" s="193"/>
    </row>
    <row r="385" spans="1:48" ht="15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  <c r="AE385" s="193"/>
      <c r="AF385" s="193"/>
      <c r="AG385" s="193"/>
      <c r="AH385" s="193"/>
      <c r="AI385" s="193"/>
      <c r="AJ385" s="193"/>
      <c r="AK385" s="193"/>
      <c r="AL385" s="193"/>
      <c r="AM385" s="193"/>
      <c r="AN385" s="193"/>
      <c r="AO385" s="193"/>
      <c r="AP385" s="193"/>
      <c r="AQ385" s="193"/>
      <c r="AR385" s="193"/>
      <c r="AS385" s="193"/>
      <c r="AT385" s="193"/>
      <c r="AU385" s="193"/>
      <c r="AV385" s="193"/>
    </row>
    <row r="386" spans="1:48" ht="15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  <c r="AE386" s="193"/>
      <c r="AF386" s="193"/>
      <c r="AG386" s="193"/>
      <c r="AH386" s="193"/>
      <c r="AI386" s="193"/>
      <c r="AJ386" s="193"/>
      <c r="AK386" s="193"/>
      <c r="AL386" s="193"/>
      <c r="AM386" s="193"/>
      <c r="AN386" s="193"/>
      <c r="AO386" s="193"/>
      <c r="AP386" s="193"/>
      <c r="AQ386" s="193"/>
      <c r="AR386" s="193"/>
      <c r="AS386" s="193"/>
      <c r="AT386" s="193"/>
      <c r="AU386" s="193"/>
      <c r="AV386" s="193"/>
    </row>
    <row r="387" spans="1:48" ht="15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  <c r="AE387" s="193"/>
      <c r="AF387" s="193"/>
      <c r="AG387" s="193"/>
      <c r="AH387" s="193"/>
      <c r="AI387" s="193"/>
      <c r="AJ387" s="193"/>
      <c r="AK387" s="193"/>
      <c r="AL387" s="193"/>
      <c r="AM387" s="193"/>
      <c r="AN387" s="193"/>
      <c r="AO387" s="193"/>
      <c r="AP387" s="193"/>
      <c r="AQ387" s="193"/>
      <c r="AR387" s="193"/>
      <c r="AS387" s="193"/>
      <c r="AT387" s="193"/>
      <c r="AU387" s="193"/>
      <c r="AV387" s="193"/>
    </row>
    <row r="388" spans="1:48" ht="15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/>
      <c r="AE388" s="193"/>
      <c r="AF388" s="193"/>
      <c r="AG388" s="193"/>
      <c r="AH388" s="193"/>
      <c r="AI388" s="193"/>
      <c r="AJ388" s="193"/>
      <c r="AK388" s="193"/>
      <c r="AL388" s="193"/>
      <c r="AM388" s="193"/>
      <c r="AN388" s="193"/>
      <c r="AO388" s="193"/>
      <c r="AP388" s="193"/>
      <c r="AQ388" s="193"/>
      <c r="AR388" s="193"/>
      <c r="AS388" s="193"/>
      <c r="AT388" s="193"/>
      <c r="AU388" s="193"/>
      <c r="AV388" s="193"/>
    </row>
    <row r="389" spans="1:48" ht="15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  <c r="AE389" s="193"/>
      <c r="AF389" s="193"/>
      <c r="AG389" s="193"/>
      <c r="AH389" s="193"/>
      <c r="AI389" s="193"/>
      <c r="AJ389" s="193"/>
      <c r="AK389" s="193"/>
      <c r="AL389" s="193"/>
      <c r="AM389" s="193"/>
      <c r="AN389" s="193"/>
      <c r="AO389" s="193"/>
      <c r="AP389" s="193"/>
      <c r="AQ389" s="193"/>
      <c r="AR389" s="193"/>
      <c r="AS389" s="193"/>
      <c r="AT389" s="193"/>
      <c r="AU389" s="193"/>
      <c r="AV389" s="193"/>
    </row>
    <row r="390" spans="1:48" ht="15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3"/>
      <c r="AF390" s="193"/>
      <c r="AG390" s="193"/>
      <c r="AH390" s="193"/>
      <c r="AI390" s="193"/>
      <c r="AJ390" s="193"/>
      <c r="AK390" s="193"/>
      <c r="AL390" s="193"/>
      <c r="AM390" s="193"/>
      <c r="AN390" s="193"/>
      <c r="AO390" s="193"/>
      <c r="AP390" s="193"/>
      <c r="AQ390" s="193"/>
      <c r="AR390" s="193"/>
      <c r="AS390" s="193"/>
      <c r="AT390" s="193"/>
      <c r="AU390" s="193"/>
      <c r="AV390" s="193"/>
    </row>
    <row r="391" spans="1:48" ht="15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  <c r="AE391" s="193"/>
      <c r="AF391" s="193"/>
      <c r="AG391" s="193"/>
      <c r="AH391" s="193"/>
      <c r="AI391" s="193"/>
      <c r="AJ391" s="193"/>
      <c r="AK391" s="193"/>
      <c r="AL391" s="193"/>
      <c r="AM391" s="193"/>
      <c r="AN391" s="193"/>
      <c r="AO391" s="193"/>
      <c r="AP391" s="193"/>
      <c r="AQ391" s="193"/>
      <c r="AR391" s="193"/>
      <c r="AS391" s="193"/>
      <c r="AT391" s="193"/>
      <c r="AU391" s="193"/>
      <c r="AV391" s="193"/>
    </row>
    <row r="392" spans="1:48" ht="15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  <c r="AE392" s="193"/>
      <c r="AF392" s="193"/>
      <c r="AG392" s="193"/>
      <c r="AH392" s="193"/>
      <c r="AI392" s="193"/>
      <c r="AJ392" s="193"/>
      <c r="AK392" s="193"/>
      <c r="AL392" s="193"/>
      <c r="AM392" s="193"/>
      <c r="AN392" s="193"/>
      <c r="AO392" s="193"/>
      <c r="AP392" s="193"/>
      <c r="AQ392" s="193"/>
      <c r="AR392" s="193"/>
      <c r="AS392" s="193"/>
      <c r="AT392" s="193"/>
      <c r="AU392" s="193"/>
      <c r="AV392" s="193"/>
    </row>
    <row r="393" spans="1:48" ht="15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  <c r="AA393" s="193"/>
      <c r="AB393" s="193"/>
      <c r="AC393" s="193"/>
      <c r="AD393" s="193"/>
      <c r="AE393" s="193"/>
      <c r="AF393" s="193"/>
      <c r="AG393" s="193"/>
      <c r="AH393" s="193"/>
      <c r="AI393" s="193"/>
      <c r="AJ393" s="193"/>
      <c r="AK393" s="193"/>
      <c r="AL393" s="193"/>
      <c r="AM393" s="193"/>
      <c r="AN393" s="193"/>
      <c r="AO393" s="193"/>
      <c r="AP393" s="193"/>
      <c r="AQ393" s="193"/>
      <c r="AR393" s="193"/>
      <c r="AS393" s="193"/>
      <c r="AT393" s="193"/>
      <c r="AU393" s="193"/>
      <c r="AV393" s="193"/>
    </row>
    <row r="394" spans="1:48" ht="15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  <c r="AE394" s="193"/>
      <c r="AF394" s="193"/>
      <c r="AG394" s="193"/>
      <c r="AH394" s="193"/>
      <c r="AI394" s="193"/>
      <c r="AJ394" s="193"/>
      <c r="AK394" s="193"/>
      <c r="AL394" s="193"/>
      <c r="AM394" s="193"/>
      <c r="AN394" s="193"/>
      <c r="AO394" s="193"/>
      <c r="AP394" s="193"/>
      <c r="AQ394" s="193"/>
      <c r="AR394" s="193"/>
      <c r="AS394" s="193"/>
      <c r="AT394" s="193"/>
      <c r="AU394" s="193"/>
      <c r="AV394" s="193"/>
    </row>
    <row r="395" spans="1:48" ht="15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  <c r="AE395" s="193"/>
      <c r="AF395" s="193"/>
      <c r="AG395" s="193"/>
      <c r="AH395" s="193"/>
      <c r="AI395" s="193"/>
      <c r="AJ395" s="193"/>
      <c r="AK395" s="193"/>
      <c r="AL395" s="193"/>
      <c r="AM395" s="193"/>
      <c r="AN395" s="193"/>
      <c r="AO395" s="193"/>
      <c r="AP395" s="193"/>
      <c r="AQ395" s="193"/>
      <c r="AR395" s="193"/>
      <c r="AS395" s="193"/>
      <c r="AT395" s="193"/>
      <c r="AU395" s="193"/>
      <c r="AV395" s="193"/>
    </row>
    <row r="396" spans="1:48" ht="15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3"/>
      <c r="AF396" s="193"/>
      <c r="AG396" s="193"/>
      <c r="AH396" s="193"/>
      <c r="AI396" s="193"/>
      <c r="AJ396" s="193"/>
      <c r="AK396" s="193"/>
      <c r="AL396" s="193"/>
      <c r="AM396" s="193"/>
      <c r="AN396" s="193"/>
      <c r="AO396" s="193"/>
      <c r="AP396" s="193"/>
      <c r="AQ396" s="193"/>
      <c r="AR396" s="193"/>
      <c r="AS396" s="193"/>
      <c r="AT396" s="193"/>
      <c r="AU396" s="193"/>
      <c r="AV396" s="193"/>
    </row>
    <row r="397" spans="1:48" ht="15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  <c r="AE397" s="193"/>
      <c r="AF397" s="193"/>
      <c r="AG397" s="193"/>
      <c r="AH397" s="193"/>
      <c r="AI397" s="193"/>
      <c r="AJ397" s="193"/>
      <c r="AK397" s="193"/>
      <c r="AL397" s="193"/>
      <c r="AM397" s="193"/>
      <c r="AN397" s="193"/>
      <c r="AO397" s="193"/>
      <c r="AP397" s="193"/>
      <c r="AQ397" s="193"/>
      <c r="AR397" s="193"/>
      <c r="AS397" s="193"/>
      <c r="AT397" s="193"/>
      <c r="AU397" s="193"/>
      <c r="AV397" s="193"/>
    </row>
    <row r="398" spans="1:48" ht="15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  <c r="AE398" s="193"/>
      <c r="AF398" s="193"/>
      <c r="AG398" s="193"/>
      <c r="AH398" s="193"/>
      <c r="AI398" s="193"/>
      <c r="AJ398" s="193"/>
      <c r="AK398" s="193"/>
      <c r="AL398" s="193"/>
      <c r="AM398" s="193"/>
      <c r="AN398" s="193"/>
      <c r="AO398" s="193"/>
      <c r="AP398" s="193"/>
      <c r="AQ398" s="193"/>
      <c r="AR398" s="193"/>
      <c r="AS398" s="193"/>
      <c r="AT398" s="193"/>
      <c r="AU398" s="193"/>
      <c r="AV398" s="193"/>
    </row>
    <row r="399" spans="1:48" ht="15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  <c r="AE399" s="193"/>
      <c r="AF399" s="193"/>
      <c r="AG399" s="193"/>
      <c r="AH399" s="193"/>
      <c r="AI399" s="193"/>
      <c r="AJ399" s="193"/>
      <c r="AK399" s="193"/>
      <c r="AL399" s="193"/>
      <c r="AM399" s="193"/>
      <c r="AN399" s="193"/>
      <c r="AO399" s="193"/>
      <c r="AP399" s="193"/>
      <c r="AQ399" s="193"/>
      <c r="AR399" s="193"/>
      <c r="AS399" s="193"/>
      <c r="AT399" s="193"/>
      <c r="AU399" s="193"/>
      <c r="AV399" s="193"/>
    </row>
    <row r="400" spans="1:48" ht="15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  <c r="AE400" s="193"/>
      <c r="AF400" s="193"/>
      <c r="AG400" s="193"/>
      <c r="AH400" s="193"/>
      <c r="AI400" s="193"/>
      <c r="AJ400" s="193"/>
      <c r="AK400" s="193"/>
      <c r="AL400" s="193"/>
      <c r="AM400" s="193"/>
      <c r="AN400" s="193"/>
      <c r="AO400" s="193"/>
      <c r="AP400" s="193"/>
      <c r="AQ400" s="193"/>
      <c r="AR400" s="193"/>
      <c r="AS400" s="193"/>
      <c r="AT400" s="193"/>
      <c r="AU400" s="193"/>
      <c r="AV400" s="193"/>
    </row>
    <row r="401" spans="1:48" ht="15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  <c r="AE401" s="193"/>
      <c r="AF401" s="193"/>
      <c r="AG401" s="193"/>
      <c r="AH401" s="193"/>
      <c r="AI401" s="193"/>
      <c r="AJ401" s="193"/>
      <c r="AK401" s="193"/>
      <c r="AL401" s="193"/>
      <c r="AM401" s="193"/>
      <c r="AN401" s="193"/>
      <c r="AO401" s="193"/>
      <c r="AP401" s="193"/>
      <c r="AQ401" s="193"/>
      <c r="AR401" s="193"/>
      <c r="AS401" s="193"/>
      <c r="AT401" s="193"/>
      <c r="AU401" s="193"/>
      <c r="AV401" s="193"/>
    </row>
    <row r="402" spans="1:48" ht="15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  <c r="AH402" s="193"/>
      <c r="AI402" s="193"/>
      <c r="AJ402" s="193"/>
      <c r="AK402" s="193"/>
      <c r="AL402" s="193"/>
      <c r="AM402" s="193"/>
      <c r="AN402" s="193"/>
      <c r="AO402" s="193"/>
      <c r="AP402" s="193"/>
      <c r="AQ402" s="193"/>
      <c r="AR402" s="193"/>
      <c r="AS402" s="193"/>
      <c r="AT402" s="193"/>
      <c r="AU402" s="193"/>
      <c r="AV402" s="193"/>
    </row>
    <row r="403" spans="1:48" ht="15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  <c r="AE403" s="193"/>
      <c r="AF403" s="193"/>
      <c r="AG403" s="193"/>
      <c r="AH403" s="193"/>
      <c r="AI403" s="193"/>
      <c r="AJ403" s="193"/>
      <c r="AK403" s="193"/>
      <c r="AL403" s="193"/>
      <c r="AM403" s="193"/>
      <c r="AN403" s="193"/>
      <c r="AO403" s="193"/>
      <c r="AP403" s="193"/>
      <c r="AQ403" s="193"/>
      <c r="AR403" s="193"/>
      <c r="AS403" s="193"/>
      <c r="AT403" s="193"/>
      <c r="AU403" s="193"/>
      <c r="AV403" s="193"/>
    </row>
    <row r="404" spans="1:48" ht="15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  <c r="AE404" s="193"/>
      <c r="AF404" s="193"/>
      <c r="AG404" s="193"/>
      <c r="AH404" s="193"/>
      <c r="AI404" s="193"/>
      <c r="AJ404" s="193"/>
      <c r="AK404" s="193"/>
      <c r="AL404" s="193"/>
      <c r="AM404" s="193"/>
      <c r="AN404" s="193"/>
      <c r="AO404" s="193"/>
      <c r="AP404" s="193"/>
      <c r="AQ404" s="193"/>
      <c r="AR404" s="193"/>
      <c r="AS404" s="193"/>
      <c r="AT404" s="193"/>
      <c r="AU404" s="193"/>
      <c r="AV404" s="193"/>
    </row>
    <row r="405" spans="1:48" ht="15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  <c r="AE405" s="193"/>
      <c r="AF405" s="193"/>
      <c r="AG405" s="193"/>
      <c r="AH405" s="193"/>
      <c r="AI405" s="193"/>
      <c r="AJ405" s="193"/>
      <c r="AK405" s="193"/>
      <c r="AL405" s="193"/>
      <c r="AM405" s="193"/>
      <c r="AN405" s="193"/>
      <c r="AO405" s="193"/>
      <c r="AP405" s="193"/>
      <c r="AQ405" s="193"/>
      <c r="AR405" s="193"/>
      <c r="AS405" s="193"/>
      <c r="AT405" s="193"/>
      <c r="AU405" s="193"/>
      <c r="AV405" s="193"/>
    </row>
    <row r="406" spans="1:48" ht="15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3"/>
      <c r="AF406" s="193"/>
      <c r="AG406" s="193"/>
      <c r="AH406" s="193"/>
      <c r="AI406" s="193"/>
      <c r="AJ406" s="193"/>
      <c r="AK406" s="193"/>
      <c r="AL406" s="193"/>
      <c r="AM406" s="193"/>
      <c r="AN406" s="193"/>
      <c r="AO406" s="193"/>
      <c r="AP406" s="193"/>
      <c r="AQ406" s="193"/>
      <c r="AR406" s="193"/>
      <c r="AS406" s="193"/>
      <c r="AT406" s="193"/>
      <c r="AU406" s="193"/>
      <c r="AV406" s="193"/>
    </row>
    <row r="407" spans="1:48" ht="15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  <c r="AA407" s="193"/>
      <c r="AB407" s="193"/>
      <c r="AC407" s="193"/>
      <c r="AD407" s="193"/>
      <c r="AE407" s="193"/>
      <c r="AF407" s="193"/>
      <c r="AG407" s="193"/>
      <c r="AH407" s="193"/>
      <c r="AI407" s="193"/>
      <c r="AJ407" s="193"/>
      <c r="AK407" s="193"/>
      <c r="AL407" s="193"/>
      <c r="AM407" s="193"/>
      <c r="AN407" s="193"/>
      <c r="AO407" s="193"/>
      <c r="AP407" s="193"/>
      <c r="AQ407" s="193"/>
      <c r="AR407" s="193"/>
      <c r="AS407" s="193"/>
      <c r="AT407" s="193"/>
      <c r="AU407" s="193"/>
      <c r="AV407" s="193"/>
    </row>
    <row r="408" spans="1:48" ht="15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  <c r="AE408" s="193"/>
      <c r="AF408" s="193"/>
      <c r="AG408" s="193"/>
      <c r="AH408" s="193"/>
      <c r="AI408" s="193"/>
      <c r="AJ408" s="193"/>
      <c r="AK408" s="193"/>
      <c r="AL408" s="193"/>
      <c r="AM408" s="193"/>
      <c r="AN408" s="193"/>
      <c r="AO408" s="193"/>
      <c r="AP408" s="193"/>
      <c r="AQ408" s="193"/>
      <c r="AR408" s="193"/>
      <c r="AS408" s="193"/>
      <c r="AT408" s="193"/>
      <c r="AU408" s="193"/>
      <c r="AV408" s="193"/>
    </row>
    <row r="409" spans="1:48" ht="15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  <c r="AE409" s="193"/>
      <c r="AF409" s="193"/>
      <c r="AG409" s="193"/>
      <c r="AH409" s="193"/>
      <c r="AI409" s="193"/>
      <c r="AJ409" s="193"/>
      <c r="AK409" s="193"/>
      <c r="AL409" s="193"/>
      <c r="AM409" s="193"/>
      <c r="AN409" s="193"/>
      <c r="AO409" s="193"/>
      <c r="AP409" s="193"/>
      <c r="AQ409" s="193"/>
      <c r="AR409" s="193"/>
      <c r="AS409" s="193"/>
      <c r="AT409" s="193"/>
      <c r="AU409" s="193"/>
      <c r="AV409" s="193"/>
    </row>
    <row r="410" spans="1:48" ht="15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  <c r="AE410" s="193"/>
      <c r="AF410" s="193"/>
      <c r="AG410" s="193"/>
      <c r="AH410" s="193"/>
      <c r="AI410" s="193"/>
      <c r="AJ410" s="193"/>
      <c r="AK410" s="193"/>
      <c r="AL410" s="193"/>
      <c r="AM410" s="193"/>
      <c r="AN410" s="193"/>
      <c r="AO410" s="193"/>
      <c r="AP410" s="193"/>
      <c r="AQ410" s="193"/>
      <c r="AR410" s="193"/>
      <c r="AS410" s="193"/>
      <c r="AT410" s="193"/>
      <c r="AU410" s="193"/>
      <c r="AV410" s="193"/>
    </row>
    <row r="411" spans="1:48" ht="15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  <c r="AE411" s="193"/>
      <c r="AF411" s="193"/>
      <c r="AG411" s="193"/>
      <c r="AH411" s="193"/>
      <c r="AI411" s="193"/>
      <c r="AJ411" s="193"/>
      <c r="AK411" s="193"/>
      <c r="AL411" s="193"/>
      <c r="AM411" s="193"/>
      <c r="AN411" s="193"/>
      <c r="AO411" s="193"/>
      <c r="AP411" s="193"/>
      <c r="AQ411" s="193"/>
      <c r="AR411" s="193"/>
      <c r="AS411" s="193"/>
      <c r="AT411" s="193"/>
      <c r="AU411" s="193"/>
      <c r="AV411" s="193"/>
    </row>
    <row r="412" spans="1:48" ht="15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3"/>
      <c r="AG412" s="193"/>
      <c r="AH412" s="193"/>
      <c r="AI412" s="193"/>
      <c r="AJ412" s="193"/>
      <c r="AK412" s="193"/>
      <c r="AL412" s="193"/>
      <c r="AM412" s="193"/>
      <c r="AN412" s="193"/>
      <c r="AO412" s="193"/>
      <c r="AP412" s="193"/>
      <c r="AQ412" s="193"/>
      <c r="AR412" s="193"/>
      <c r="AS412" s="193"/>
      <c r="AT412" s="193"/>
      <c r="AU412" s="193"/>
      <c r="AV412" s="193"/>
    </row>
    <row r="413" spans="1:48" ht="15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  <c r="AE413" s="193"/>
      <c r="AF413" s="193"/>
      <c r="AG413" s="193"/>
      <c r="AH413" s="193"/>
      <c r="AI413" s="193"/>
      <c r="AJ413" s="193"/>
      <c r="AK413" s="193"/>
      <c r="AL413" s="193"/>
      <c r="AM413" s="193"/>
      <c r="AN413" s="193"/>
      <c r="AO413" s="193"/>
      <c r="AP413" s="193"/>
      <c r="AQ413" s="193"/>
      <c r="AR413" s="193"/>
      <c r="AS413" s="193"/>
      <c r="AT413" s="193"/>
      <c r="AU413" s="193"/>
      <c r="AV413" s="193"/>
    </row>
    <row r="414" spans="1:48" ht="15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193"/>
      <c r="AI414" s="193"/>
      <c r="AJ414" s="193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193"/>
      <c r="AV414" s="193"/>
    </row>
    <row r="415" spans="1:48" ht="15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  <c r="AH415" s="193"/>
      <c r="AI415" s="193"/>
      <c r="AJ415" s="193"/>
      <c r="AK415" s="193"/>
      <c r="AL415" s="193"/>
      <c r="AM415" s="193"/>
      <c r="AN415" s="193"/>
      <c r="AO415" s="193"/>
      <c r="AP415" s="193"/>
      <c r="AQ415" s="193"/>
      <c r="AR415" s="193"/>
      <c r="AS415" s="193"/>
      <c r="AT415" s="193"/>
      <c r="AU415" s="193"/>
      <c r="AV415" s="193"/>
    </row>
    <row r="416" spans="1:48" ht="15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  <c r="AH416" s="193"/>
      <c r="AI416" s="193"/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193"/>
    </row>
    <row r="417" spans="1:48" ht="15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  <c r="AH417" s="193"/>
      <c r="AI417" s="193"/>
      <c r="AJ417" s="193"/>
      <c r="AK417" s="193"/>
      <c r="AL417" s="193"/>
      <c r="AM417" s="193"/>
      <c r="AN417" s="193"/>
      <c r="AO417" s="193"/>
      <c r="AP417" s="193"/>
      <c r="AQ417" s="193"/>
      <c r="AR417" s="193"/>
      <c r="AS417" s="193"/>
      <c r="AT417" s="193"/>
      <c r="AU417" s="193"/>
      <c r="AV417" s="193"/>
    </row>
    <row r="418" spans="1:48" ht="15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  <c r="AH418" s="193"/>
      <c r="AI418" s="193"/>
      <c r="AJ418" s="193"/>
      <c r="AK418" s="193"/>
      <c r="AL418" s="193"/>
      <c r="AM418" s="193"/>
      <c r="AN418" s="193"/>
      <c r="AO418" s="193"/>
      <c r="AP418" s="193"/>
      <c r="AQ418" s="193"/>
      <c r="AR418" s="193"/>
      <c r="AS418" s="193"/>
      <c r="AT418" s="193"/>
      <c r="AU418" s="193"/>
      <c r="AV418" s="193"/>
    </row>
    <row r="419" spans="1:48" ht="15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  <c r="AH419" s="193"/>
      <c r="AI419" s="193"/>
      <c r="AJ419" s="193"/>
      <c r="AK419" s="193"/>
      <c r="AL419" s="193"/>
      <c r="AM419" s="193"/>
      <c r="AN419" s="193"/>
      <c r="AO419" s="193"/>
      <c r="AP419" s="193"/>
      <c r="AQ419" s="193"/>
      <c r="AR419" s="193"/>
      <c r="AS419" s="193"/>
      <c r="AT419" s="193"/>
      <c r="AU419" s="193"/>
      <c r="AV419" s="193"/>
    </row>
    <row r="420" spans="1:48" ht="15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  <c r="AH420" s="193"/>
      <c r="AI420" s="193"/>
      <c r="AJ420" s="193"/>
      <c r="AK420" s="193"/>
      <c r="AL420" s="193"/>
      <c r="AM420" s="193"/>
      <c r="AN420" s="193"/>
      <c r="AO420" s="193"/>
      <c r="AP420" s="193"/>
      <c r="AQ420" s="193"/>
      <c r="AR420" s="193"/>
      <c r="AS420" s="193"/>
      <c r="AT420" s="193"/>
      <c r="AU420" s="193"/>
      <c r="AV420" s="193"/>
    </row>
    <row r="421" spans="1:48" ht="15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  <c r="AH421" s="193"/>
      <c r="AI421" s="193"/>
      <c r="AJ421" s="193"/>
      <c r="AK421" s="193"/>
      <c r="AL421" s="193"/>
      <c r="AM421" s="193"/>
      <c r="AN421" s="193"/>
      <c r="AO421" s="193"/>
      <c r="AP421" s="193"/>
      <c r="AQ421" s="193"/>
      <c r="AR421" s="193"/>
      <c r="AS421" s="193"/>
      <c r="AT421" s="193"/>
      <c r="AU421" s="193"/>
      <c r="AV421" s="193"/>
    </row>
    <row r="422" spans="1:48" ht="15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  <c r="AH422" s="193"/>
      <c r="AI422" s="193"/>
      <c r="AJ422" s="193"/>
      <c r="AK422" s="193"/>
      <c r="AL422" s="193"/>
      <c r="AM422" s="193"/>
      <c r="AN422" s="193"/>
      <c r="AO422" s="193"/>
      <c r="AP422" s="193"/>
      <c r="AQ422" s="193"/>
      <c r="AR422" s="193"/>
      <c r="AS422" s="193"/>
      <c r="AT422" s="193"/>
      <c r="AU422" s="193"/>
      <c r="AV422" s="193"/>
    </row>
    <row r="423" spans="1:48" ht="15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  <c r="AE423" s="193"/>
      <c r="AF423" s="193"/>
      <c r="AG423" s="193"/>
      <c r="AH423" s="193"/>
      <c r="AI423" s="193"/>
      <c r="AJ423" s="193"/>
      <c r="AK423" s="193"/>
      <c r="AL423" s="193"/>
      <c r="AM423" s="193"/>
      <c r="AN423" s="193"/>
      <c r="AO423" s="193"/>
      <c r="AP423" s="193"/>
      <c r="AQ423" s="193"/>
      <c r="AR423" s="193"/>
      <c r="AS423" s="193"/>
      <c r="AT423" s="193"/>
      <c r="AU423" s="193"/>
      <c r="AV423" s="193"/>
    </row>
    <row r="424" spans="1:48" ht="15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  <c r="AE424" s="193"/>
      <c r="AF424" s="193"/>
      <c r="AG424" s="193"/>
      <c r="AH424" s="193"/>
      <c r="AI424" s="193"/>
      <c r="AJ424" s="193"/>
      <c r="AK424" s="193"/>
      <c r="AL424" s="193"/>
      <c r="AM424" s="193"/>
      <c r="AN424" s="193"/>
      <c r="AO424" s="193"/>
      <c r="AP424" s="193"/>
      <c r="AQ424" s="193"/>
      <c r="AR424" s="193"/>
      <c r="AS424" s="193"/>
      <c r="AT424" s="193"/>
      <c r="AU424" s="193"/>
      <c r="AV424" s="193"/>
    </row>
    <row r="425" spans="1:48" ht="15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3"/>
      <c r="AF425" s="193"/>
      <c r="AG425" s="193"/>
      <c r="AH425" s="193"/>
      <c r="AI425" s="193"/>
      <c r="AJ425" s="193"/>
      <c r="AK425" s="193"/>
      <c r="AL425" s="193"/>
      <c r="AM425" s="193"/>
      <c r="AN425" s="193"/>
      <c r="AO425" s="193"/>
      <c r="AP425" s="193"/>
      <c r="AQ425" s="193"/>
      <c r="AR425" s="193"/>
      <c r="AS425" s="193"/>
      <c r="AT425" s="193"/>
      <c r="AU425" s="193"/>
      <c r="AV425" s="193"/>
    </row>
    <row r="426" spans="1:48" ht="15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  <c r="AE426" s="193"/>
      <c r="AF426" s="193"/>
      <c r="AG426" s="193"/>
      <c r="AH426" s="193"/>
      <c r="AI426" s="193"/>
      <c r="AJ426" s="193"/>
      <c r="AK426" s="193"/>
      <c r="AL426" s="193"/>
      <c r="AM426" s="193"/>
      <c r="AN426" s="193"/>
      <c r="AO426" s="193"/>
      <c r="AP426" s="193"/>
      <c r="AQ426" s="193"/>
      <c r="AR426" s="193"/>
      <c r="AS426" s="193"/>
      <c r="AT426" s="193"/>
      <c r="AU426" s="193"/>
      <c r="AV426" s="193"/>
    </row>
    <row r="427" spans="1:48" ht="15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  <c r="AH427" s="193"/>
      <c r="AI427" s="193"/>
      <c r="AJ427" s="193"/>
      <c r="AK427" s="193"/>
      <c r="AL427" s="193"/>
      <c r="AM427" s="193"/>
      <c r="AN427" s="193"/>
      <c r="AO427" s="193"/>
      <c r="AP427" s="193"/>
      <c r="AQ427" s="193"/>
      <c r="AR427" s="193"/>
      <c r="AS427" s="193"/>
      <c r="AT427" s="193"/>
      <c r="AU427" s="193"/>
      <c r="AV427" s="193"/>
    </row>
    <row r="428" spans="1:48" ht="15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  <c r="AH428" s="193"/>
      <c r="AI428" s="193"/>
      <c r="AJ428" s="193"/>
      <c r="AK428" s="193"/>
      <c r="AL428" s="193"/>
      <c r="AM428" s="193"/>
      <c r="AN428" s="193"/>
      <c r="AO428" s="193"/>
      <c r="AP428" s="193"/>
      <c r="AQ428" s="193"/>
      <c r="AR428" s="193"/>
      <c r="AS428" s="193"/>
      <c r="AT428" s="193"/>
      <c r="AU428" s="193"/>
      <c r="AV428" s="193"/>
    </row>
    <row r="429" spans="1:48" ht="15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  <c r="AE429" s="193"/>
      <c r="AF429" s="193"/>
      <c r="AG429" s="193"/>
      <c r="AH429" s="193"/>
      <c r="AI429" s="193"/>
      <c r="AJ429" s="193"/>
      <c r="AK429" s="193"/>
      <c r="AL429" s="193"/>
      <c r="AM429" s="193"/>
      <c r="AN429" s="193"/>
      <c r="AO429" s="193"/>
      <c r="AP429" s="193"/>
      <c r="AQ429" s="193"/>
      <c r="AR429" s="193"/>
      <c r="AS429" s="193"/>
      <c r="AT429" s="193"/>
      <c r="AU429" s="193"/>
      <c r="AV429" s="193"/>
    </row>
    <row r="430" spans="1:48" ht="15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  <c r="AE430" s="193"/>
      <c r="AF430" s="193"/>
      <c r="AG430" s="193"/>
      <c r="AH430" s="193"/>
      <c r="AI430" s="193"/>
      <c r="AJ430" s="193"/>
      <c r="AK430" s="193"/>
      <c r="AL430" s="193"/>
      <c r="AM430" s="193"/>
      <c r="AN430" s="193"/>
      <c r="AO430" s="193"/>
      <c r="AP430" s="193"/>
      <c r="AQ430" s="193"/>
      <c r="AR430" s="193"/>
      <c r="AS430" s="193"/>
      <c r="AT430" s="193"/>
      <c r="AU430" s="193"/>
      <c r="AV430" s="193"/>
    </row>
    <row r="431" spans="1:48" ht="15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  <c r="AH431" s="193"/>
      <c r="AI431" s="193"/>
      <c r="AJ431" s="193"/>
      <c r="AK431" s="193"/>
      <c r="AL431" s="193"/>
      <c r="AM431" s="193"/>
      <c r="AN431" s="193"/>
      <c r="AO431" s="193"/>
      <c r="AP431" s="193"/>
      <c r="AQ431" s="193"/>
      <c r="AR431" s="193"/>
      <c r="AS431" s="193"/>
      <c r="AT431" s="193"/>
      <c r="AU431" s="193"/>
      <c r="AV431" s="193"/>
    </row>
    <row r="432" spans="1:48" ht="15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  <c r="AH432" s="193"/>
      <c r="AI432" s="193"/>
      <c r="AJ432" s="193"/>
      <c r="AK432" s="193"/>
      <c r="AL432" s="193"/>
      <c r="AM432" s="193"/>
      <c r="AN432" s="193"/>
      <c r="AO432" s="193"/>
      <c r="AP432" s="193"/>
      <c r="AQ432" s="193"/>
      <c r="AR432" s="193"/>
      <c r="AS432" s="193"/>
      <c r="AT432" s="193"/>
      <c r="AU432" s="193"/>
      <c r="AV432" s="193"/>
    </row>
    <row r="433" spans="1:48" ht="15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  <c r="AE433" s="193"/>
      <c r="AF433" s="193"/>
      <c r="AG433" s="193"/>
      <c r="AH433" s="193"/>
      <c r="AI433" s="193"/>
      <c r="AJ433" s="193"/>
      <c r="AK433" s="193"/>
      <c r="AL433" s="193"/>
      <c r="AM433" s="193"/>
      <c r="AN433" s="193"/>
      <c r="AO433" s="193"/>
      <c r="AP433" s="193"/>
      <c r="AQ433" s="193"/>
      <c r="AR433" s="193"/>
      <c r="AS433" s="193"/>
      <c r="AT433" s="193"/>
      <c r="AU433" s="193"/>
      <c r="AV433" s="193"/>
    </row>
    <row r="434" spans="1:48" ht="15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  <c r="AE434" s="193"/>
      <c r="AF434" s="193"/>
      <c r="AG434" s="193"/>
      <c r="AH434" s="193"/>
      <c r="AI434" s="193"/>
      <c r="AJ434" s="193"/>
      <c r="AK434" s="193"/>
      <c r="AL434" s="193"/>
      <c r="AM434" s="193"/>
      <c r="AN434" s="193"/>
      <c r="AO434" s="193"/>
      <c r="AP434" s="193"/>
      <c r="AQ434" s="193"/>
      <c r="AR434" s="193"/>
      <c r="AS434" s="193"/>
      <c r="AT434" s="193"/>
      <c r="AU434" s="193"/>
      <c r="AV434" s="193"/>
    </row>
    <row r="435" spans="1:48" ht="15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  <c r="AE435" s="193"/>
      <c r="AF435" s="193"/>
      <c r="AG435" s="193"/>
      <c r="AH435" s="193"/>
      <c r="AI435" s="193"/>
      <c r="AJ435" s="193"/>
      <c r="AK435" s="193"/>
      <c r="AL435" s="193"/>
      <c r="AM435" s="193"/>
      <c r="AN435" s="193"/>
      <c r="AO435" s="193"/>
      <c r="AP435" s="193"/>
      <c r="AQ435" s="193"/>
      <c r="AR435" s="193"/>
      <c r="AS435" s="193"/>
      <c r="AT435" s="193"/>
      <c r="AU435" s="193"/>
      <c r="AV435" s="193"/>
    </row>
    <row r="436" spans="1:48" ht="15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  <c r="AH436" s="193"/>
      <c r="AI436" s="193"/>
      <c r="AJ436" s="193"/>
      <c r="AK436" s="193"/>
      <c r="AL436" s="193"/>
      <c r="AM436" s="193"/>
      <c r="AN436" s="193"/>
      <c r="AO436" s="193"/>
      <c r="AP436" s="193"/>
      <c r="AQ436" s="193"/>
      <c r="AR436" s="193"/>
      <c r="AS436" s="193"/>
      <c r="AT436" s="193"/>
      <c r="AU436" s="193"/>
      <c r="AV436" s="193"/>
    </row>
    <row r="437" spans="1:48" ht="15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193"/>
      <c r="AI437" s="193"/>
      <c r="AJ437" s="193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193"/>
      <c r="AV437" s="193"/>
    </row>
    <row r="438" spans="1:48" ht="15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  <c r="AH438" s="193"/>
      <c r="AI438" s="193"/>
      <c r="AJ438" s="193"/>
      <c r="AK438" s="193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</row>
    <row r="439" spans="1:48" ht="15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  <c r="AE439" s="193"/>
      <c r="AF439" s="193"/>
      <c r="AG439" s="193"/>
      <c r="AH439" s="193"/>
      <c r="AI439" s="193"/>
      <c r="AJ439" s="193"/>
      <c r="AK439" s="193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</row>
    <row r="440" spans="1:48" ht="15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  <c r="AE440" s="193"/>
      <c r="AF440" s="193"/>
      <c r="AG440" s="193"/>
      <c r="AH440" s="193"/>
      <c r="AI440" s="193"/>
      <c r="AJ440" s="193"/>
      <c r="AK440" s="193"/>
      <c r="AL440" s="193"/>
      <c r="AM440" s="193"/>
      <c r="AN440" s="193"/>
      <c r="AO440" s="193"/>
      <c r="AP440" s="193"/>
      <c r="AQ440" s="193"/>
      <c r="AR440" s="193"/>
      <c r="AS440" s="193"/>
      <c r="AT440" s="193"/>
      <c r="AU440" s="193"/>
      <c r="AV440" s="193"/>
    </row>
    <row r="441" spans="1:48" ht="15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  <c r="AH441" s="193"/>
      <c r="AI441" s="193"/>
      <c r="AJ441" s="193"/>
      <c r="AK441" s="193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</row>
    <row r="442" spans="1:48" ht="15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  <c r="AH442" s="193"/>
      <c r="AI442" s="193"/>
      <c r="AJ442" s="193"/>
      <c r="AK442" s="193"/>
      <c r="AL442" s="193"/>
      <c r="AM442" s="193"/>
      <c r="AN442" s="193"/>
      <c r="AO442" s="193"/>
      <c r="AP442" s="193"/>
      <c r="AQ442" s="193"/>
      <c r="AR442" s="193"/>
      <c r="AS442" s="193"/>
      <c r="AT442" s="193"/>
      <c r="AU442" s="193"/>
      <c r="AV442" s="193"/>
    </row>
    <row r="443" spans="1:48" ht="15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  <c r="AE443" s="193"/>
      <c r="AF443" s="193"/>
      <c r="AG443" s="193"/>
      <c r="AH443" s="193"/>
      <c r="AI443" s="193"/>
      <c r="AJ443" s="193"/>
      <c r="AK443" s="193"/>
      <c r="AL443" s="193"/>
      <c r="AM443" s="193"/>
      <c r="AN443" s="193"/>
      <c r="AO443" s="193"/>
      <c r="AP443" s="193"/>
      <c r="AQ443" s="193"/>
      <c r="AR443" s="193"/>
      <c r="AS443" s="193"/>
      <c r="AT443" s="193"/>
      <c r="AU443" s="193"/>
      <c r="AV443" s="193"/>
    </row>
    <row r="444" spans="1:48" ht="15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  <c r="AH444" s="193"/>
      <c r="AI444" s="193"/>
      <c r="AJ444" s="193"/>
      <c r="AK444" s="193"/>
      <c r="AL444" s="193"/>
      <c r="AM444" s="193"/>
      <c r="AN444" s="193"/>
      <c r="AO444" s="193"/>
      <c r="AP444" s="193"/>
      <c r="AQ444" s="193"/>
      <c r="AR444" s="193"/>
      <c r="AS444" s="193"/>
      <c r="AT444" s="193"/>
      <c r="AU444" s="193"/>
      <c r="AV444" s="193"/>
    </row>
    <row r="445" spans="1:48" ht="15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  <c r="AH445" s="193"/>
      <c r="AI445" s="193"/>
      <c r="AJ445" s="193"/>
      <c r="AK445" s="193"/>
      <c r="AL445" s="193"/>
      <c r="AM445" s="193"/>
      <c r="AN445" s="193"/>
      <c r="AO445" s="193"/>
      <c r="AP445" s="193"/>
      <c r="AQ445" s="193"/>
      <c r="AR445" s="193"/>
      <c r="AS445" s="193"/>
      <c r="AT445" s="193"/>
      <c r="AU445" s="193"/>
      <c r="AV445" s="193"/>
    </row>
    <row r="446" spans="1:48" ht="15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  <c r="AH446" s="193"/>
      <c r="AI446" s="193"/>
      <c r="AJ446" s="193"/>
      <c r="AK446" s="193"/>
      <c r="AL446" s="193"/>
      <c r="AM446" s="193"/>
      <c r="AN446" s="193"/>
      <c r="AO446" s="193"/>
      <c r="AP446" s="193"/>
      <c r="AQ446" s="193"/>
      <c r="AR446" s="193"/>
      <c r="AS446" s="193"/>
      <c r="AT446" s="193"/>
      <c r="AU446" s="193"/>
      <c r="AV446" s="193"/>
    </row>
    <row r="447" spans="1:48" ht="15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  <c r="AH447" s="193"/>
      <c r="AI447" s="193"/>
      <c r="AJ447" s="193"/>
      <c r="AK447" s="193"/>
      <c r="AL447" s="193"/>
      <c r="AM447" s="193"/>
      <c r="AN447" s="193"/>
      <c r="AO447" s="193"/>
      <c r="AP447" s="193"/>
      <c r="AQ447" s="193"/>
      <c r="AR447" s="193"/>
      <c r="AS447" s="193"/>
      <c r="AT447" s="193"/>
      <c r="AU447" s="193"/>
      <c r="AV447" s="193"/>
    </row>
    <row r="448" spans="1:48" ht="15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  <c r="AH448" s="193"/>
      <c r="AI448" s="193"/>
      <c r="AJ448" s="193"/>
      <c r="AK448" s="193"/>
      <c r="AL448" s="193"/>
      <c r="AM448" s="193"/>
      <c r="AN448" s="193"/>
      <c r="AO448" s="193"/>
      <c r="AP448" s="193"/>
      <c r="AQ448" s="193"/>
      <c r="AR448" s="193"/>
      <c r="AS448" s="193"/>
      <c r="AT448" s="193"/>
      <c r="AU448" s="193"/>
      <c r="AV448" s="193"/>
    </row>
    <row r="449" spans="1:48" ht="15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  <c r="AE449" s="193"/>
      <c r="AF449" s="193"/>
      <c r="AG449" s="193"/>
      <c r="AH449" s="193"/>
      <c r="AI449" s="193"/>
      <c r="AJ449" s="193"/>
      <c r="AK449" s="193"/>
      <c r="AL449" s="193"/>
      <c r="AM449" s="193"/>
      <c r="AN449" s="193"/>
      <c r="AO449" s="193"/>
      <c r="AP449" s="193"/>
      <c r="AQ449" s="193"/>
      <c r="AR449" s="193"/>
      <c r="AS449" s="193"/>
      <c r="AT449" s="193"/>
      <c r="AU449" s="193"/>
      <c r="AV449" s="193"/>
    </row>
    <row r="450" spans="1:48" ht="15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  <c r="AH450" s="193"/>
      <c r="AI450" s="193"/>
      <c r="AJ450" s="193"/>
      <c r="AK450" s="193"/>
      <c r="AL450" s="193"/>
      <c r="AM450" s="193"/>
      <c r="AN450" s="193"/>
      <c r="AO450" s="193"/>
      <c r="AP450" s="193"/>
      <c r="AQ450" s="193"/>
      <c r="AR450" s="193"/>
      <c r="AS450" s="193"/>
      <c r="AT450" s="193"/>
      <c r="AU450" s="193"/>
      <c r="AV450" s="193"/>
    </row>
    <row r="451" spans="1:48" ht="15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3"/>
      <c r="AK451" s="193"/>
      <c r="AL451" s="193"/>
      <c r="AM451" s="193"/>
      <c r="AN451" s="193"/>
      <c r="AO451" s="193"/>
      <c r="AP451" s="193"/>
      <c r="AQ451" s="193"/>
      <c r="AR451" s="193"/>
      <c r="AS451" s="193"/>
      <c r="AT451" s="193"/>
      <c r="AU451" s="193"/>
      <c r="AV451" s="193"/>
    </row>
    <row r="452" spans="1:48" ht="15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  <c r="AH452" s="193"/>
      <c r="AI452" s="193"/>
      <c r="AJ452" s="193"/>
      <c r="AK452" s="193"/>
      <c r="AL452" s="193"/>
      <c r="AM452" s="193"/>
      <c r="AN452" s="193"/>
      <c r="AO452" s="193"/>
      <c r="AP452" s="193"/>
      <c r="AQ452" s="193"/>
      <c r="AR452" s="193"/>
      <c r="AS452" s="193"/>
      <c r="AT452" s="193"/>
      <c r="AU452" s="193"/>
      <c r="AV452" s="193"/>
    </row>
    <row r="453" spans="1:48" ht="15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  <c r="AE453" s="193"/>
      <c r="AF453" s="193"/>
      <c r="AG453" s="193"/>
      <c r="AH453" s="193"/>
      <c r="AI453" s="193"/>
      <c r="AJ453" s="193"/>
      <c r="AK453" s="193"/>
      <c r="AL453" s="193"/>
      <c r="AM453" s="193"/>
      <c r="AN453" s="193"/>
      <c r="AO453" s="193"/>
      <c r="AP453" s="193"/>
      <c r="AQ453" s="193"/>
      <c r="AR453" s="193"/>
      <c r="AS453" s="193"/>
      <c r="AT453" s="193"/>
      <c r="AU453" s="193"/>
      <c r="AV453" s="193"/>
    </row>
    <row r="454" spans="1:48" ht="15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  <c r="AE454" s="193"/>
      <c r="AF454" s="193"/>
      <c r="AG454" s="193"/>
      <c r="AH454" s="193"/>
      <c r="AI454" s="193"/>
      <c r="AJ454" s="193"/>
      <c r="AK454" s="193"/>
      <c r="AL454" s="193"/>
      <c r="AM454" s="193"/>
      <c r="AN454" s="193"/>
      <c r="AO454" s="193"/>
      <c r="AP454" s="193"/>
      <c r="AQ454" s="193"/>
      <c r="AR454" s="193"/>
      <c r="AS454" s="193"/>
      <c r="AT454" s="193"/>
      <c r="AU454" s="193"/>
      <c r="AV454" s="193"/>
    </row>
    <row r="455" spans="1:48" ht="15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3"/>
      <c r="AF455" s="193"/>
      <c r="AG455" s="193"/>
      <c r="AH455" s="193"/>
      <c r="AI455" s="193"/>
      <c r="AJ455" s="193"/>
      <c r="AK455" s="193"/>
      <c r="AL455" s="193"/>
      <c r="AM455" s="193"/>
      <c r="AN455" s="193"/>
      <c r="AO455" s="193"/>
      <c r="AP455" s="193"/>
      <c r="AQ455" s="193"/>
      <c r="AR455" s="193"/>
      <c r="AS455" s="193"/>
      <c r="AT455" s="193"/>
      <c r="AU455" s="193"/>
      <c r="AV455" s="193"/>
    </row>
    <row r="456" spans="1:48" ht="15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  <c r="AE456" s="193"/>
      <c r="AF456" s="193"/>
      <c r="AG456" s="193"/>
      <c r="AH456" s="193"/>
      <c r="AI456" s="193"/>
      <c r="AJ456" s="193"/>
      <c r="AK456" s="193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</row>
    <row r="457" spans="1:48" ht="15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  <c r="AE457" s="193"/>
      <c r="AF457" s="193"/>
      <c r="AG457" s="193"/>
      <c r="AH457" s="193"/>
      <c r="AI457" s="193"/>
      <c r="AJ457" s="193"/>
      <c r="AK457" s="193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</row>
    <row r="458" spans="1:48" ht="15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  <c r="AE458" s="193"/>
      <c r="AF458" s="193"/>
      <c r="AG458" s="193"/>
      <c r="AH458" s="193"/>
      <c r="AI458" s="193"/>
      <c r="AJ458" s="193"/>
      <c r="AK458" s="193"/>
      <c r="AL458" s="193"/>
      <c r="AM458" s="193"/>
      <c r="AN458" s="193"/>
      <c r="AO458" s="193"/>
      <c r="AP458" s="193"/>
      <c r="AQ458" s="193"/>
      <c r="AR458" s="193"/>
      <c r="AS458" s="193"/>
      <c r="AT458" s="193"/>
      <c r="AU458" s="193"/>
      <c r="AV458" s="193"/>
    </row>
    <row r="459" spans="1:48" ht="15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  <c r="AE459" s="193"/>
      <c r="AF459" s="193"/>
      <c r="AG459" s="193"/>
      <c r="AH459" s="193"/>
      <c r="AI459" s="193"/>
      <c r="AJ459" s="193"/>
      <c r="AK459" s="193"/>
      <c r="AL459" s="193"/>
      <c r="AM459" s="193"/>
      <c r="AN459" s="193"/>
      <c r="AO459" s="193"/>
      <c r="AP459" s="193"/>
      <c r="AQ459" s="193"/>
      <c r="AR459" s="193"/>
      <c r="AS459" s="193"/>
      <c r="AT459" s="193"/>
      <c r="AU459" s="193"/>
      <c r="AV459" s="193"/>
    </row>
    <row r="460" spans="1:48" ht="15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3"/>
      <c r="AF460" s="193"/>
      <c r="AG460" s="193"/>
      <c r="AH460" s="193"/>
      <c r="AI460" s="193"/>
      <c r="AJ460" s="193"/>
      <c r="AK460" s="193"/>
      <c r="AL460" s="193"/>
      <c r="AM460" s="193"/>
      <c r="AN460" s="193"/>
      <c r="AO460" s="193"/>
      <c r="AP460" s="193"/>
      <c r="AQ460" s="193"/>
      <c r="AR460" s="193"/>
      <c r="AS460" s="193"/>
      <c r="AT460" s="193"/>
      <c r="AU460" s="193"/>
      <c r="AV460" s="193"/>
    </row>
    <row r="461" spans="1:48" ht="15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  <c r="AH461" s="193"/>
      <c r="AI461" s="193"/>
      <c r="AJ461" s="193"/>
      <c r="AK461" s="193"/>
      <c r="AL461" s="193"/>
      <c r="AM461" s="193"/>
      <c r="AN461" s="193"/>
      <c r="AO461" s="193"/>
      <c r="AP461" s="193"/>
      <c r="AQ461" s="193"/>
      <c r="AR461" s="193"/>
      <c r="AS461" s="193"/>
      <c r="AT461" s="193"/>
      <c r="AU461" s="193"/>
      <c r="AV461" s="193"/>
    </row>
    <row r="462" spans="1:48" ht="15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  <c r="AH462" s="193"/>
      <c r="AI462" s="193"/>
      <c r="AJ462" s="193"/>
      <c r="AK462" s="193"/>
      <c r="AL462" s="193"/>
      <c r="AM462" s="193"/>
      <c r="AN462" s="193"/>
      <c r="AO462" s="193"/>
      <c r="AP462" s="193"/>
      <c r="AQ462" s="193"/>
      <c r="AR462" s="193"/>
      <c r="AS462" s="193"/>
      <c r="AT462" s="193"/>
      <c r="AU462" s="193"/>
      <c r="AV462" s="193"/>
    </row>
    <row r="463" spans="1:48" ht="15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  <c r="AH463" s="193"/>
      <c r="AI463" s="193"/>
      <c r="AJ463" s="193"/>
      <c r="AK463" s="193"/>
      <c r="AL463" s="193"/>
      <c r="AM463" s="193"/>
      <c r="AN463" s="193"/>
      <c r="AO463" s="193"/>
      <c r="AP463" s="193"/>
      <c r="AQ463" s="193"/>
      <c r="AR463" s="193"/>
      <c r="AS463" s="193"/>
      <c r="AT463" s="193"/>
      <c r="AU463" s="193"/>
      <c r="AV463" s="193"/>
    </row>
    <row r="464" spans="1:48" ht="15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  <c r="AE464" s="193"/>
      <c r="AF464" s="193"/>
      <c r="AG464" s="193"/>
      <c r="AH464" s="193"/>
      <c r="AI464" s="193"/>
      <c r="AJ464" s="193"/>
      <c r="AK464" s="193"/>
      <c r="AL464" s="193"/>
      <c r="AM464" s="193"/>
      <c r="AN464" s="193"/>
      <c r="AO464" s="193"/>
      <c r="AP464" s="193"/>
      <c r="AQ464" s="193"/>
      <c r="AR464" s="193"/>
      <c r="AS464" s="193"/>
      <c r="AT464" s="193"/>
      <c r="AU464" s="193"/>
      <c r="AV464" s="193"/>
    </row>
    <row r="465" spans="1:48" ht="15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193"/>
      <c r="AJ465" s="193"/>
      <c r="AK465" s="193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</row>
    <row r="466" spans="1:48" ht="15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3"/>
      <c r="AF466" s="193"/>
      <c r="AG466" s="193"/>
      <c r="AH466" s="193"/>
      <c r="AI466" s="193"/>
      <c r="AJ466" s="193"/>
      <c r="AK466" s="193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</row>
    <row r="467" spans="1:48" ht="15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  <c r="AE467" s="193"/>
      <c r="AF467" s="193"/>
      <c r="AG467" s="193"/>
      <c r="AH467" s="193"/>
      <c r="AI467" s="193"/>
      <c r="AJ467" s="193"/>
      <c r="AK467" s="193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</row>
    <row r="468" spans="1:48" ht="15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  <c r="AE468" s="193"/>
      <c r="AF468" s="193"/>
      <c r="AG468" s="193"/>
      <c r="AH468" s="193"/>
      <c r="AI468" s="193"/>
      <c r="AJ468" s="193"/>
      <c r="AK468" s="193"/>
      <c r="AL468" s="193"/>
      <c r="AM468" s="193"/>
      <c r="AN468" s="193"/>
      <c r="AO468" s="193"/>
      <c r="AP468" s="193"/>
      <c r="AQ468" s="193"/>
      <c r="AR468" s="193"/>
      <c r="AS468" s="193"/>
      <c r="AT468" s="193"/>
      <c r="AU468" s="193"/>
      <c r="AV468" s="193"/>
    </row>
    <row r="469" spans="1:48" ht="15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  <c r="AH469" s="193"/>
      <c r="AI469" s="193"/>
      <c r="AJ469" s="193"/>
      <c r="AK469" s="193"/>
      <c r="AL469" s="193"/>
      <c r="AM469" s="193"/>
      <c r="AN469" s="193"/>
      <c r="AO469" s="193"/>
      <c r="AP469" s="193"/>
      <c r="AQ469" s="193"/>
      <c r="AR469" s="193"/>
      <c r="AS469" s="193"/>
      <c r="AT469" s="193"/>
      <c r="AU469" s="193"/>
      <c r="AV469" s="193"/>
    </row>
    <row r="470" spans="1:48" ht="15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  <c r="AH470" s="193"/>
      <c r="AI470" s="193"/>
      <c r="AJ470" s="193"/>
      <c r="AK470" s="193"/>
      <c r="AL470" s="193"/>
      <c r="AM470" s="193"/>
      <c r="AN470" s="193"/>
      <c r="AO470" s="193"/>
      <c r="AP470" s="193"/>
      <c r="AQ470" s="193"/>
      <c r="AR470" s="193"/>
      <c r="AS470" s="193"/>
      <c r="AT470" s="193"/>
      <c r="AU470" s="193"/>
      <c r="AV470" s="193"/>
    </row>
    <row r="471" spans="1:48" ht="15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  <c r="AH471" s="193"/>
      <c r="AI471" s="193"/>
      <c r="AJ471" s="193"/>
      <c r="AK471" s="193"/>
      <c r="AL471" s="193"/>
      <c r="AM471" s="193"/>
      <c r="AN471" s="193"/>
      <c r="AO471" s="193"/>
      <c r="AP471" s="193"/>
      <c r="AQ471" s="193"/>
      <c r="AR471" s="193"/>
      <c r="AS471" s="193"/>
      <c r="AT471" s="193"/>
      <c r="AU471" s="193"/>
      <c r="AV471" s="193"/>
    </row>
    <row r="472" spans="1:48" ht="15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  <c r="AE472" s="193"/>
      <c r="AF472" s="193"/>
      <c r="AG472" s="193"/>
      <c r="AH472" s="193"/>
      <c r="AI472" s="193"/>
      <c r="AJ472" s="193"/>
      <c r="AK472" s="193"/>
      <c r="AL472" s="193"/>
      <c r="AM472" s="193"/>
      <c r="AN472" s="193"/>
      <c r="AO472" s="193"/>
      <c r="AP472" s="193"/>
      <c r="AQ472" s="193"/>
      <c r="AR472" s="193"/>
      <c r="AS472" s="193"/>
      <c r="AT472" s="193"/>
      <c r="AU472" s="193"/>
      <c r="AV472" s="193"/>
    </row>
    <row r="473" spans="1:48" ht="15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  <c r="AH473" s="193"/>
      <c r="AI473" s="193"/>
      <c r="AJ473" s="193"/>
      <c r="AK473" s="193"/>
      <c r="AL473" s="193"/>
      <c r="AM473" s="193"/>
      <c r="AN473" s="193"/>
      <c r="AO473" s="193"/>
      <c r="AP473" s="193"/>
      <c r="AQ473" s="193"/>
      <c r="AR473" s="193"/>
      <c r="AS473" s="193"/>
      <c r="AT473" s="193"/>
      <c r="AU473" s="193"/>
      <c r="AV473" s="193"/>
    </row>
    <row r="474" spans="1:48" ht="15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  <c r="AH474" s="193"/>
      <c r="AI474" s="193"/>
      <c r="AJ474" s="193"/>
      <c r="AK474" s="193"/>
      <c r="AL474" s="193"/>
      <c r="AM474" s="193"/>
      <c r="AN474" s="193"/>
      <c r="AO474" s="193"/>
      <c r="AP474" s="193"/>
      <c r="AQ474" s="193"/>
      <c r="AR474" s="193"/>
      <c r="AS474" s="193"/>
      <c r="AT474" s="193"/>
      <c r="AU474" s="193"/>
      <c r="AV474" s="193"/>
    </row>
    <row r="475" spans="1:48" ht="15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3"/>
      <c r="AG475" s="193"/>
      <c r="AH475" s="193"/>
      <c r="AI475" s="193"/>
      <c r="AJ475" s="193"/>
      <c r="AK475" s="193"/>
      <c r="AL475" s="193"/>
      <c r="AM475" s="193"/>
      <c r="AN475" s="193"/>
      <c r="AO475" s="193"/>
      <c r="AP475" s="193"/>
      <c r="AQ475" s="193"/>
      <c r="AR475" s="193"/>
      <c r="AS475" s="193"/>
      <c r="AT475" s="193"/>
      <c r="AU475" s="193"/>
      <c r="AV475" s="193"/>
    </row>
    <row r="476" spans="1:48" ht="15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3"/>
      <c r="AF476" s="193"/>
      <c r="AG476" s="193"/>
      <c r="AH476" s="193"/>
      <c r="AI476" s="193"/>
      <c r="AJ476" s="193"/>
      <c r="AK476" s="193"/>
      <c r="AL476" s="193"/>
      <c r="AM476" s="193"/>
      <c r="AN476" s="193"/>
      <c r="AO476" s="193"/>
      <c r="AP476" s="193"/>
      <c r="AQ476" s="193"/>
      <c r="AR476" s="193"/>
      <c r="AS476" s="193"/>
      <c r="AT476" s="193"/>
      <c r="AU476" s="193"/>
      <c r="AV476" s="193"/>
    </row>
    <row r="477" spans="1:48" ht="15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  <c r="AA477" s="193"/>
      <c r="AB477" s="193"/>
      <c r="AC477" s="193"/>
      <c r="AD477" s="193"/>
      <c r="AE477" s="193"/>
      <c r="AF477" s="193"/>
      <c r="AG477" s="193"/>
      <c r="AH477" s="193"/>
      <c r="AI477" s="193"/>
      <c r="AJ477" s="193"/>
      <c r="AK477" s="193"/>
      <c r="AL477" s="193"/>
      <c r="AM477" s="193"/>
      <c r="AN477" s="193"/>
      <c r="AO477" s="193"/>
      <c r="AP477" s="193"/>
      <c r="AQ477" s="193"/>
      <c r="AR477" s="193"/>
      <c r="AS477" s="193"/>
      <c r="AT477" s="193"/>
      <c r="AU477" s="193"/>
      <c r="AV477" s="193"/>
    </row>
    <row r="478" spans="1:48" ht="15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  <c r="AE478" s="193"/>
      <c r="AF478" s="193"/>
      <c r="AG478" s="193"/>
      <c r="AH478" s="193"/>
      <c r="AI478" s="193"/>
      <c r="AJ478" s="193"/>
      <c r="AK478" s="193"/>
      <c r="AL478" s="193"/>
      <c r="AM478" s="193"/>
      <c r="AN478" s="193"/>
      <c r="AO478" s="193"/>
      <c r="AP478" s="193"/>
      <c r="AQ478" s="193"/>
      <c r="AR478" s="193"/>
      <c r="AS478" s="193"/>
      <c r="AT478" s="193"/>
      <c r="AU478" s="193"/>
      <c r="AV478" s="193"/>
    </row>
    <row r="479" spans="1:48" ht="15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3"/>
      <c r="AG479" s="193"/>
      <c r="AH479" s="193"/>
      <c r="AI479" s="193"/>
      <c r="AJ479" s="193"/>
      <c r="AK479" s="193"/>
      <c r="AL479" s="193"/>
      <c r="AM479" s="193"/>
      <c r="AN479" s="193"/>
      <c r="AO479" s="193"/>
      <c r="AP479" s="193"/>
      <c r="AQ479" s="193"/>
      <c r="AR479" s="193"/>
      <c r="AS479" s="193"/>
      <c r="AT479" s="193"/>
      <c r="AU479" s="193"/>
      <c r="AV479" s="193"/>
    </row>
    <row r="480" spans="1:48" ht="15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  <c r="AE480" s="193"/>
      <c r="AF480" s="193"/>
      <c r="AG480" s="193"/>
      <c r="AH480" s="193"/>
      <c r="AI480" s="193"/>
      <c r="AJ480" s="193"/>
      <c r="AK480" s="193"/>
      <c r="AL480" s="193"/>
      <c r="AM480" s="193"/>
      <c r="AN480" s="193"/>
      <c r="AO480" s="193"/>
      <c r="AP480" s="193"/>
      <c r="AQ480" s="193"/>
      <c r="AR480" s="193"/>
      <c r="AS480" s="193"/>
      <c r="AT480" s="193"/>
      <c r="AU480" s="193"/>
      <c r="AV480" s="193"/>
    </row>
    <row r="481" spans="1:48" ht="15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  <c r="AE481" s="193"/>
      <c r="AF481" s="193"/>
      <c r="AG481" s="193"/>
      <c r="AH481" s="193"/>
      <c r="AI481" s="193"/>
      <c r="AJ481" s="193"/>
      <c r="AK481" s="193"/>
      <c r="AL481" s="193"/>
      <c r="AM481" s="193"/>
      <c r="AN481" s="193"/>
      <c r="AO481" s="193"/>
      <c r="AP481" s="193"/>
      <c r="AQ481" s="193"/>
      <c r="AR481" s="193"/>
      <c r="AS481" s="193"/>
      <c r="AT481" s="193"/>
      <c r="AU481" s="193"/>
      <c r="AV481" s="193"/>
    </row>
    <row r="482" spans="1:48" ht="15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  <c r="AE482" s="193"/>
      <c r="AF482" s="193"/>
      <c r="AG482" s="193"/>
      <c r="AH482" s="193"/>
      <c r="AI482" s="193"/>
      <c r="AJ482" s="193"/>
      <c r="AK482" s="193"/>
      <c r="AL482" s="193"/>
      <c r="AM482" s="193"/>
      <c r="AN482" s="193"/>
      <c r="AO482" s="193"/>
      <c r="AP482" s="193"/>
      <c r="AQ482" s="193"/>
      <c r="AR482" s="193"/>
      <c r="AS482" s="193"/>
      <c r="AT482" s="193"/>
      <c r="AU482" s="193"/>
      <c r="AV482" s="193"/>
    </row>
    <row r="483" spans="1:48" ht="15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3"/>
      <c r="AK483" s="193"/>
      <c r="AL483" s="193"/>
      <c r="AM483" s="193"/>
      <c r="AN483" s="193"/>
      <c r="AO483" s="193"/>
      <c r="AP483" s="193"/>
      <c r="AQ483" s="193"/>
      <c r="AR483" s="193"/>
      <c r="AS483" s="193"/>
      <c r="AT483" s="193"/>
      <c r="AU483" s="193"/>
      <c r="AV483" s="193"/>
    </row>
    <row r="484" spans="1:48" ht="15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3"/>
      <c r="AK484" s="193"/>
      <c r="AL484" s="193"/>
      <c r="AM484" s="193"/>
      <c r="AN484" s="193"/>
      <c r="AO484" s="193"/>
      <c r="AP484" s="193"/>
      <c r="AQ484" s="193"/>
      <c r="AR484" s="193"/>
      <c r="AS484" s="193"/>
      <c r="AT484" s="193"/>
      <c r="AU484" s="193"/>
      <c r="AV484" s="193"/>
    </row>
    <row r="485" spans="1:48" ht="15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3"/>
      <c r="AK485" s="193"/>
      <c r="AL485" s="193"/>
      <c r="AM485" s="193"/>
      <c r="AN485" s="193"/>
      <c r="AO485" s="193"/>
      <c r="AP485" s="193"/>
      <c r="AQ485" s="193"/>
      <c r="AR485" s="193"/>
      <c r="AS485" s="193"/>
      <c r="AT485" s="193"/>
      <c r="AU485" s="193"/>
      <c r="AV485" s="193"/>
    </row>
    <row r="486" spans="1:48" ht="15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3"/>
      <c r="AS486" s="193"/>
      <c r="AT486" s="193"/>
      <c r="AU486" s="193"/>
      <c r="AV486" s="193"/>
    </row>
    <row r="487" spans="1:48" ht="15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3"/>
      <c r="AK487" s="193"/>
      <c r="AL487" s="193"/>
      <c r="AM487" s="193"/>
      <c r="AN487" s="193"/>
      <c r="AO487" s="193"/>
      <c r="AP487" s="193"/>
      <c r="AQ487" s="193"/>
      <c r="AR487" s="193"/>
      <c r="AS487" s="193"/>
      <c r="AT487" s="193"/>
      <c r="AU487" s="193"/>
      <c r="AV487" s="193"/>
    </row>
    <row r="488" spans="1:48" ht="15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3"/>
      <c r="AK488" s="193"/>
      <c r="AL488" s="193"/>
      <c r="AM488" s="193"/>
      <c r="AN488" s="193"/>
      <c r="AO488" s="193"/>
      <c r="AP488" s="193"/>
      <c r="AQ488" s="193"/>
      <c r="AR488" s="193"/>
      <c r="AS488" s="193"/>
      <c r="AT488" s="193"/>
      <c r="AU488" s="193"/>
      <c r="AV488" s="193"/>
    </row>
    <row r="489" spans="1:48" ht="15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3"/>
      <c r="AQ489" s="193"/>
      <c r="AR489" s="193"/>
      <c r="AS489" s="193"/>
      <c r="AT489" s="193"/>
      <c r="AU489" s="193"/>
      <c r="AV489" s="193"/>
    </row>
    <row r="490" spans="1:48" ht="15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3"/>
      <c r="AK490" s="193"/>
      <c r="AL490" s="193"/>
      <c r="AM490" s="193"/>
      <c r="AN490" s="193"/>
      <c r="AO490" s="193"/>
      <c r="AP490" s="193"/>
      <c r="AQ490" s="193"/>
      <c r="AR490" s="193"/>
      <c r="AS490" s="193"/>
      <c r="AT490" s="193"/>
      <c r="AU490" s="193"/>
      <c r="AV490" s="193"/>
    </row>
    <row r="491" spans="1:48" ht="15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/>
      <c r="AG491" s="193"/>
      <c r="AH491" s="193"/>
      <c r="AI491" s="193"/>
      <c r="AJ491" s="193"/>
      <c r="AK491" s="193"/>
      <c r="AL491" s="193"/>
      <c r="AM491" s="193"/>
      <c r="AN491" s="193"/>
      <c r="AO491" s="193"/>
      <c r="AP491" s="193"/>
      <c r="AQ491" s="193"/>
      <c r="AR491" s="193"/>
      <c r="AS491" s="193"/>
      <c r="AT491" s="193"/>
      <c r="AU491" s="193"/>
      <c r="AV491" s="193"/>
    </row>
    <row r="492" spans="1:48" ht="15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/>
      <c r="AG492" s="193"/>
      <c r="AH492" s="193"/>
      <c r="AI492" s="193"/>
      <c r="AJ492" s="193"/>
      <c r="AK492" s="193"/>
      <c r="AL492" s="193"/>
      <c r="AM492" s="193"/>
      <c r="AN492" s="193"/>
      <c r="AO492" s="193"/>
      <c r="AP492" s="193"/>
      <c r="AQ492" s="193"/>
      <c r="AR492" s="193"/>
      <c r="AS492" s="193"/>
      <c r="AT492" s="193"/>
      <c r="AU492" s="193"/>
      <c r="AV492" s="193"/>
    </row>
    <row r="493" spans="1:48" ht="15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  <c r="AE493" s="193"/>
      <c r="AF493" s="193"/>
      <c r="AG493" s="193"/>
      <c r="AH493" s="193"/>
      <c r="AI493" s="193"/>
      <c r="AJ493" s="193"/>
      <c r="AK493" s="193"/>
      <c r="AL493" s="193"/>
      <c r="AM493" s="193"/>
      <c r="AN493" s="193"/>
      <c r="AO493" s="193"/>
      <c r="AP493" s="193"/>
      <c r="AQ493" s="193"/>
      <c r="AR493" s="193"/>
      <c r="AS493" s="193"/>
      <c r="AT493" s="193"/>
      <c r="AU493" s="193"/>
      <c r="AV493" s="193"/>
    </row>
    <row r="494" spans="1:48" ht="15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  <c r="AE494" s="193"/>
      <c r="AF494" s="193"/>
      <c r="AG494" s="193"/>
      <c r="AH494" s="193"/>
      <c r="AI494" s="193"/>
      <c r="AJ494" s="193"/>
      <c r="AK494" s="193"/>
      <c r="AL494" s="193"/>
      <c r="AM494" s="193"/>
      <c r="AN494" s="193"/>
      <c r="AO494" s="193"/>
      <c r="AP494" s="193"/>
      <c r="AQ494" s="193"/>
      <c r="AR494" s="193"/>
      <c r="AS494" s="193"/>
      <c r="AT494" s="193"/>
      <c r="AU494" s="193"/>
      <c r="AV494" s="193"/>
    </row>
    <row r="495" spans="1:48" ht="15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  <c r="AH495" s="193"/>
      <c r="AI495" s="193"/>
      <c r="AJ495" s="193"/>
      <c r="AK495" s="193"/>
      <c r="AL495" s="193"/>
      <c r="AM495" s="193"/>
      <c r="AN495" s="193"/>
      <c r="AO495" s="193"/>
      <c r="AP495" s="193"/>
      <c r="AQ495" s="193"/>
      <c r="AR495" s="193"/>
      <c r="AS495" s="193"/>
      <c r="AT495" s="193"/>
      <c r="AU495" s="193"/>
      <c r="AV495" s="193"/>
    </row>
    <row r="496" spans="1:48" ht="15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  <c r="AH496" s="193"/>
      <c r="AI496" s="193"/>
      <c r="AJ496" s="193"/>
      <c r="AK496" s="193"/>
      <c r="AL496" s="193"/>
      <c r="AM496" s="193"/>
      <c r="AN496" s="193"/>
      <c r="AO496" s="193"/>
      <c r="AP496" s="193"/>
      <c r="AQ496" s="193"/>
      <c r="AR496" s="193"/>
      <c r="AS496" s="193"/>
      <c r="AT496" s="193"/>
      <c r="AU496" s="193"/>
      <c r="AV496" s="193"/>
    </row>
    <row r="497" spans="1:48" ht="15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  <c r="AH497" s="193"/>
      <c r="AI497" s="193"/>
      <c r="AJ497" s="193"/>
      <c r="AK497" s="193"/>
      <c r="AL497" s="193"/>
      <c r="AM497" s="193"/>
      <c r="AN497" s="193"/>
      <c r="AO497" s="193"/>
      <c r="AP497" s="193"/>
      <c r="AQ497" s="193"/>
      <c r="AR497" s="193"/>
      <c r="AS497" s="193"/>
      <c r="AT497" s="193"/>
      <c r="AU497" s="193"/>
      <c r="AV497" s="193"/>
    </row>
    <row r="498" spans="1:48" ht="15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  <c r="AH498" s="193"/>
      <c r="AI498" s="193"/>
      <c r="AJ498" s="193"/>
      <c r="AK498" s="193"/>
      <c r="AL498" s="193"/>
      <c r="AM498" s="193"/>
      <c r="AN498" s="193"/>
      <c r="AO498" s="193"/>
      <c r="AP498" s="193"/>
      <c r="AQ498" s="193"/>
      <c r="AR498" s="193"/>
      <c r="AS498" s="193"/>
      <c r="AT498" s="193"/>
      <c r="AU498" s="193"/>
      <c r="AV498" s="193"/>
    </row>
    <row r="499" spans="1:48" ht="15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  <c r="AH499" s="193"/>
      <c r="AI499" s="193"/>
      <c r="AJ499" s="193"/>
      <c r="AK499" s="193"/>
      <c r="AL499" s="193"/>
      <c r="AM499" s="193"/>
      <c r="AN499" s="193"/>
      <c r="AO499" s="193"/>
      <c r="AP499" s="193"/>
      <c r="AQ499" s="193"/>
      <c r="AR499" s="193"/>
      <c r="AS499" s="193"/>
      <c r="AT499" s="193"/>
      <c r="AU499" s="193"/>
      <c r="AV499" s="193"/>
    </row>
    <row r="500" spans="1:48" ht="15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  <c r="AH500" s="193"/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193"/>
      <c r="AS500" s="193"/>
      <c r="AT500" s="193"/>
      <c r="AU500" s="193"/>
      <c r="AV500" s="193"/>
    </row>
    <row r="501" spans="1:48" ht="15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3"/>
      <c r="AF501" s="193"/>
      <c r="AG501" s="193"/>
      <c r="AH501" s="193"/>
      <c r="AI501" s="193"/>
      <c r="AJ501" s="193"/>
      <c r="AK501" s="193"/>
      <c r="AL501" s="193"/>
      <c r="AM501" s="193"/>
      <c r="AN501" s="193"/>
      <c r="AO501" s="193"/>
      <c r="AP501" s="193"/>
      <c r="AQ501" s="193"/>
      <c r="AR501" s="193"/>
      <c r="AS501" s="193"/>
      <c r="AT501" s="193"/>
      <c r="AU501" s="193"/>
      <c r="AV501" s="193"/>
    </row>
    <row r="502" spans="1:48" ht="15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  <c r="AE502" s="193"/>
      <c r="AF502" s="193"/>
      <c r="AG502" s="193"/>
      <c r="AH502" s="193"/>
      <c r="AI502" s="193"/>
      <c r="AJ502" s="193"/>
      <c r="AK502" s="193"/>
      <c r="AL502" s="193"/>
      <c r="AM502" s="193"/>
      <c r="AN502" s="193"/>
      <c r="AO502" s="193"/>
      <c r="AP502" s="193"/>
      <c r="AQ502" s="193"/>
      <c r="AR502" s="193"/>
      <c r="AS502" s="193"/>
      <c r="AT502" s="193"/>
      <c r="AU502" s="193"/>
      <c r="AV502" s="193"/>
    </row>
    <row r="503" spans="1:48" ht="15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  <c r="AE503" s="193"/>
      <c r="AF503" s="193"/>
      <c r="AG503" s="193"/>
      <c r="AH503" s="193"/>
      <c r="AI503" s="193"/>
      <c r="AJ503" s="193"/>
      <c r="AK503" s="193"/>
      <c r="AL503" s="193"/>
      <c r="AM503" s="193"/>
      <c r="AN503" s="193"/>
      <c r="AO503" s="193"/>
      <c r="AP503" s="193"/>
      <c r="AQ503" s="193"/>
      <c r="AR503" s="193"/>
      <c r="AS503" s="193"/>
      <c r="AT503" s="193"/>
      <c r="AU503" s="193"/>
      <c r="AV503" s="193"/>
    </row>
    <row r="504" spans="1:48" ht="15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</row>
    <row r="505" spans="1:48" ht="15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</row>
    <row r="506" spans="1:48" ht="15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</row>
    <row r="507" spans="1:48" ht="15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</row>
    <row r="508" spans="1:48" ht="15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  <c r="AE508" s="193"/>
      <c r="AF508" s="193"/>
      <c r="AG508" s="193"/>
      <c r="AH508" s="193"/>
      <c r="AI508" s="193"/>
      <c r="AJ508" s="193"/>
      <c r="AK508" s="193"/>
      <c r="AL508" s="193"/>
      <c r="AM508" s="193"/>
      <c r="AN508" s="193"/>
      <c r="AO508" s="193"/>
      <c r="AP508" s="193"/>
      <c r="AQ508" s="193"/>
      <c r="AR508" s="193"/>
      <c r="AS508" s="193"/>
      <c r="AT508" s="193"/>
      <c r="AU508" s="193"/>
      <c r="AV508" s="193"/>
    </row>
    <row r="509" spans="1:48" ht="15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</row>
    <row r="510" spans="1:48" ht="15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  <c r="AE510" s="193"/>
      <c r="AF510" s="193"/>
      <c r="AG510" s="193"/>
      <c r="AH510" s="193"/>
      <c r="AI510" s="193"/>
      <c r="AJ510" s="193"/>
      <c r="AK510" s="193"/>
      <c r="AL510" s="193"/>
      <c r="AM510" s="193"/>
      <c r="AN510" s="193"/>
      <c r="AO510" s="193"/>
      <c r="AP510" s="193"/>
      <c r="AQ510" s="193"/>
      <c r="AR510" s="193"/>
      <c r="AS510" s="193"/>
      <c r="AT510" s="193"/>
      <c r="AU510" s="193"/>
      <c r="AV510" s="193"/>
    </row>
    <row r="511" spans="1:48" ht="15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  <c r="AE511" s="193"/>
      <c r="AF511" s="193"/>
      <c r="AG511" s="193"/>
      <c r="AH511" s="193"/>
      <c r="AI511" s="193"/>
      <c r="AJ511" s="193"/>
      <c r="AK511" s="193"/>
      <c r="AL511" s="193"/>
      <c r="AM511" s="193"/>
      <c r="AN511" s="193"/>
      <c r="AO511" s="193"/>
      <c r="AP511" s="193"/>
      <c r="AQ511" s="193"/>
      <c r="AR511" s="193"/>
      <c r="AS511" s="193"/>
      <c r="AT511" s="193"/>
      <c r="AU511" s="193"/>
      <c r="AV511" s="193"/>
    </row>
    <row r="512" spans="1:48" ht="15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  <c r="AE512" s="193"/>
      <c r="AF512" s="193"/>
      <c r="AG512" s="193"/>
      <c r="AH512" s="193"/>
      <c r="AI512" s="193"/>
      <c r="AJ512" s="193"/>
      <c r="AK512" s="193"/>
      <c r="AL512" s="193"/>
      <c r="AM512" s="193"/>
      <c r="AN512" s="193"/>
      <c r="AO512" s="193"/>
      <c r="AP512" s="193"/>
      <c r="AQ512" s="193"/>
      <c r="AR512" s="193"/>
      <c r="AS512" s="193"/>
      <c r="AT512" s="193"/>
      <c r="AU512" s="193"/>
      <c r="AV512" s="193"/>
    </row>
    <row r="513" spans="1:48" ht="15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  <c r="AE513" s="193"/>
      <c r="AF513" s="193"/>
      <c r="AG513" s="193"/>
      <c r="AH513" s="193"/>
      <c r="AI513" s="193"/>
      <c r="AJ513" s="193"/>
      <c r="AK513" s="193"/>
      <c r="AL513" s="193"/>
      <c r="AM513" s="193"/>
      <c r="AN513" s="193"/>
      <c r="AO513" s="193"/>
      <c r="AP513" s="193"/>
      <c r="AQ513" s="193"/>
      <c r="AR513" s="193"/>
      <c r="AS513" s="193"/>
      <c r="AT513" s="193"/>
      <c r="AU513" s="193"/>
      <c r="AV513" s="193"/>
    </row>
    <row r="514" spans="1:48" ht="15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3"/>
      <c r="AG514" s="193"/>
      <c r="AH514" s="193"/>
      <c r="AI514" s="193"/>
      <c r="AJ514" s="193"/>
      <c r="AK514" s="193"/>
      <c r="AL514" s="193"/>
      <c r="AM514" s="193"/>
      <c r="AN514" s="193"/>
      <c r="AO514" s="193"/>
      <c r="AP514" s="193"/>
      <c r="AQ514" s="193"/>
      <c r="AR514" s="193"/>
      <c r="AS514" s="193"/>
      <c r="AT514" s="193"/>
      <c r="AU514" s="193"/>
      <c r="AV514" s="193"/>
    </row>
    <row r="515" spans="1:48" ht="15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  <c r="AE515" s="193"/>
      <c r="AF515" s="193"/>
      <c r="AG515" s="193"/>
      <c r="AH515" s="193"/>
      <c r="AI515" s="193"/>
      <c r="AJ515" s="193"/>
      <c r="AK515" s="193"/>
      <c r="AL515" s="193"/>
      <c r="AM515" s="193"/>
      <c r="AN515" s="193"/>
      <c r="AO515" s="193"/>
      <c r="AP515" s="193"/>
      <c r="AQ515" s="193"/>
      <c r="AR515" s="193"/>
      <c r="AS515" s="193"/>
      <c r="AT515" s="193"/>
      <c r="AU515" s="193"/>
      <c r="AV515" s="193"/>
    </row>
    <row r="516" spans="1:48" ht="15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  <c r="AA516" s="193"/>
      <c r="AB516" s="193"/>
      <c r="AC516" s="193"/>
      <c r="AD516" s="193"/>
      <c r="AE516" s="193"/>
      <c r="AF516" s="193"/>
      <c r="AG516" s="193"/>
      <c r="AH516" s="193"/>
      <c r="AI516" s="193"/>
      <c r="AJ516" s="193"/>
      <c r="AK516" s="193"/>
      <c r="AL516" s="193"/>
      <c r="AM516" s="193"/>
      <c r="AN516" s="193"/>
      <c r="AO516" s="193"/>
      <c r="AP516" s="193"/>
      <c r="AQ516" s="193"/>
      <c r="AR516" s="193"/>
      <c r="AS516" s="193"/>
      <c r="AT516" s="193"/>
      <c r="AU516" s="193"/>
      <c r="AV516" s="193"/>
    </row>
    <row r="517" spans="1:48" ht="15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  <c r="AE517" s="193"/>
      <c r="AF517" s="193"/>
      <c r="AG517" s="193"/>
      <c r="AH517" s="193"/>
      <c r="AI517" s="193"/>
      <c r="AJ517" s="193"/>
      <c r="AK517" s="193"/>
      <c r="AL517" s="193"/>
      <c r="AM517" s="193"/>
      <c r="AN517" s="193"/>
      <c r="AO517" s="193"/>
      <c r="AP517" s="193"/>
      <c r="AQ517" s="193"/>
      <c r="AR517" s="193"/>
      <c r="AS517" s="193"/>
      <c r="AT517" s="193"/>
      <c r="AU517" s="193"/>
      <c r="AV517" s="193"/>
    </row>
    <row r="518" spans="1:48" ht="15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  <c r="AE518" s="193"/>
      <c r="AF518" s="193"/>
      <c r="AG518" s="193"/>
      <c r="AH518" s="193"/>
      <c r="AI518" s="193"/>
      <c r="AJ518" s="193"/>
      <c r="AK518" s="193"/>
      <c r="AL518" s="193"/>
      <c r="AM518" s="193"/>
      <c r="AN518" s="193"/>
      <c r="AO518" s="193"/>
      <c r="AP518" s="193"/>
      <c r="AQ518" s="193"/>
      <c r="AR518" s="193"/>
      <c r="AS518" s="193"/>
      <c r="AT518" s="193"/>
      <c r="AU518" s="193"/>
      <c r="AV518" s="193"/>
    </row>
    <row r="519" spans="1:48" ht="15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  <c r="AE519" s="193"/>
      <c r="AF519" s="193"/>
      <c r="AG519" s="193"/>
      <c r="AH519" s="193"/>
      <c r="AI519" s="193"/>
      <c r="AJ519" s="193"/>
      <c r="AK519" s="193"/>
      <c r="AL519" s="193"/>
      <c r="AM519" s="193"/>
      <c r="AN519" s="193"/>
      <c r="AO519" s="193"/>
      <c r="AP519" s="193"/>
      <c r="AQ519" s="193"/>
      <c r="AR519" s="193"/>
      <c r="AS519" s="193"/>
      <c r="AT519" s="193"/>
      <c r="AU519" s="193"/>
      <c r="AV519" s="193"/>
    </row>
    <row r="520" spans="1:48" ht="15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  <c r="AE520" s="193"/>
      <c r="AF520" s="193"/>
      <c r="AG520" s="193"/>
      <c r="AH520" s="193"/>
      <c r="AI520" s="193"/>
      <c r="AJ520" s="193"/>
      <c r="AK520" s="193"/>
      <c r="AL520" s="193"/>
      <c r="AM520" s="193"/>
      <c r="AN520" s="193"/>
      <c r="AO520" s="193"/>
      <c r="AP520" s="193"/>
      <c r="AQ520" s="193"/>
      <c r="AR520" s="193"/>
      <c r="AS520" s="193"/>
      <c r="AT520" s="193"/>
      <c r="AU520" s="193"/>
      <c r="AV520" s="193"/>
    </row>
    <row r="521" spans="1:48" ht="15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  <c r="AE521" s="193"/>
      <c r="AF521" s="193"/>
      <c r="AG521" s="193"/>
      <c r="AH521" s="193"/>
      <c r="AI521" s="193"/>
      <c r="AJ521" s="193"/>
      <c r="AK521" s="193"/>
      <c r="AL521" s="193"/>
      <c r="AM521" s="193"/>
      <c r="AN521" s="193"/>
      <c r="AO521" s="193"/>
      <c r="AP521" s="193"/>
      <c r="AQ521" s="193"/>
      <c r="AR521" s="193"/>
      <c r="AS521" s="193"/>
      <c r="AT521" s="193"/>
      <c r="AU521" s="193"/>
      <c r="AV521" s="193"/>
    </row>
    <row r="522" spans="1:48" ht="15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  <c r="AE522" s="193"/>
      <c r="AF522" s="193"/>
      <c r="AG522" s="193"/>
      <c r="AH522" s="193"/>
      <c r="AI522" s="193"/>
      <c r="AJ522" s="193"/>
      <c r="AK522" s="193"/>
      <c r="AL522" s="193"/>
      <c r="AM522" s="193"/>
      <c r="AN522" s="193"/>
      <c r="AO522" s="193"/>
      <c r="AP522" s="193"/>
      <c r="AQ522" s="193"/>
      <c r="AR522" s="193"/>
      <c r="AS522" s="193"/>
      <c r="AT522" s="193"/>
      <c r="AU522" s="193"/>
      <c r="AV522" s="193"/>
    </row>
    <row r="523" spans="1:48" ht="15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  <c r="AE523" s="193"/>
      <c r="AF523" s="193"/>
      <c r="AG523" s="193"/>
      <c r="AH523" s="193"/>
      <c r="AI523" s="193"/>
      <c r="AJ523" s="193"/>
      <c r="AK523" s="193"/>
      <c r="AL523" s="193"/>
      <c r="AM523" s="193"/>
      <c r="AN523" s="193"/>
      <c r="AO523" s="193"/>
      <c r="AP523" s="193"/>
      <c r="AQ523" s="193"/>
      <c r="AR523" s="193"/>
      <c r="AS523" s="193"/>
      <c r="AT523" s="193"/>
      <c r="AU523" s="193"/>
      <c r="AV523" s="193"/>
    </row>
    <row r="524" spans="1:48" ht="15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  <c r="AE524" s="193"/>
      <c r="AF524" s="193"/>
      <c r="AG524" s="193"/>
      <c r="AH524" s="193"/>
      <c r="AI524" s="193"/>
      <c r="AJ524" s="193"/>
      <c r="AK524" s="193"/>
      <c r="AL524" s="193"/>
      <c r="AM524" s="193"/>
      <c r="AN524" s="193"/>
      <c r="AO524" s="193"/>
      <c r="AP524" s="193"/>
      <c r="AQ524" s="193"/>
      <c r="AR524" s="193"/>
      <c r="AS524" s="193"/>
      <c r="AT524" s="193"/>
      <c r="AU524" s="193"/>
      <c r="AV524" s="193"/>
    </row>
    <row r="525" spans="1:48" ht="15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  <c r="AE525" s="193"/>
      <c r="AF525" s="193"/>
      <c r="AG525" s="193"/>
      <c r="AH525" s="193"/>
      <c r="AI525" s="193"/>
      <c r="AJ525" s="193"/>
      <c r="AK525" s="193"/>
      <c r="AL525" s="193"/>
      <c r="AM525" s="193"/>
      <c r="AN525" s="193"/>
      <c r="AO525" s="193"/>
      <c r="AP525" s="193"/>
      <c r="AQ525" s="193"/>
      <c r="AR525" s="193"/>
      <c r="AS525" s="193"/>
      <c r="AT525" s="193"/>
      <c r="AU525" s="193"/>
      <c r="AV525" s="193"/>
    </row>
    <row r="526" spans="1:48" ht="15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  <c r="AE526" s="193"/>
      <c r="AF526" s="193"/>
      <c r="AG526" s="193"/>
      <c r="AH526" s="193"/>
      <c r="AI526" s="193"/>
      <c r="AJ526" s="193"/>
      <c r="AK526" s="193"/>
      <c r="AL526" s="193"/>
      <c r="AM526" s="193"/>
      <c r="AN526" s="193"/>
      <c r="AO526" s="193"/>
      <c r="AP526" s="193"/>
      <c r="AQ526" s="193"/>
      <c r="AR526" s="193"/>
      <c r="AS526" s="193"/>
      <c r="AT526" s="193"/>
      <c r="AU526" s="193"/>
      <c r="AV526" s="193"/>
    </row>
    <row r="527" spans="1:48" ht="15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  <c r="AE527" s="193"/>
      <c r="AF527" s="193"/>
      <c r="AG527" s="193"/>
      <c r="AH527" s="193"/>
      <c r="AI527" s="193"/>
      <c r="AJ527" s="193"/>
      <c r="AK527" s="193"/>
      <c r="AL527" s="193"/>
      <c r="AM527" s="193"/>
      <c r="AN527" s="193"/>
      <c r="AO527" s="193"/>
      <c r="AP527" s="193"/>
      <c r="AQ527" s="193"/>
      <c r="AR527" s="193"/>
      <c r="AS527" s="193"/>
      <c r="AT527" s="193"/>
      <c r="AU527" s="193"/>
      <c r="AV527" s="193"/>
    </row>
    <row r="528" spans="1:48" ht="15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  <c r="AE528" s="193"/>
      <c r="AF528" s="193"/>
      <c r="AG528" s="193"/>
      <c r="AH528" s="193"/>
      <c r="AI528" s="193"/>
      <c r="AJ528" s="193"/>
      <c r="AK528" s="193"/>
      <c r="AL528" s="193"/>
      <c r="AM528" s="193"/>
      <c r="AN528" s="193"/>
      <c r="AO528" s="193"/>
      <c r="AP528" s="193"/>
      <c r="AQ528" s="193"/>
      <c r="AR528" s="193"/>
      <c r="AS528" s="193"/>
      <c r="AT528" s="193"/>
      <c r="AU528" s="193"/>
      <c r="AV528" s="193"/>
    </row>
    <row r="529" spans="1:48" ht="15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  <c r="AE529" s="193"/>
      <c r="AF529" s="193"/>
      <c r="AG529" s="193"/>
      <c r="AH529" s="193"/>
      <c r="AI529" s="193"/>
      <c r="AJ529" s="193"/>
      <c r="AK529" s="193"/>
      <c r="AL529" s="193"/>
      <c r="AM529" s="193"/>
      <c r="AN529" s="193"/>
      <c r="AO529" s="193"/>
      <c r="AP529" s="193"/>
      <c r="AQ529" s="193"/>
      <c r="AR529" s="193"/>
      <c r="AS529" s="193"/>
      <c r="AT529" s="193"/>
      <c r="AU529" s="193"/>
      <c r="AV529" s="193"/>
    </row>
    <row r="530" spans="1:48" ht="15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3"/>
      <c r="AF530" s="193"/>
      <c r="AG530" s="193"/>
      <c r="AH530" s="193"/>
      <c r="AI530" s="193"/>
      <c r="AJ530" s="193"/>
      <c r="AK530" s="193"/>
      <c r="AL530" s="193"/>
      <c r="AM530" s="193"/>
      <c r="AN530" s="193"/>
      <c r="AO530" s="193"/>
      <c r="AP530" s="193"/>
      <c r="AQ530" s="193"/>
      <c r="AR530" s="193"/>
      <c r="AS530" s="193"/>
      <c r="AT530" s="193"/>
      <c r="AU530" s="193"/>
      <c r="AV530" s="193"/>
    </row>
    <row r="531" spans="1:48" ht="15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  <c r="AE531" s="193"/>
      <c r="AF531" s="193"/>
      <c r="AG531" s="193"/>
      <c r="AH531" s="193"/>
      <c r="AI531" s="193"/>
      <c r="AJ531" s="193"/>
      <c r="AK531" s="193"/>
      <c r="AL531" s="193"/>
      <c r="AM531" s="193"/>
      <c r="AN531" s="193"/>
      <c r="AO531" s="193"/>
      <c r="AP531" s="193"/>
      <c r="AQ531" s="193"/>
      <c r="AR531" s="193"/>
      <c r="AS531" s="193"/>
      <c r="AT531" s="193"/>
      <c r="AU531" s="193"/>
      <c r="AV531" s="193"/>
    </row>
    <row r="532" spans="1:48" ht="15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  <c r="AE532" s="193"/>
      <c r="AF532" s="193"/>
      <c r="AG532" s="193"/>
      <c r="AH532" s="193"/>
      <c r="AI532" s="193"/>
      <c r="AJ532" s="193"/>
      <c r="AK532" s="193"/>
      <c r="AL532" s="193"/>
      <c r="AM532" s="193"/>
      <c r="AN532" s="193"/>
      <c r="AO532" s="193"/>
      <c r="AP532" s="193"/>
      <c r="AQ532" s="193"/>
      <c r="AR532" s="193"/>
      <c r="AS532" s="193"/>
      <c r="AT532" s="193"/>
      <c r="AU532" s="193"/>
      <c r="AV532" s="193"/>
    </row>
    <row r="533" spans="1:48" ht="15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  <c r="AE533" s="193"/>
      <c r="AF533" s="193"/>
      <c r="AG533" s="193"/>
      <c r="AH533" s="193"/>
      <c r="AI533" s="193"/>
      <c r="AJ533" s="193"/>
      <c r="AK533" s="193"/>
      <c r="AL533" s="193"/>
      <c r="AM533" s="193"/>
      <c r="AN533" s="193"/>
      <c r="AO533" s="193"/>
      <c r="AP533" s="193"/>
      <c r="AQ533" s="193"/>
      <c r="AR533" s="193"/>
      <c r="AS533" s="193"/>
      <c r="AT533" s="193"/>
      <c r="AU533" s="193"/>
      <c r="AV533" s="193"/>
    </row>
    <row r="534" spans="1:48" ht="15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  <c r="AE534" s="193"/>
      <c r="AF534" s="193"/>
      <c r="AG534" s="193"/>
      <c r="AH534" s="193"/>
      <c r="AI534" s="193"/>
      <c r="AJ534" s="193"/>
      <c r="AK534" s="193"/>
      <c r="AL534" s="193"/>
      <c r="AM534" s="193"/>
      <c r="AN534" s="193"/>
      <c r="AO534" s="193"/>
      <c r="AP534" s="193"/>
      <c r="AQ534" s="193"/>
      <c r="AR534" s="193"/>
      <c r="AS534" s="193"/>
      <c r="AT534" s="193"/>
      <c r="AU534" s="193"/>
      <c r="AV534" s="193"/>
    </row>
    <row r="535" spans="1:48" ht="15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  <c r="AE535" s="193"/>
      <c r="AF535" s="193"/>
      <c r="AG535" s="193"/>
      <c r="AH535" s="193"/>
      <c r="AI535" s="193"/>
      <c r="AJ535" s="193"/>
      <c r="AK535" s="193"/>
      <c r="AL535" s="193"/>
      <c r="AM535" s="193"/>
      <c r="AN535" s="193"/>
      <c r="AO535" s="193"/>
      <c r="AP535" s="193"/>
      <c r="AQ535" s="193"/>
      <c r="AR535" s="193"/>
      <c r="AS535" s="193"/>
      <c r="AT535" s="193"/>
      <c r="AU535" s="193"/>
      <c r="AV535" s="193"/>
    </row>
    <row r="536" spans="1:48" ht="15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3"/>
      <c r="AF536" s="193"/>
      <c r="AG536" s="193"/>
      <c r="AH536" s="193"/>
      <c r="AI536" s="193"/>
      <c r="AJ536" s="193"/>
      <c r="AK536" s="193"/>
      <c r="AL536" s="193"/>
      <c r="AM536" s="193"/>
      <c r="AN536" s="193"/>
      <c r="AO536" s="193"/>
      <c r="AP536" s="193"/>
      <c r="AQ536" s="193"/>
      <c r="AR536" s="193"/>
      <c r="AS536" s="193"/>
      <c r="AT536" s="193"/>
      <c r="AU536" s="193"/>
      <c r="AV536" s="193"/>
    </row>
    <row r="537" spans="1:48" ht="15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  <c r="AE537" s="193"/>
      <c r="AF537" s="193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3"/>
      <c r="AQ537" s="193"/>
      <c r="AR537" s="193"/>
      <c r="AS537" s="193"/>
      <c r="AT537" s="193"/>
      <c r="AU537" s="193"/>
      <c r="AV537" s="193"/>
    </row>
    <row r="538" spans="1:48" ht="15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  <c r="AE538" s="193"/>
      <c r="AF538" s="193"/>
      <c r="AG538" s="193"/>
      <c r="AH538" s="193"/>
      <c r="AI538" s="193"/>
      <c r="AJ538" s="193"/>
      <c r="AK538" s="193"/>
      <c r="AL538" s="193"/>
      <c r="AM538" s="193"/>
      <c r="AN538" s="193"/>
      <c r="AO538" s="193"/>
      <c r="AP538" s="193"/>
      <c r="AQ538" s="193"/>
      <c r="AR538" s="193"/>
      <c r="AS538" s="193"/>
      <c r="AT538" s="193"/>
      <c r="AU538" s="193"/>
      <c r="AV538" s="193"/>
    </row>
    <row r="539" spans="1:48" ht="15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  <c r="AE539" s="193"/>
      <c r="AF539" s="193"/>
      <c r="AG539" s="193"/>
      <c r="AH539" s="193"/>
      <c r="AI539" s="193"/>
      <c r="AJ539" s="193"/>
      <c r="AK539" s="193"/>
      <c r="AL539" s="193"/>
      <c r="AM539" s="193"/>
      <c r="AN539" s="193"/>
      <c r="AO539" s="193"/>
      <c r="AP539" s="193"/>
      <c r="AQ539" s="193"/>
      <c r="AR539" s="193"/>
      <c r="AS539" s="193"/>
      <c r="AT539" s="193"/>
      <c r="AU539" s="193"/>
      <c r="AV539" s="193"/>
    </row>
    <row r="540" spans="1:48" ht="15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  <c r="AE540" s="193"/>
      <c r="AF540" s="193"/>
      <c r="AG540" s="193"/>
      <c r="AH540" s="193"/>
      <c r="AI540" s="193"/>
      <c r="AJ540" s="193"/>
      <c r="AK540" s="193"/>
      <c r="AL540" s="193"/>
      <c r="AM540" s="193"/>
      <c r="AN540" s="193"/>
      <c r="AO540" s="193"/>
      <c r="AP540" s="193"/>
      <c r="AQ540" s="193"/>
      <c r="AR540" s="193"/>
      <c r="AS540" s="193"/>
      <c r="AT540" s="193"/>
      <c r="AU540" s="193"/>
      <c r="AV540" s="193"/>
    </row>
    <row r="541" spans="1:48" ht="15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  <c r="AE541" s="193"/>
      <c r="AF541" s="193"/>
      <c r="AG541" s="193"/>
      <c r="AH541" s="193"/>
      <c r="AI541" s="193"/>
      <c r="AJ541" s="193"/>
      <c r="AK541" s="193"/>
      <c r="AL541" s="193"/>
      <c r="AM541" s="193"/>
      <c r="AN541" s="193"/>
      <c r="AO541" s="193"/>
      <c r="AP541" s="193"/>
      <c r="AQ541" s="193"/>
      <c r="AR541" s="193"/>
      <c r="AS541" s="193"/>
      <c r="AT541" s="193"/>
      <c r="AU541" s="193"/>
      <c r="AV541" s="193"/>
    </row>
    <row r="542" spans="1:48" ht="15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  <c r="AU542" s="193"/>
      <c r="AV542" s="193"/>
    </row>
    <row r="543" spans="1:48" ht="15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  <c r="AE543" s="193"/>
      <c r="AF543" s="193"/>
      <c r="AG543" s="193"/>
      <c r="AH543" s="193"/>
      <c r="AI543" s="193"/>
      <c r="AJ543" s="193"/>
      <c r="AK543" s="193"/>
      <c r="AL543" s="193"/>
      <c r="AM543" s="193"/>
      <c r="AN543" s="193"/>
      <c r="AO543" s="193"/>
      <c r="AP543" s="193"/>
      <c r="AQ543" s="193"/>
      <c r="AR543" s="193"/>
      <c r="AS543" s="193"/>
      <c r="AT543" s="193"/>
      <c r="AU543" s="193"/>
      <c r="AV543" s="193"/>
    </row>
    <row r="544" spans="1:48" ht="15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  <c r="AE544" s="193"/>
      <c r="AF544" s="193"/>
      <c r="AG544" s="193"/>
      <c r="AH544" s="193"/>
      <c r="AI544" s="193"/>
      <c r="AJ544" s="193"/>
      <c r="AK544" s="193"/>
      <c r="AL544" s="193"/>
      <c r="AM544" s="193"/>
      <c r="AN544" s="193"/>
      <c r="AO544" s="193"/>
      <c r="AP544" s="193"/>
      <c r="AQ544" s="193"/>
      <c r="AR544" s="193"/>
      <c r="AS544" s="193"/>
      <c r="AT544" s="193"/>
      <c r="AU544" s="193"/>
      <c r="AV544" s="193"/>
    </row>
    <row r="545" spans="1:48" ht="15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  <c r="AE545" s="193"/>
      <c r="AF545" s="193"/>
      <c r="AG545" s="193"/>
      <c r="AH545" s="193"/>
      <c r="AI545" s="193"/>
      <c r="AJ545" s="193"/>
      <c r="AK545" s="193"/>
      <c r="AL545" s="193"/>
      <c r="AM545" s="193"/>
      <c r="AN545" s="193"/>
      <c r="AO545" s="193"/>
      <c r="AP545" s="193"/>
      <c r="AQ545" s="193"/>
      <c r="AR545" s="193"/>
      <c r="AS545" s="193"/>
      <c r="AT545" s="193"/>
      <c r="AU545" s="193"/>
      <c r="AV545" s="193"/>
    </row>
    <row r="546" spans="1:48" ht="15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3"/>
      <c r="AF546" s="193"/>
      <c r="AG546" s="193"/>
      <c r="AH546" s="193"/>
      <c r="AI546" s="193"/>
      <c r="AJ546" s="193"/>
      <c r="AK546" s="193"/>
      <c r="AL546" s="193"/>
      <c r="AM546" s="193"/>
      <c r="AN546" s="193"/>
      <c r="AO546" s="193"/>
      <c r="AP546" s="193"/>
      <c r="AQ546" s="193"/>
      <c r="AR546" s="193"/>
      <c r="AS546" s="193"/>
      <c r="AT546" s="193"/>
      <c r="AU546" s="193"/>
      <c r="AV546" s="193"/>
    </row>
    <row r="547" spans="1:48" ht="15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  <c r="AE547" s="193"/>
      <c r="AF547" s="193"/>
      <c r="AG547" s="193"/>
      <c r="AH547" s="193"/>
      <c r="AI547" s="193"/>
      <c r="AJ547" s="193"/>
      <c r="AK547" s="193"/>
      <c r="AL547" s="193"/>
      <c r="AM547" s="193"/>
      <c r="AN547" s="193"/>
      <c r="AO547" s="193"/>
      <c r="AP547" s="193"/>
      <c r="AQ547" s="193"/>
      <c r="AR547" s="193"/>
      <c r="AS547" s="193"/>
      <c r="AT547" s="193"/>
      <c r="AU547" s="193"/>
      <c r="AV547" s="193"/>
    </row>
    <row r="548" spans="1:48" ht="15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3"/>
      <c r="AG548" s="193"/>
      <c r="AH548" s="193"/>
      <c r="AI548" s="193"/>
      <c r="AJ548" s="193"/>
      <c r="AK548" s="193"/>
      <c r="AL548" s="193"/>
      <c r="AM548" s="193"/>
      <c r="AN548" s="193"/>
      <c r="AO548" s="193"/>
      <c r="AP548" s="193"/>
      <c r="AQ548" s="193"/>
      <c r="AR548" s="193"/>
      <c r="AS548" s="193"/>
      <c r="AT548" s="193"/>
      <c r="AU548" s="193"/>
      <c r="AV548" s="193"/>
    </row>
    <row r="549" spans="1:48" ht="15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  <c r="AE549" s="193"/>
      <c r="AF549" s="193"/>
      <c r="AG549" s="193"/>
      <c r="AH549" s="193"/>
      <c r="AI549" s="193"/>
      <c r="AJ549" s="193"/>
      <c r="AK549" s="193"/>
      <c r="AL549" s="193"/>
      <c r="AM549" s="193"/>
      <c r="AN549" s="193"/>
      <c r="AO549" s="193"/>
      <c r="AP549" s="193"/>
      <c r="AQ549" s="193"/>
      <c r="AR549" s="193"/>
      <c r="AS549" s="193"/>
      <c r="AT549" s="193"/>
      <c r="AU549" s="193"/>
      <c r="AV549" s="193"/>
    </row>
    <row r="550" spans="1:48" ht="15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  <c r="AE550" s="193"/>
      <c r="AF550" s="193"/>
      <c r="AG550" s="193"/>
      <c r="AH550" s="193"/>
      <c r="AI550" s="193"/>
      <c r="AJ550" s="193"/>
      <c r="AK550" s="193"/>
      <c r="AL550" s="193"/>
      <c r="AM550" s="193"/>
      <c r="AN550" s="193"/>
      <c r="AO550" s="193"/>
      <c r="AP550" s="193"/>
      <c r="AQ550" s="193"/>
      <c r="AR550" s="193"/>
      <c r="AS550" s="193"/>
      <c r="AT550" s="193"/>
      <c r="AU550" s="193"/>
      <c r="AV550" s="193"/>
    </row>
    <row r="551" spans="1:48" ht="15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  <c r="AE551" s="193"/>
      <c r="AF551" s="193"/>
      <c r="AG551" s="193"/>
      <c r="AH551" s="193"/>
      <c r="AI551" s="193"/>
      <c r="AJ551" s="193"/>
      <c r="AK551" s="193"/>
      <c r="AL551" s="193"/>
      <c r="AM551" s="193"/>
      <c r="AN551" s="193"/>
      <c r="AO551" s="193"/>
      <c r="AP551" s="193"/>
      <c r="AQ551" s="193"/>
      <c r="AR551" s="193"/>
      <c r="AS551" s="193"/>
      <c r="AT551" s="193"/>
      <c r="AU551" s="193"/>
      <c r="AV551" s="193"/>
    </row>
    <row r="552" spans="1:48" ht="15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  <c r="AE552" s="193"/>
      <c r="AF552" s="193"/>
      <c r="AG552" s="193"/>
      <c r="AH552" s="193"/>
      <c r="AI552" s="193"/>
      <c r="AJ552" s="193"/>
      <c r="AK552" s="193"/>
      <c r="AL552" s="193"/>
      <c r="AM552" s="193"/>
      <c r="AN552" s="193"/>
      <c r="AO552" s="193"/>
      <c r="AP552" s="193"/>
      <c r="AQ552" s="193"/>
      <c r="AR552" s="193"/>
      <c r="AS552" s="193"/>
      <c r="AT552" s="193"/>
      <c r="AU552" s="193"/>
      <c r="AV552" s="193"/>
    </row>
    <row r="553" spans="1:48" ht="15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  <c r="AE553" s="193"/>
      <c r="AF553" s="193"/>
      <c r="AG553" s="193"/>
      <c r="AH553" s="193"/>
      <c r="AI553" s="193"/>
      <c r="AJ553" s="193"/>
      <c r="AK553" s="193"/>
      <c r="AL553" s="193"/>
      <c r="AM553" s="193"/>
      <c r="AN553" s="193"/>
      <c r="AO553" s="193"/>
      <c r="AP553" s="193"/>
      <c r="AQ553" s="193"/>
      <c r="AR553" s="193"/>
      <c r="AS553" s="193"/>
      <c r="AT553" s="193"/>
      <c r="AU553" s="193"/>
      <c r="AV553" s="193"/>
    </row>
    <row r="554" spans="1:48" ht="15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  <c r="AE554" s="193"/>
      <c r="AF554" s="193"/>
      <c r="AG554" s="193"/>
      <c r="AH554" s="193"/>
      <c r="AI554" s="193"/>
      <c r="AJ554" s="193"/>
      <c r="AK554" s="193"/>
      <c r="AL554" s="193"/>
      <c r="AM554" s="193"/>
      <c r="AN554" s="193"/>
      <c r="AO554" s="193"/>
      <c r="AP554" s="193"/>
      <c r="AQ554" s="193"/>
      <c r="AR554" s="193"/>
      <c r="AS554" s="193"/>
      <c r="AT554" s="193"/>
      <c r="AU554" s="193"/>
      <c r="AV554" s="193"/>
    </row>
    <row r="555" spans="1:48" ht="15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  <c r="AE555" s="193"/>
      <c r="AF555" s="193"/>
      <c r="AG555" s="193"/>
      <c r="AH555" s="193"/>
      <c r="AI555" s="193"/>
      <c r="AJ555" s="193"/>
      <c r="AK555" s="193"/>
      <c r="AL555" s="193"/>
      <c r="AM555" s="193"/>
      <c r="AN555" s="193"/>
      <c r="AO555" s="193"/>
      <c r="AP555" s="193"/>
      <c r="AQ555" s="193"/>
      <c r="AR555" s="193"/>
      <c r="AS555" s="193"/>
      <c r="AT555" s="193"/>
      <c r="AU555" s="193"/>
      <c r="AV555" s="193"/>
    </row>
    <row r="556" spans="1:48" ht="15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  <c r="AE556" s="193"/>
      <c r="AF556" s="193"/>
      <c r="AG556" s="193"/>
      <c r="AH556" s="193"/>
      <c r="AI556" s="193"/>
      <c r="AJ556" s="193"/>
      <c r="AK556" s="193"/>
      <c r="AL556" s="193"/>
      <c r="AM556" s="193"/>
      <c r="AN556" s="193"/>
      <c r="AO556" s="193"/>
      <c r="AP556" s="193"/>
      <c r="AQ556" s="193"/>
      <c r="AR556" s="193"/>
      <c r="AS556" s="193"/>
      <c r="AT556" s="193"/>
      <c r="AU556" s="193"/>
      <c r="AV556" s="193"/>
    </row>
    <row r="557" spans="1:48" ht="15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  <c r="AE557" s="193"/>
      <c r="AF557" s="193"/>
      <c r="AG557" s="193"/>
      <c r="AH557" s="193"/>
      <c r="AI557" s="193"/>
      <c r="AJ557" s="193"/>
      <c r="AK557" s="193"/>
      <c r="AL557" s="193"/>
      <c r="AM557" s="193"/>
      <c r="AN557" s="193"/>
      <c r="AO557" s="193"/>
      <c r="AP557" s="193"/>
      <c r="AQ557" s="193"/>
      <c r="AR557" s="193"/>
      <c r="AS557" s="193"/>
      <c r="AT557" s="193"/>
      <c r="AU557" s="193"/>
      <c r="AV557" s="193"/>
    </row>
    <row r="558" spans="1:48" ht="15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  <c r="AA558" s="193"/>
      <c r="AB558" s="193"/>
      <c r="AC558" s="193"/>
      <c r="AD558" s="193"/>
      <c r="AE558" s="193"/>
      <c r="AF558" s="193"/>
      <c r="AG558" s="193"/>
      <c r="AH558" s="193"/>
      <c r="AI558" s="193"/>
      <c r="AJ558" s="193"/>
      <c r="AK558" s="193"/>
      <c r="AL558" s="193"/>
      <c r="AM558" s="193"/>
      <c r="AN558" s="193"/>
      <c r="AO558" s="193"/>
      <c r="AP558" s="193"/>
      <c r="AQ558" s="193"/>
      <c r="AR558" s="193"/>
      <c r="AS558" s="193"/>
      <c r="AT558" s="193"/>
      <c r="AU558" s="193"/>
      <c r="AV558" s="193"/>
    </row>
    <row r="559" spans="1:48" ht="15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  <c r="AE559" s="193"/>
      <c r="AF559" s="193"/>
      <c r="AG559" s="193"/>
      <c r="AH559" s="193"/>
      <c r="AI559" s="193"/>
      <c r="AJ559" s="193"/>
      <c r="AK559" s="193"/>
      <c r="AL559" s="193"/>
      <c r="AM559" s="193"/>
      <c r="AN559" s="193"/>
      <c r="AO559" s="193"/>
      <c r="AP559" s="193"/>
      <c r="AQ559" s="193"/>
      <c r="AR559" s="193"/>
      <c r="AS559" s="193"/>
      <c r="AT559" s="193"/>
      <c r="AU559" s="193"/>
      <c r="AV559" s="193"/>
    </row>
    <row r="560" spans="1:48" ht="15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  <c r="AE560" s="193"/>
      <c r="AF560" s="193"/>
      <c r="AG560" s="193"/>
      <c r="AH560" s="193"/>
      <c r="AI560" s="193"/>
      <c r="AJ560" s="193"/>
      <c r="AK560" s="193"/>
      <c r="AL560" s="193"/>
      <c r="AM560" s="193"/>
      <c r="AN560" s="193"/>
      <c r="AO560" s="193"/>
      <c r="AP560" s="193"/>
      <c r="AQ560" s="193"/>
      <c r="AR560" s="193"/>
      <c r="AS560" s="193"/>
      <c r="AT560" s="193"/>
      <c r="AU560" s="193"/>
      <c r="AV560" s="193"/>
    </row>
    <row r="561" spans="1:48" ht="15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  <c r="AE561" s="193"/>
      <c r="AF561" s="193"/>
      <c r="AG561" s="193"/>
      <c r="AH561" s="193"/>
      <c r="AI561" s="193"/>
      <c r="AJ561" s="193"/>
      <c r="AK561" s="193"/>
      <c r="AL561" s="193"/>
      <c r="AM561" s="193"/>
      <c r="AN561" s="193"/>
      <c r="AO561" s="193"/>
      <c r="AP561" s="193"/>
      <c r="AQ561" s="193"/>
      <c r="AR561" s="193"/>
      <c r="AS561" s="193"/>
      <c r="AT561" s="193"/>
      <c r="AU561" s="193"/>
      <c r="AV561" s="193"/>
    </row>
    <row r="562" spans="1:48" ht="15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  <c r="AE562" s="193"/>
      <c r="AF562" s="193"/>
      <c r="AG562" s="193"/>
      <c r="AH562" s="193"/>
      <c r="AI562" s="193"/>
      <c r="AJ562" s="193"/>
      <c r="AK562" s="193"/>
      <c r="AL562" s="193"/>
      <c r="AM562" s="193"/>
      <c r="AN562" s="193"/>
      <c r="AO562" s="193"/>
      <c r="AP562" s="193"/>
      <c r="AQ562" s="193"/>
      <c r="AR562" s="193"/>
      <c r="AS562" s="193"/>
      <c r="AT562" s="193"/>
      <c r="AU562" s="193"/>
      <c r="AV562" s="193"/>
    </row>
    <row r="563" spans="1:48" ht="15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  <c r="AE563" s="193"/>
      <c r="AF563" s="193"/>
      <c r="AG563" s="193"/>
      <c r="AH563" s="193"/>
      <c r="AI563" s="193"/>
      <c r="AJ563" s="193"/>
      <c r="AK563" s="193"/>
      <c r="AL563" s="193"/>
      <c r="AM563" s="193"/>
      <c r="AN563" s="193"/>
      <c r="AO563" s="193"/>
      <c r="AP563" s="193"/>
      <c r="AQ563" s="193"/>
      <c r="AR563" s="193"/>
      <c r="AS563" s="193"/>
      <c r="AT563" s="193"/>
      <c r="AU563" s="193"/>
      <c r="AV563" s="193"/>
    </row>
    <row r="564" spans="1:48" ht="15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  <c r="AA564" s="193"/>
      <c r="AB564" s="193"/>
      <c r="AC564" s="193"/>
      <c r="AD564" s="193"/>
      <c r="AE564" s="193"/>
      <c r="AF564" s="193"/>
      <c r="AG564" s="193"/>
      <c r="AH564" s="193"/>
      <c r="AI564" s="193"/>
      <c r="AJ564" s="193"/>
      <c r="AK564" s="193"/>
      <c r="AL564" s="193"/>
      <c r="AM564" s="193"/>
      <c r="AN564" s="193"/>
      <c r="AO564" s="193"/>
      <c r="AP564" s="193"/>
      <c r="AQ564" s="193"/>
      <c r="AR564" s="193"/>
      <c r="AS564" s="193"/>
      <c r="AT564" s="193"/>
      <c r="AU564" s="193"/>
      <c r="AV564" s="193"/>
    </row>
    <row r="565" spans="1:48" ht="15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3"/>
      <c r="AF565" s="193"/>
      <c r="AG565" s="193"/>
      <c r="AH565" s="193"/>
      <c r="AI565" s="193"/>
      <c r="AJ565" s="193"/>
      <c r="AK565" s="193"/>
      <c r="AL565" s="193"/>
      <c r="AM565" s="193"/>
      <c r="AN565" s="193"/>
      <c r="AO565" s="193"/>
      <c r="AP565" s="193"/>
      <c r="AQ565" s="193"/>
      <c r="AR565" s="193"/>
      <c r="AS565" s="193"/>
      <c r="AT565" s="193"/>
      <c r="AU565" s="193"/>
      <c r="AV565" s="193"/>
    </row>
    <row r="566" spans="1:48" ht="15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  <c r="AE566" s="193"/>
      <c r="AF566" s="193"/>
      <c r="AG566" s="193"/>
      <c r="AH566" s="193"/>
      <c r="AI566" s="193"/>
      <c r="AJ566" s="193"/>
      <c r="AK566" s="193"/>
      <c r="AL566" s="193"/>
      <c r="AM566" s="193"/>
      <c r="AN566" s="193"/>
      <c r="AO566" s="193"/>
      <c r="AP566" s="193"/>
      <c r="AQ566" s="193"/>
      <c r="AR566" s="193"/>
      <c r="AS566" s="193"/>
      <c r="AT566" s="193"/>
      <c r="AU566" s="193"/>
      <c r="AV566" s="193"/>
    </row>
    <row r="567" spans="1:48" ht="15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  <c r="AE567" s="193"/>
      <c r="AF567" s="193"/>
      <c r="AG567" s="193"/>
      <c r="AH567" s="193"/>
      <c r="AI567" s="193"/>
      <c r="AJ567" s="193"/>
      <c r="AK567" s="193"/>
      <c r="AL567" s="193"/>
      <c r="AM567" s="193"/>
      <c r="AN567" s="193"/>
      <c r="AO567" s="193"/>
      <c r="AP567" s="193"/>
      <c r="AQ567" s="193"/>
      <c r="AR567" s="193"/>
      <c r="AS567" s="193"/>
      <c r="AT567" s="193"/>
      <c r="AU567" s="193"/>
      <c r="AV567" s="193"/>
    </row>
    <row r="568" spans="1:48" ht="15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  <c r="AE568" s="193"/>
      <c r="AF568" s="193"/>
      <c r="AG568" s="193"/>
      <c r="AH568" s="193"/>
      <c r="AI568" s="193"/>
      <c r="AJ568" s="193"/>
      <c r="AK568" s="193"/>
      <c r="AL568" s="193"/>
      <c r="AM568" s="193"/>
      <c r="AN568" s="193"/>
      <c r="AO568" s="193"/>
      <c r="AP568" s="193"/>
      <c r="AQ568" s="193"/>
      <c r="AR568" s="193"/>
      <c r="AS568" s="193"/>
      <c r="AT568" s="193"/>
      <c r="AU568" s="193"/>
      <c r="AV568" s="193"/>
    </row>
    <row r="569" spans="1:48" ht="15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  <c r="AE569" s="193"/>
      <c r="AF569" s="193"/>
      <c r="AG569" s="193"/>
      <c r="AH569" s="193"/>
      <c r="AI569" s="193"/>
      <c r="AJ569" s="193"/>
      <c r="AK569" s="193"/>
      <c r="AL569" s="193"/>
      <c r="AM569" s="193"/>
      <c r="AN569" s="193"/>
      <c r="AO569" s="193"/>
      <c r="AP569" s="193"/>
      <c r="AQ569" s="193"/>
      <c r="AR569" s="193"/>
      <c r="AS569" s="193"/>
      <c r="AT569" s="193"/>
      <c r="AU569" s="193"/>
      <c r="AV569" s="193"/>
    </row>
    <row r="570" spans="1:48" ht="15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  <c r="AE570" s="193"/>
      <c r="AF570" s="193"/>
      <c r="AG570" s="193"/>
      <c r="AH570" s="193"/>
      <c r="AI570" s="193"/>
      <c r="AJ570" s="193"/>
      <c r="AK570" s="193"/>
      <c r="AL570" s="193"/>
      <c r="AM570" s="193"/>
      <c r="AN570" s="193"/>
      <c r="AO570" s="193"/>
      <c r="AP570" s="193"/>
      <c r="AQ570" s="193"/>
      <c r="AR570" s="193"/>
      <c r="AS570" s="193"/>
      <c r="AT570" s="193"/>
      <c r="AU570" s="193"/>
      <c r="AV570" s="193"/>
    </row>
    <row r="571" spans="1:48" ht="15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3"/>
      <c r="AF571" s="193"/>
      <c r="AG571" s="193"/>
      <c r="AH571" s="193"/>
      <c r="AI571" s="193"/>
      <c r="AJ571" s="193"/>
      <c r="AK571" s="193"/>
      <c r="AL571" s="193"/>
      <c r="AM571" s="193"/>
      <c r="AN571" s="193"/>
      <c r="AO571" s="193"/>
      <c r="AP571" s="193"/>
      <c r="AQ571" s="193"/>
      <c r="AR571" s="193"/>
      <c r="AS571" s="193"/>
      <c r="AT571" s="193"/>
      <c r="AU571" s="193"/>
      <c r="AV571" s="193"/>
    </row>
    <row r="572" spans="1:48" ht="15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  <c r="AE572" s="193"/>
      <c r="AF572" s="193"/>
      <c r="AG572" s="193"/>
      <c r="AH572" s="193"/>
      <c r="AI572" s="193"/>
      <c r="AJ572" s="193"/>
      <c r="AK572" s="193"/>
      <c r="AL572" s="193"/>
      <c r="AM572" s="193"/>
      <c r="AN572" s="193"/>
      <c r="AO572" s="193"/>
      <c r="AP572" s="193"/>
      <c r="AQ572" s="193"/>
      <c r="AR572" s="193"/>
      <c r="AS572" s="193"/>
      <c r="AT572" s="193"/>
      <c r="AU572" s="193"/>
      <c r="AV572" s="193"/>
    </row>
    <row r="573" spans="1:48" ht="15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  <c r="AE573" s="193"/>
      <c r="AF573" s="193"/>
      <c r="AG573" s="193"/>
      <c r="AH573" s="193"/>
      <c r="AI573" s="193"/>
      <c r="AJ573" s="193"/>
      <c r="AK573" s="193"/>
      <c r="AL573" s="193"/>
      <c r="AM573" s="193"/>
      <c r="AN573" s="193"/>
      <c r="AO573" s="193"/>
      <c r="AP573" s="193"/>
      <c r="AQ573" s="193"/>
      <c r="AR573" s="193"/>
      <c r="AS573" s="193"/>
      <c r="AT573" s="193"/>
      <c r="AU573" s="193"/>
      <c r="AV573" s="193"/>
    </row>
    <row r="574" spans="1:48" ht="15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  <c r="AE574" s="193"/>
      <c r="AF574" s="193"/>
      <c r="AG574" s="193"/>
      <c r="AH574" s="193"/>
      <c r="AI574" s="193"/>
      <c r="AJ574" s="193"/>
      <c r="AK574" s="193"/>
      <c r="AL574" s="193"/>
      <c r="AM574" s="193"/>
      <c r="AN574" s="193"/>
      <c r="AO574" s="193"/>
      <c r="AP574" s="193"/>
      <c r="AQ574" s="193"/>
      <c r="AR574" s="193"/>
      <c r="AS574" s="193"/>
      <c r="AT574" s="193"/>
      <c r="AU574" s="193"/>
      <c r="AV574" s="193"/>
    </row>
    <row r="575" spans="1:48" ht="15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  <c r="AE575" s="193"/>
      <c r="AF575" s="193"/>
      <c r="AG575" s="193"/>
      <c r="AH575" s="193"/>
      <c r="AI575" s="193"/>
      <c r="AJ575" s="193"/>
      <c r="AK575" s="193"/>
      <c r="AL575" s="193"/>
      <c r="AM575" s="193"/>
      <c r="AN575" s="193"/>
      <c r="AO575" s="193"/>
      <c r="AP575" s="193"/>
      <c r="AQ575" s="193"/>
      <c r="AR575" s="193"/>
      <c r="AS575" s="193"/>
      <c r="AT575" s="193"/>
      <c r="AU575" s="193"/>
      <c r="AV575" s="193"/>
    </row>
    <row r="576" spans="1:48" ht="15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  <c r="AE576" s="193"/>
      <c r="AF576" s="193"/>
      <c r="AG576" s="193"/>
      <c r="AH576" s="193"/>
      <c r="AI576" s="193"/>
      <c r="AJ576" s="193"/>
      <c r="AK576" s="193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</row>
    <row r="577" spans="1:48" ht="15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  <c r="AE577" s="193"/>
      <c r="AF577" s="193"/>
      <c r="AG577" s="193"/>
      <c r="AH577" s="193"/>
      <c r="AI577" s="193"/>
      <c r="AJ577" s="193"/>
      <c r="AK577" s="193"/>
      <c r="AL577" s="193"/>
      <c r="AM577" s="193"/>
      <c r="AN577" s="193"/>
      <c r="AO577" s="193"/>
      <c r="AP577" s="193"/>
      <c r="AQ577" s="193"/>
      <c r="AR577" s="193"/>
      <c r="AS577" s="193"/>
      <c r="AT577" s="193"/>
      <c r="AU577" s="193"/>
      <c r="AV577" s="193"/>
    </row>
    <row r="578" spans="1:48" ht="15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  <c r="AE578" s="193"/>
      <c r="AF578" s="193"/>
      <c r="AG578" s="193"/>
      <c r="AH578" s="193"/>
      <c r="AI578" s="193"/>
      <c r="AJ578" s="193"/>
      <c r="AK578" s="193"/>
      <c r="AL578" s="193"/>
      <c r="AM578" s="193"/>
      <c r="AN578" s="193"/>
      <c r="AO578" s="193"/>
      <c r="AP578" s="193"/>
      <c r="AQ578" s="193"/>
      <c r="AR578" s="193"/>
      <c r="AS578" s="193"/>
      <c r="AT578" s="193"/>
      <c r="AU578" s="193"/>
      <c r="AV578" s="193"/>
    </row>
    <row r="579" spans="1:48" ht="15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  <c r="AE579" s="193"/>
      <c r="AF579" s="193"/>
      <c r="AG579" s="193"/>
      <c r="AH579" s="193"/>
      <c r="AI579" s="193"/>
      <c r="AJ579" s="193"/>
      <c r="AK579" s="193"/>
      <c r="AL579" s="193"/>
      <c r="AM579" s="193"/>
      <c r="AN579" s="193"/>
      <c r="AO579" s="193"/>
      <c r="AP579" s="193"/>
      <c r="AQ579" s="193"/>
      <c r="AR579" s="193"/>
      <c r="AS579" s="193"/>
      <c r="AT579" s="193"/>
      <c r="AU579" s="193"/>
      <c r="AV579" s="193"/>
    </row>
    <row r="580" spans="1:48" ht="15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  <c r="AE580" s="193"/>
      <c r="AF580" s="193"/>
      <c r="AG580" s="193"/>
      <c r="AH580" s="193"/>
      <c r="AI580" s="193"/>
      <c r="AJ580" s="193"/>
      <c r="AK580" s="193"/>
      <c r="AL580" s="193"/>
      <c r="AM580" s="193"/>
      <c r="AN580" s="193"/>
      <c r="AO580" s="193"/>
      <c r="AP580" s="193"/>
      <c r="AQ580" s="193"/>
      <c r="AR580" s="193"/>
      <c r="AS580" s="193"/>
      <c r="AT580" s="193"/>
      <c r="AU580" s="193"/>
      <c r="AV580" s="193"/>
    </row>
    <row r="581" spans="1:48" ht="15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  <c r="AE581" s="193"/>
      <c r="AF581" s="193"/>
      <c r="AG581" s="193"/>
      <c r="AH581" s="193"/>
      <c r="AI581" s="193"/>
      <c r="AJ581" s="193"/>
      <c r="AK581" s="193"/>
      <c r="AL581" s="193"/>
      <c r="AM581" s="193"/>
      <c r="AN581" s="193"/>
      <c r="AO581" s="193"/>
      <c r="AP581" s="193"/>
      <c r="AQ581" s="193"/>
      <c r="AR581" s="193"/>
      <c r="AS581" s="193"/>
      <c r="AT581" s="193"/>
      <c r="AU581" s="193"/>
      <c r="AV581" s="193"/>
    </row>
    <row r="582" spans="1:48" ht="15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3"/>
      <c r="AG582" s="193"/>
      <c r="AH582" s="193"/>
      <c r="AI582" s="193"/>
      <c r="AJ582" s="193"/>
      <c r="AK582" s="193"/>
      <c r="AL582" s="193"/>
      <c r="AM582" s="193"/>
      <c r="AN582" s="193"/>
      <c r="AO582" s="193"/>
      <c r="AP582" s="193"/>
      <c r="AQ582" s="193"/>
      <c r="AR582" s="193"/>
      <c r="AS582" s="193"/>
      <c r="AT582" s="193"/>
      <c r="AU582" s="193"/>
      <c r="AV582" s="193"/>
    </row>
    <row r="583" spans="1:48" ht="15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  <c r="AE583" s="193"/>
      <c r="AF583" s="193"/>
      <c r="AG583" s="193"/>
      <c r="AH583" s="193"/>
      <c r="AI583" s="193"/>
      <c r="AJ583" s="193"/>
      <c r="AK583" s="193"/>
      <c r="AL583" s="193"/>
      <c r="AM583" s="193"/>
      <c r="AN583" s="193"/>
      <c r="AO583" s="193"/>
      <c r="AP583" s="193"/>
      <c r="AQ583" s="193"/>
      <c r="AR583" s="193"/>
      <c r="AS583" s="193"/>
      <c r="AT583" s="193"/>
      <c r="AU583" s="193"/>
      <c r="AV583" s="193"/>
    </row>
    <row r="584" spans="1:48" ht="15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  <c r="AE584" s="193"/>
      <c r="AF584" s="193"/>
      <c r="AG584" s="193"/>
      <c r="AH584" s="193"/>
      <c r="AI584" s="193"/>
      <c r="AJ584" s="193"/>
      <c r="AK584" s="193"/>
      <c r="AL584" s="193"/>
      <c r="AM584" s="193"/>
      <c r="AN584" s="193"/>
      <c r="AO584" s="193"/>
      <c r="AP584" s="193"/>
      <c r="AQ584" s="193"/>
      <c r="AR584" s="193"/>
      <c r="AS584" s="193"/>
      <c r="AT584" s="193"/>
      <c r="AU584" s="193"/>
      <c r="AV584" s="193"/>
    </row>
    <row r="585" spans="1:48" ht="15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  <c r="AE585" s="193"/>
      <c r="AF585" s="193"/>
      <c r="AG585" s="193"/>
      <c r="AH585" s="193"/>
      <c r="AI585" s="193"/>
      <c r="AJ585" s="193"/>
      <c r="AK585" s="193"/>
      <c r="AL585" s="193"/>
      <c r="AM585" s="193"/>
      <c r="AN585" s="193"/>
      <c r="AO585" s="193"/>
      <c r="AP585" s="193"/>
      <c r="AQ585" s="193"/>
      <c r="AR585" s="193"/>
      <c r="AS585" s="193"/>
      <c r="AT585" s="193"/>
      <c r="AU585" s="193"/>
      <c r="AV585" s="193"/>
    </row>
    <row r="586" spans="1:48" ht="15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  <c r="AE586" s="193"/>
      <c r="AF586" s="193"/>
      <c r="AG586" s="193"/>
      <c r="AH586" s="193"/>
      <c r="AI586" s="193"/>
      <c r="AJ586" s="193"/>
      <c r="AK586" s="193"/>
      <c r="AL586" s="193"/>
      <c r="AM586" s="193"/>
      <c r="AN586" s="193"/>
      <c r="AO586" s="193"/>
      <c r="AP586" s="193"/>
      <c r="AQ586" s="193"/>
      <c r="AR586" s="193"/>
      <c r="AS586" s="193"/>
      <c r="AT586" s="193"/>
      <c r="AU586" s="193"/>
      <c r="AV586" s="193"/>
    </row>
    <row r="587" spans="1:48" ht="15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  <c r="AA587" s="193"/>
      <c r="AB587" s="193"/>
      <c r="AC587" s="193"/>
      <c r="AD587" s="193"/>
      <c r="AE587" s="193"/>
      <c r="AF587" s="193"/>
      <c r="AG587" s="193"/>
      <c r="AH587" s="193"/>
      <c r="AI587" s="193"/>
      <c r="AJ587" s="193"/>
      <c r="AK587" s="193"/>
      <c r="AL587" s="193"/>
      <c r="AM587" s="193"/>
      <c r="AN587" s="193"/>
      <c r="AO587" s="193"/>
      <c r="AP587" s="193"/>
      <c r="AQ587" s="193"/>
      <c r="AR587" s="193"/>
      <c r="AS587" s="193"/>
      <c r="AT587" s="193"/>
      <c r="AU587" s="193"/>
      <c r="AV587" s="193"/>
    </row>
    <row r="588" spans="1:48" ht="15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  <c r="AE588" s="193"/>
      <c r="AF588" s="193"/>
      <c r="AG588" s="193"/>
      <c r="AH588" s="193"/>
      <c r="AI588" s="193"/>
      <c r="AJ588" s="193"/>
      <c r="AK588" s="193"/>
      <c r="AL588" s="193"/>
      <c r="AM588" s="193"/>
      <c r="AN588" s="193"/>
      <c r="AO588" s="193"/>
      <c r="AP588" s="193"/>
      <c r="AQ588" s="193"/>
      <c r="AR588" s="193"/>
      <c r="AS588" s="193"/>
      <c r="AT588" s="193"/>
      <c r="AU588" s="193"/>
      <c r="AV588" s="193"/>
    </row>
    <row r="589" spans="1:48" ht="15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  <c r="AE589" s="193"/>
      <c r="AF589" s="193"/>
      <c r="AG589" s="193"/>
      <c r="AH589" s="193"/>
      <c r="AI589" s="193"/>
      <c r="AJ589" s="193"/>
      <c r="AK589" s="193"/>
      <c r="AL589" s="193"/>
      <c r="AM589" s="193"/>
      <c r="AN589" s="193"/>
      <c r="AO589" s="193"/>
      <c r="AP589" s="193"/>
      <c r="AQ589" s="193"/>
      <c r="AR589" s="193"/>
      <c r="AS589" s="193"/>
      <c r="AT589" s="193"/>
      <c r="AU589" s="193"/>
      <c r="AV589" s="193"/>
    </row>
    <row r="590" spans="1:48" ht="15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  <c r="AE590" s="193"/>
      <c r="AF590" s="193"/>
      <c r="AG590" s="193"/>
      <c r="AH590" s="193"/>
      <c r="AI590" s="193"/>
      <c r="AJ590" s="193"/>
      <c r="AK590" s="193"/>
      <c r="AL590" s="193"/>
      <c r="AM590" s="193"/>
      <c r="AN590" s="193"/>
      <c r="AO590" s="193"/>
      <c r="AP590" s="193"/>
      <c r="AQ590" s="193"/>
      <c r="AR590" s="193"/>
      <c r="AS590" s="193"/>
      <c r="AT590" s="193"/>
      <c r="AU590" s="193"/>
      <c r="AV590" s="193"/>
    </row>
    <row r="591" spans="1:48" ht="15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  <c r="AE591" s="193"/>
      <c r="AF591" s="193"/>
      <c r="AG591" s="193"/>
      <c r="AH591" s="193"/>
      <c r="AI591" s="193"/>
      <c r="AJ591" s="193"/>
      <c r="AK591" s="193"/>
      <c r="AL591" s="193"/>
      <c r="AM591" s="193"/>
      <c r="AN591" s="193"/>
      <c r="AO591" s="193"/>
      <c r="AP591" s="193"/>
      <c r="AQ591" s="193"/>
      <c r="AR591" s="193"/>
      <c r="AS591" s="193"/>
      <c r="AT591" s="193"/>
      <c r="AU591" s="193"/>
      <c r="AV591" s="193"/>
    </row>
    <row r="592" spans="1:48" ht="15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  <c r="AA592" s="193"/>
      <c r="AB592" s="193"/>
      <c r="AC592" s="193"/>
      <c r="AD592" s="193"/>
      <c r="AE592" s="193"/>
      <c r="AF592" s="193"/>
      <c r="AG592" s="193"/>
      <c r="AH592" s="193"/>
      <c r="AI592" s="193"/>
      <c r="AJ592" s="193"/>
      <c r="AK592" s="193"/>
      <c r="AL592" s="193"/>
      <c r="AM592" s="193"/>
      <c r="AN592" s="193"/>
      <c r="AO592" s="193"/>
      <c r="AP592" s="193"/>
      <c r="AQ592" s="193"/>
      <c r="AR592" s="193"/>
      <c r="AS592" s="193"/>
      <c r="AT592" s="193"/>
      <c r="AU592" s="193"/>
      <c r="AV592" s="193"/>
    </row>
    <row r="593" spans="1:48" ht="15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  <c r="AE593" s="193"/>
      <c r="AF593" s="193"/>
      <c r="AG593" s="193"/>
      <c r="AH593" s="193"/>
      <c r="AI593" s="193"/>
      <c r="AJ593" s="193"/>
      <c r="AK593" s="193"/>
      <c r="AL593" s="193"/>
      <c r="AM593" s="193"/>
      <c r="AN593" s="193"/>
      <c r="AO593" s="193"/>
      <c r="AP593" s="193"/>
      <c r="AQ593" s="193"/>
      <c r="AR593" s="193"/>
      <c r="AS593" s="193"/>
      <c r="AT593" s="193"/>
      <c r="AU593" s="193"/>
      <c r="AV593" s="193"/>
    </row>
    <row r="594" spans="1:48" ht="15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  <c r="AE594" s="193"/>
      <c r="AF594" s="193"/>
      <c r="AG594" s="193"/>
      <c r="AH594" s="193"/>
      <c r="AI594" s="193"/>
      <c r="AJ594" s="193"/>
      <c r="AK594" s="193"/>
      <c r="AL594" s="193"/>
      <c r="AM594" s="193"/>
      <c r="AN594" s="193"/>
      <c r="AO594" s="193"/>
      <c r="AP594" s="193"/>
      <c r="AQ594" s="193"/>
      <c r="AR594" s="193"/>
      <c r="AS594" s="193"/>
      <c r="AT594" s="193"/>
      <c r="AU594" s="193"/>
      <c r="AV594" s="193"/>
    </row>
    <row r="595" spans="1:48" ht="15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  <c r="AE595" s="193"/>
      <c r="AF595" s="193"/>
      <c r="AG595" s="193"/>
      <c r="AH595" s="193"/>
      <c r="AI595" s="193"/>
      <c r="AJ595" s="193"/>
      <c r="AK595" s="193"/>
      <c r="AL595" s="193"/>
      <c r="AM595" s="193"/>
      <c r="AN595" s="193"/>
      <c r="AO595" s="193"/>
      <c r="AP595" s="193"/>
      <c r="AQ595" s="193"/>
      <c r="AR595" s="193"/>
      <c r="AS595" s="193"/>
      <c r="AT595" s="193"/>
      <c r="AU595" s="193"/>
      <c r="AV595" s="193"/>
    </row>
    <row r="596" spans="1:48" ht="15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  <c r="AE596" s="193"/>
      <c r="AF596" s="193"/>
      <c r="AG596" s="193"/>
      <c r="AH596" s="193"/>
      <c r="AI596" s="193"/>
      <c r="AJ596" s="193"/>
      <c r="AK596" s="193"/>
      <c r="AL596" s="193"/>
      <c r="AM596" s="193"/>
      <c r="AN596" s="193"/>
      <c r="AO596" s="193"/>
      <c r="AP596" s="193"/>
      <c r="AQ596" s="193"/>
      <c r="AR596" s="193"/>
      <c r="AS596" s="193"/>
      <c r="AT596" s="193"/>
      <c r="AU596" s="193"/>
      <c r="AV596" s="193"/>
    </row>
    <row r="597" spans="1:48" ht="15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3"/>
      <c r="AF597" s="193"/>
      <c r="AG597" s="193"/>
      <c r="AH597" s="193"/>
      <c r="AI597" s="193"/>
      <c r="AJ597" s="193"/>
      <c r="AK597" s="193"/>
      <c r="AL597" s="193"/>
      <c r="AM597" s="193"/>
      <c r="AN597" s="193"/>
      <c r="AO597" s="193"/>
      <c r="AP597" s="193"/>
      <c r="AQ597" s="193"/>
      <c r="AR597" s="193"/>
      <c r="AS597" s="193"/>
      <c r="AT597" s="193"/>
      <c r="AU597" s="193"/>
      <c r="AV597" s="193"/>
    </row>
    <row r="598" spans="1:48" ht="15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  <c r="AE598" s="193"/>
      <c r="AF598" s="193"/>
      <c r="AG598" s="193"/>
      <c r="AH598" s="193"/>
      <c r="AI598" s="193"/>
      <c r="AJ598" s="193"/>
      <c r="AK598" s="193"/>
      <c r="AL598" s="193"/>
      <c r="AM598" s="193"/>
      <c r="AN598" s="193"/>
      <c r="AO598" s="193"/>
      <c r="AP598" s="193"/>
      <c r="AQ598" s="193"/>
      <c r="AR598" s="193"/>
      <c r="AS598" s="193"/>
      <c r="AT598" s="193"/>
      <c r="AU598" s="193"/>
      <c r="AV598" s="193"/>
    </row>
    <row r="599" spans="1:48" ht="15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  <c r="AE599" s="193"/>
      <c r="AF599" s="193"/>
      <c r="AG599" s="193"/>
      <c r="AH599" s="193"/>
      <c r="AI599" s="193"/>
      <c r="AJ599" s="193"/>
      <c r="AK599" s="193"/>
      <c r="AL599" s="193"/>
      <c r="AM599" s="193"/>
      <c r="AN599" s="193"/>
      <c r="AO599" s="193"/>
      <c r="AP599" s="193"/>
      <c r="AQ599" s="193"/>
      <c r="AR599" s="193"/>
      <c r="AS599" s="193"/>
      <c r="AT599" s="193"/>
      <c r="AU599" s="193"/>
      <c r="AV599" s="193"/>
    </row>
    <row r="600" spans="1:48" ht="15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  <c r="AA600" s="193"/>
      <c r="AB600" s="193"/>
      <c r="AC600" s="193"/>
      <c r="AD600" s="193"/>
      <c r="AE600" s="193"/>
      <c r="AF600" s="193"/>
      <c r="AG600" s="193"/>
      <c r="AH600" s="193"/>
      <c r="AI600" s="193"/>
      <c r="AJ600" s="193"/>
      <c r="AK600" s="193"/>
      <c r="AL600" s="193"/>
      <c r="AM600" s="193"/>
      <c r="AN600" s="193"/>
      <c r="AO600" s="193"/>
      <c r="AP600" s="193"/>
      <c r="AQ600" s="193"/>
      <c r="AR600" s="193"/>
      <c r="AS600" s="193"/>
      <c r="AT600" s="193"/>
      <c r="AU600" s="193"/>
      <c r="AV600" s="193"/>
    </row>
    <row r="601" spans="1:48" ht="15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  <c r="AE601" s="193"/>
      <c r="AF601" s="193"/>
      <c r="AG601" s="193"/>
      <c r="AH601" s="193"/>
      <c r="AI601" s="193"/>
      <c r="AJ601" s="193"/>
      <c r="AK601" s="193"/>
      <c r="AL601" s="193"/>
      <c r="AM601" s="193"/>
      <c r="AN601" s="193"/>
      <c r="AO601" s="193"/>
      <c r="AP601" s="193"/>
      <c r="AQ601" s="193"/>
      <c r="AR601" s="193"/>
      <c r="AS601" s="193"/>
      <c r="AT601" s="193"/>
      <c r="AU601" s="193"/>
      <c r="AV601" s="193"/>
    </row>
    <row r="602" spans="1:48" ht="15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  <c r="AE602" s="193"/>
      <c r="AF602" s="193"/>
      <c r="AG602" s="193"/>
      <c r="AH602" s="193"/>
      <c r="AI602" s="193"/>
      <c r="AJ602" s="193"/>
      <c r="AK602" s="193"/>
      <c r="AL602" s="193"/>
      <c r="AM602" s="193"/>
      <c r="AN602" s="193"/>
      <c r="AO602" s="193"/>
      <c r="AP602" s="193"/>
      <c r="AQ602" s="193"/>
      <c r="AR602" s="193"/>
      <c r="AS602" s="193"/>
      <c r="AT602" s="193"/>
      <c r="AU602" s="193"/>
      <c r="AV602" s="193"/>
    </row>
    <row r="603" spans="1:48" ht="15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  <c r="AE603" s="193"/>
      <c r="AF603" s="193"/>
      <c r="AG603" s="193"/>
      <c r="AH603" s="193"/>
      <c r="AI603" s="193"/>
      <c r="AJ603" s="193"/>
      <c r="AK603" s="193"/>
      <c r="AL603" s="193"/>
      <c r="AM603" s="193"/>
      <c r="AN603" s="193"/>
      <c r="AO603" s="193"/>
      <c r="AP603" s="193"/>
      <c r="AQ603" s="193"/>
      <c r="AR603" s="193"/>
      <c r="AS603" s="193"/>
      <c r="AT603" s="193"/>
      <c r="AU603" s="193"/>
      <c r="AV603" s="193"/>
    </row>
    <row r="604" spans="1:48" ht="15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  <c r="AE604" s="193"/>
      <c r="AF604" s="193"/>
      <c r="AG604" s="193"/>
      <c r="AH604" s="193"/>
      <c r="AI604" s="193"/>
      <c r="AJ604" s="193"/>
      <c r="AK604" s="193"/>
      <c r="AL604" s="193"/>
      <c r="AM604" s="193"/>
      <c r="AN604" s="193"/>
      <c r="AO604" s="193"/>
      <c r="AP604" s="193"/>
      <c r="AQ604" s="193"/>
      <c r="AR604" s="193"/>
      <c r="AS604" s="193"/>
      <c r="AT604" s="193"/>
      <c r="AU604" s="193"/>
      <c r="AV604" s="193"/>
    </row>
    <row r="605" spans="1:48" ht="15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  <c r="AE605" s="193"/>
      <c r="AF605" s="193"/>
      <c r="AG605" s="193"/>
      <c r="AH605" s="193"/>
      <c r="AI605" s="193"/>
      <c r="AJ605" s="193"/>
      <c r="AK605" s="193"/>
      <c r="AL605" s="193"/>
      <c r="AM605" s="193"/>
      <c r="AN605" s="193"/>
      <c r="AO605" s="193"/>
      <c r="AP605" s="193"/>
      <c r="AQ605" s="193"/>
      <c r="AR605" s="193"/>
      <c r="AS605" s="193"/>
      <c r="AT605" s="193"/>
      <c r="AU605" s="193"/>
      <c r="AV605" s="193"/>
    </row>
    <row r="606" spans="1:48" ht="15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  <c r="AA606" s="193"/>
      <c r="AB606" s="193"/>
      <c r="AC606" s="193"/>
      <c r="AD606" s="193"/>
      <c r="AE606" s="193"/>
      <c r="AF606" s="193"/>
      <c r="AG606" s="193"/>
      <c r="AH606" s="193"/>
      <c r="AI606" s="193"/>
      <c r="AJ606" s="193"/>
      <c r="AK606" s="193"/>
      <c r="AL606" s="193"/>
      <c r="AM606" s="193"/>
      <c r="AN606" s="193"/>
      <c r="AO606" s="193"/>
      <c r="AP606" s="193"/>
      <c r="AQ606" s="193"/>
      <c r="AR606" s="193"/>
      <c r="AS606" s="193"/>
      <c r="AT606" s="193"/>
      <c r="AU606" s="193"/>
      <c r="AV606" s="193"/>
    </row>
    <row r="607" spans="1:48" ht="15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  <c r="AE607" s="193"/>
      <c r="AF607" s="193"/>
      <c r="AG607" s="193"/>
      <c r="AH607" s="193"/>
      <c r="AI607" s="193"/>
      <c r="AJ607" s="193"/>
      <c r="AK607" s="193"/>
      <c r="AL607" s="193"/>
      <c r="AM607" s="193"/>
      <c r="AN607" s="193"/>
      <c r="AO607" s="193"/>
      <c r="AP607" s="193"/>
      <c r="AQ607" s="193"/>
      <c r="AR607" s="193"/>
      <c r="AS607" s="193"/>
      <c r="AT607" s="193"/>
      <c r="AU607" s="193"/>
      <c r="AV607" s="193"/>
    </row>
    <row r="608" spans="1:48" ht="15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  <c r="AE608" s="193"/>
      <c r="AF608" s="193"/>
      <c r="AG608" s="193"/>
      <c r="AH608" s="193"/>
      <c r="AI608" s="193"/>
      <c r="AJ608" s="193"/>
      <c r="AK608" s="193"/>
      <c r="AL608" s="193"/>
      <c r="AM608" s="193"/>
      <c r="AN608" s="193"/>
      <c r="AO608" s="193"/>
      <c r="AP608" s="193"/>
      <c r="AQ608" s="193"/>
      <c r="AR608" s="193"/>
      <c r="AS608" s="193"/>
      <c r="AT608" s="193"/>
      <c r="AU608" s="193"/>
      <c r="AV608" s="193"/>
    </row>
    <row r="609" spans="1:48" ht="15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  <c r="AE609" s="193"/>
      <c r="AF609" s="193"/>
      <c r="AG609" s="193"/>
      <c r="AH609" s="193"/>
      <c r="AI609" s="193"/>
      <c r="AJ609" s="193"/>
      <c r="AK609" s="193"/>
      <c r="AL609" s="193"/>
      <c r="AM609" s="193"/>
      <c r="AN609" s="193"/>
      <c r="AO609" s="193"/>
      <c r="AP609" s="193"/>
      <c r="AQ609" s="193"/>
      <c r="AR609" s="193"/>
      <c r="AS609" s="193"/>
      <c r="AT609" s="193"/>
      <c r="AU609" s="193"/>
      <c r="AV609" s="193"/>
    </row>
    <row r="610" spans="1:48" ht="15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  <c r="AE610" s="193"/>
      <c r="AF610" s="193"/>
      <c r="AG610" s="193"/>
      <c r="AH610" s="193"/>
      <c r="AI610" s="193"/>
      <c r="AJ610" s="193"/>
      <c r="AK610" s="193"/>
      <c r="AL610" s="193"/>
      <c r="AM610" s="193"/>
      <c r="AN610" s="193"/>
      <c r="AO610" s="193"/>
      <c r="AP610" s="193"/>
      <c r="AQ610" s="193"/>
      <c r="AR610" s="193"/>
      <c r="AS610" s="193"/>
      <c r="AT610" s="193"/>
      <c r="AU610" s="193"/>
      <c r="AV610" s="193"/>
    </row>
    <row r="611" spans="1:48" ht="15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  <c r="AE611" s="193"/>
      <c r="AF611" s="193"/>
      <c r="AG611" s="193"/>
      <c r="AH611" s="193"/>
      <c r="AI611" s="193"/>
      <c r="AJ611" s="193"/>
      <c r="AK611" s="193"/>
      <c r="AL611" s="193"/>
      <c r="AM611" s="193"/>
      <c r="AN611" s="193"/>
      <c r="AO611" s="193"/>
      <c r="AP611" s="193"/>
      <c r="AQ611" s="193"/>
      <c r="AR611" s="193"/>
      <c r="AS611" s="193"/>
      <c r="AT611" s="193"/>
      <c r="AU611" s="193"/>
      <c r="AV611" s="193"/>
    </row>
    <row r="612" spans="1:48" ht="15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  <c r="AE612" s="193"/>
      <c r="AF612" s="193"/>
      <c r="AG612" s="193"/>
      <c r="AH612" s="193"/>
      <c r="AI612" s="193"/>
      <c r="AJ612" s="193"/>
      <c r="AK612" s="193"/>
      <c r="AL612" s="193"/>
      <c r="AM612" s="193"/>
      <c r="AN612" s="193"/>
      <c r="AO612" s="193"/>
      <c r="AP612" s="193"/>
      <c r="AQ612" s="193"/>
      <c r="AR612" s="193"/>
      <c r="AS612" s="193"/>
      <c r="AT612" s="193"/>
      <c r="AU612" s="193"/>
      <c r="AV612" s="193"/>
    </row>
    <row r="613" spans="1:48" ht="15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  <c r="AE613" s="193"/>
      <c r="AF613" s="193"/>
      <c r="AG613" s="193"/>
      <c r="AH613" s="193"/>
      <c r="AI613" s="193"/>
      <c r="AJ613" s="193"/>
      <c r="AK613" s="193"/>
      <c r="AL613" s="193"/>
      <c r="AM613" s="193"/>
      <c r="AN613" s="193"/>
      <c r="AO613" s="193"/>
      <c r="AP613" s="193"/>
      <c r="AQ613" s="193"/>
      <c r="AR613" s="193"/>
      <c r="AS613" s="193"/>
      <c r="AT613" s="193"/>
      <c r="AU613" s="193"/>
      <c r="AV613" s="193"/>
    </row>
    <row r="614" spans="1:48" ht="15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  <c r="AE614" s="193"/>
      <c r="AF614" s="193"/>
      <c r="AG614" s="193"/>
      <c r="AH614" s="193"/>
      <c r="AI614" s="193"/>
      <c r="AJ614" s="193"/>
      <c r="AK614" s="193"/>
      <c r="AL614" s="193"/>
      <c r="AM614" s="193"/>
      <c r="AN614" s="193"/>
      <c r="AO614" s="193"/>
      <c r="AP614" s="193"/>
      <c r="AQ614" s="193"/>
      <c r="AR614" s="193"/>
      <c r="AS614" s="193"/>
      <c r="AT614" s="193"/>
      <c r="AU614" s="193"/>
      <c r="AV614" s="193"/>
    </row>
    <row r="615" spans="1:48" ht="15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  <c r="AE615" s="193"/>
      <c r="AF615" s="193"/>
      <c r="AG615" s="193"/>
      <c r="AH615" s="193"/>
      <c r="AI615" s="193"/>
      <c r="AJ615" s="193"/>
      <c r="AK615" s="193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</row>
    <row r="616" spans="1:48" ht="15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3"/>
      <c r="AG616" s="193"/>
      <c r="AH616" s="193"/>
      <c r="AI616" s="193"/>
      <c r="AJ616" s="193"/>
      <c r="AK616" s="193"/>
      <c r="AL616" s="193"/>
      <c r="AM616" s="193"/>
      <c r="AN616" s="193"/>
      <c r="AO616" s="193"/>
      <c r="AP616" s="193"/>
      <c r="AQ616" s="193"/>
      <c r="AR616" s="193"/>
      <c r="AS616" s="193"/>
      <c r="AT616" s="193"/>
      <c r="AU616" s="193"/>
      <c r="AV616" s="193"/>
    </row>
    <row r="617" spans="1:48" ht="15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  <c r="AE617" s="193"/>
      <c r="AF617" s="193"/>
      <c r="AG617" s="193"/>
      <c r="AH617" s="193"/>
      <c r="AI617" s="193"/>
      <c r="AJ617" s="193"/>
      <c r="AK617" s="193"/>
      <c r="AL617" s="193"/>
      <c r="AM617" s="193"/>
      <c r="AN617" s="193"/>
      <c r="AO617" s="193"/>
      <c r="AP617" s="193"/>
      <c r="AQ617" s="193"/>
      <c r="AR617" s="193"/>
      <c r="AS617" s="193"/>
      <c r="AT617" s="193"/>
      <c r="AU617" s="193"/>
      <c r="AV617" s="193"/>
    </row>
    <row r="618" spans="1:48" ht="15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  <c r="AE618" s="193"/>
      <c r="AF618" s="193"/>
      <c r="AG618" s="193"/>
      <c r="AH618" s="193"/>
      <c r="AI618" s="193"/>
      <c r="AJ618" s="193"/>
      <c r="AK618" s="193"/>
      <c r="AL618" s="193"/>
      <c r="AM618" s="193"/>
      <c r="AN618" s="193"/>
      <c r="AO618" s="193"/>
      <c r="AP618" s="193"/>
      <c r="AQ618" s="193"/>
      <c r="AR618" s="193"/>
      <c r="AS618" s="193"/>
      <c r="AT618" s="193"/>
      <c r="AU618" s="193"/>
      <c r="AV618" s="193"/>
    </row>
    <row r="619" spans="1:48" ht="15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3"/>
      <c r="AF619" s="193"/>
      <c r="AG619" s="193"/>
      <c r="AH619" s="193"/>
      <c r="AI619" s="193"/>
      <c r="AJ619" s="193"/>
      <c r="AK619" s="193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</row>
    <row r="620" spans="1:48" ht="15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3"/>
      <c r="AF620" s="193"/>
      <c r="AG620" s="193"/>
      <c r="AH620" s="193"/>
      <c r="AI620" s="193"/>
      <c r="AJ620" s="193"/>
      <c r="AK620" s="193"/>
      <c r="AL620" s="193"/>
      <c r="AM620" s="193"/>
      <c r="AN620" s="193"/>
      <c r="AO620" s="193"/>
      <c r="AP620" s="193"/>
      <c r="AQ620" s="193"/>
      <c r="AR620" s="193"/>
      <c r="AS620" s="193"/>
      <c r="AT620" s="193"/>
      <c r="AU620" s="193"/>
      <c r="AV620" s="193"/>
    </row>
    <row r="621" spans="1:48" ht="15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3"/>
      <c r="AF621" s="193"/>
      <c r="AG621" s="193"/>
      <c r="AH621" s="193"/>
      <c r="AI621" s="193"/>
      <c r="AJ621" s="193"/>
      <c r="AK621" s="193"/>
      <c r="AL621" s="193"/>
      <c r="AM621" s="193"/>
      <c r="AN621" s="193"/>
      <c r="AO621" s="193"/>
      <c r="AP621" s="193"/>
      <c r="AQ621" s="193"/>
      <c r="AR621" s="193"/>
      <c r="AS621" s="193"/>
      <c r="AT621" s="193"/>
      <c r="AU621" s="193"/>
      <c r="AV621" s="193"/>
    </row>
    <row r="622" spans="1:48" ht="15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  <c r="AE622" s="193"/>
      <c r="AF622" s="193"/>
      <c r="AG622" s="193"/>
      <c r="AH622" s="193"/>
      <c r="AI622" s="193"/>
      <c r="AJ622" s="193"/>
      <c r="AK622" s="193"/>
      <c r="AL622" s="193"/>
      <c r="AM622" s="193"/>
      <c r="AN622" s="193"/>
      <c r="AO622" s="193"/>
      <c r="AP622" s="193"/>
      <c r="AQ622" s="193"/>
      <c r="AR622" s="193"/>
      <c r="AS622" s="193"/>
      <c r="AT622" s="193"/>
      <c r="AU622" s="193"/>
      <c r="AV622" s="193"/>
    </row>
    <row r="623" spans="1:48" ht="15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  <c r="AE623" s="193"/>
      <c r="AF623" s="193"/>
      <c r="AG623" s="193"/>
      <c r="AH623" s="193"/>
      <c r="AI623" s="193"/>
      <c r="AJ623" s="193"/>
      <c r="AK623" s="193"/>
      <c r="AL623" s="193"/>
      <c r="AM623" s="193"/>
      <c r="AN623" s="193"/>
      <c r="AO623" s="193"/>
      <c r="AP623" s="193"/>
      <c r="AQ623" s="193"/>
      <c r="AR623" s="193"/>
      <c r="AS623" s="193"/>
      <c r="AT623" s="193"/>
      <c r="AU623" s="193"/>
      <c r="AV623" s="193"/>
    </row>
    <row r="624" spans="1:48" ht="15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  <c r="AE624" s="193"/>
      <c r="AF624" s="193"/>
      <c r="AG624" s="193"/>
      <c r="AH624" s="193"/>
      <c r="AI624" s="193"/>
      <c r="AJ624" s="193"/>
      <c r="AK624" s="193"/>
      <c r="AL624" s="193"/>
      <c r="AM624" s="193"/>
      <c r="AN624" s="193"/>
      <c r="AO624" s="193"/>
      <c r="AP624" s="193"/>
      <c r="AQ624" s="193"/>
      <c r="AR624" s="193"/>
      <c r="AS624" s="193"/>
      <c r="AT624" s="193"/>
      <c r="AU624" s="193"/>
      <c r="AV624" s="193"/>
    </row>
    <row r="625" spans="1:48" ht="15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3"/>
      <c r="AF625" s="193"/>
      <c r="AG625" s="193"/>
      <c r="AH625" s="193"/>
      <c r="AI625" s="193"/>
      <c r="AJ625" s="193"/>
      <c r="AK625" s="193"/>
      <c r="AL625" s="193"/>
      <c r="AM625" s="193"/>
      <c r="AN625" s="193"/>
      <c r="AO625" s="193"/>
      <c r="AP625" s="193"/>
      <c r="AQ625" s="193"/>
      <c r="AR625" s="193"/>
      <c r="AS625" s="193"/>
      <c r="AT625" s="193"/>
      <c r="AU625" s="193"/>
      <c r="AV625" s="193"/>
    </row>
    <row r="626" spans="1:48" ht="15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  <c r="AE626" s="193"/>
      <c r="AF626" s="193"/>
      <c r="AG626" s="193"/>
      <c r="AH626" s="193"/>
      <c r="AI626" s="193"/>
      <c r="AJ626" s="193"/>
      <c r="AK626" s="193"/>
      <c r="AL626" s="193"/>
      <c r="AM626" s="193"/>
      <c r="AN626" s="193"/>
      <c r="AO626" s="193"/>
      <c r="AP626" s="193"/>
      <c r="AQ626" s="193"/>
      <c r="AR626" s="193"/>
      <c r="AS626" s="193"/>
      <c r="AT626" s="193"/>
      <c r="AU626" s="193"/>
      <c r="AV626" s="193"/>
    </row>
    <row r="627" spans="1:48" ht="15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  <c r="AE627" s="193"/>
      <c r="AF627" s="193"/>
      <c r="AG627" s="193"/>
      <c r="AH627" s="193"/>
      <c r="AI627" s="193"/>
      <c r="AJ627" s="193"/>
      <c r="AK627" s="193"/>
      <c r="AL627" s="193"/>
      <c r="AM627" s="193"/>
      <c r="AN627" s="193"/>
      <c r="AO627" s="193"/>
      <c r="AP627" s="193"/>
      <c r="AQ627" s="193"/>
      <c r="AR627" s="193"/>
      <c r="AS627" s="193"/>
      <c r="AT627" s="193"/>
      <c r="AU627" s="193"/>
      <c r="AV627" s="193"/>
    </row>
    <row r="628" spans="1:48" ht="15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  <c r="AE628" s="193"/>
      <c r="AF628" s="193"/>
      <c r="AG628" s="193"/>
      <c r="AH628" s="193"/>
      <c r="AI628" s="193"/>
      <c r="AJ628" s="193"/>
      <c r="AK628" s="193"/>
      <c r="AL628" s="193"/>
      <c r="AM628" s="193"/>
      <c r="AN628" s="193"/>
      <c r="AO628" s="193"/>
      <c r="AP628" s="193"/>
      <c r="AQ628" s="193"/>
      <c r="AR628" s="193"/>
      <c r="AS628" s="193"/>
      <c r="AT628" s="193"/>
      <c r="AU628" s="193"/>
      <c r="AV628" s="193"/>
    </row>
    <row r="629" spans="1:48" ht="15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193"/>
      <c r="AB629" s="193"/>
      <c r="AC629" s="193"/>
      <c r="AD629" s="193"/>
      <c r="AE629" s="193"/>
      <c r="AF629" s="193"/>
      <c r="AG629" s="193"/>
      <c r="AH629" s="193"/>
      <c r="AI629" s="193"/>
      <c r="AJ629" s="193"/>
      <c r="AK629" s="193"/>
      <c r="AL629" s="193"/>
      <c r="AM629" s="193"/>
      <c r="AN629" s="193"/>
      <c r="AO629" s="193"/>
      <c r="AP629" s="193"/>
      <c r="AQ629" s="193"/>
      <c r="AR629" s="193"/>
      <c r="AS629" s="193"/>
      <c r="AT629" s="193"/>
      <c r="AU629" s="193"/>
      <c r="AV629" s="193"/>
    </row>
    <row r="630" spans="1:48" ht="15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  <c r="AE630" s="193"/>
      <c r="AF630" s="193"/>
      <c r="AG630" s="193"/>
      <c r="AH630" s="193"/>
      <c r="AI630" s="193"/>
      <c r="AJ630" s="193"/>
      <c r="AK630" s="193"/>
      <c r="AL630" s="193"/>
      <c r="AM630" s="193"/>
      <c r="AN630" s="193"/>
      <c r="AO630" s="193"/>
      <c r="AP630" s="193"/>
      <c r="AQ630" s="193"/>
      <c r="AR630" s="193"/>
      <c r="AS630" s="193"/>
      <c r="AT630" s="193"/>
      <c r="AU630" s="193"/>
      <c r="AV630" s="193"/>
    </row>
    <row r="631" spans="1:48" ht="15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  <c r="AE631" s="193"/>
      <c r="AF631" s="193"/>
      <c r="AG631" s="193"/>
      <c r="AH631" s="193"/>
      <c r="AI631" s="193"/>
      <c r="AJ631" s="193"/>
      <c r="AK631" s="193"/>
      <c r="AL631" s="193"/>
      <c r="AM631" s="193"/>
      <c r="AN631" s="193"/>
      <c r="AO631" s="193"/>
      <c r="AP631" s="193"/>
      <c r="AQ631" s="193"/>
      <c r="AR631" s="193"/>
      <c r="AS631" s="193"/>
      <c r="AT631" s="193"/>
      <c r="AU631" s="193"/>
      <c r="AV631" s="193"/>
    </row>
    <row r="632" spans="1:48" ht="15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  <c r="AE632" s="193"/>
      <c r="AF632" s="193"/>
      <c r="AG632" s="193"/>
      <c r="AH632" s="193"/>
      <c r="AI632" s="193"/>
      <c r="AJ632" s="193"/>
      <c r="AK632" s="193"/>
      <c r="AL632" s="193"/>
      <c r="AM632" s="193"/>
      <c r="AN632" s="193"/>
      <c r="AO632" s="193"/>
      <c r="AP632" s="193"/>
      <c r="AQ632" s="193"/>
      <c r="AR632" s="193"/>
      <c r="AS632" s="193"/>
      <c r="AT632" s="193"/>
      <c r="AU632" s="193"/>
      <c r="AV632" s="193"/>
    </row>
    <row r="633" spans="1:48" ht="15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  <c r="AE633" s="193"/>
      <c r="AF633" s="193"/>
      <c r="AG633" s="193"/>
      <c r="AH633" s="193"/>
      <c r="AI633" s="193"/>
      <c r="AJ633" s="193"/>
      <c r="AK633" s="193"/>
      <c r="AL633" s="193"/>
      <c r="AM633" s="193"/>
      <c r="AN633" s="193"/>
      <c r="AO633" s="193"/>
      <c r="AP633" s="193"/>
      <c r="AQ633" s="193"/>
      <c r="AR633" s="193"/>
      <c r="AS633" s="193"/>
      <c r="AT633" s="193"/>
      <c r="AU633" s="193"/>
      <c r="AV633" s="193"/>
    </row>
    <row r="634" spans="1:48" ht="15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193"/>
      <c r="AB634" s="193"/>
      <c r="AC634" s="193"/>
      <c r="AD634" s="193"/>
      <c r="AE634" s="193"/>
      <c r="AF634" s="193"/>
      <c r="AG634" s="193"/>
      <c r="AH634" s="193"/>
      <c r="AI634" s="193"/>
      <c r="AJ634" s="193"/>
      <c r="AK634" s="193"/>
      <c r="AL634" s="193"/>
      <c r="AM634" s="193"/>
      <c r="AN634" s="193"/>
      <c r="AO634" s="193"/>
      <c r="AP634" s="193"/>
      <c r="AQ634" s="193"/>
      <c r="AR634" s="193"/>
      <c r="AS634" s="193"/>
      <c r="AT634" s="193"/>
      <c r="AU634" s="193"/>
      <c r="AV634" s="193"/>
    </row>
    <row r="635" spans="1:48" ht="15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3"/>
      <c r="AF635" s="193"/>
      <c r="AG635" s="193"/>
      <c r="AH635" s="193"/>
      <c r="AI635" s="193"/>
      <c r="AJ635" s="193"/>
      <c r="AK635" s="193"/>
      <c r="AL635" s="193"/>
      <c r="AM635" s="193"/>
      <c r="AN635" s="193"/>
      <c r="AO635" s="193"/>
      <c r="AP635" s="193"/>
      <c r="AQ635" s="193"/>
      <c r="AR635" s="193"/>
      <c r="AS635" s="193"/>
      <c r="AT635" s="193"/>
      <c r="AU635" s="193"/>
      <c r="AV635" s="193"/>
    </row>
    <row r="636" spans="1:48" ht="15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  <c r="AE636" s="193"/>
      <c r="AF636" s="193"/>
      <c r="AG636" s="193"/>
      <c r="AH636" s="193"/>
      <c r="AI636" s="193"/>
      <c r="AJ636" s="193"/>
      <c r="AK636" s="193"/>
      <c r="AL636" s="193"/>
      <c r="AM636" s="193"/>
      <c r="AN636" s="193"/>
      <c r="AO636" s="193"/>
      <c r="AP636" s="193"/>
      <c r="AQ636" s="193"/>
      <c r="AR636" s="193"/>
      <c r="AS636" s="193"/>
      <c r="AT636" s="193"/>
      <c r="AU636" s="193"/>
      <c r="AV636" s="193"/>
    </row>
    <row r="637" spans="1:48" ht="15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193"/>
      <c r="AB637" s="193"/>
      <c r="AC637" s="193"/>
      <c r="AD637" s="193"/>
      <c r="AE637" s="193"/>
      <c r="AF637" s="193"/>
      <c r="AG637" s="193"/>
      <c r="AH637" s="193"/>
      <c r="AI637" s="193"/>
      <c r="AJ637" s="193"/>
      <c r="AK637" s="193"/>
      <c r="AL637" s="193"/>
      <c r="AM637" s="193"/>
      <c r="AN637" s="193"/>
      <c r="AO637" s="193"/>
      <c r="AP637" s="193"/>
      <c r="AQ637" s="193"/>
      <c r="AR637" s="193"/>
      <c r="AS637" s="193"/>
      <c r="AT637" s="193"/>
      <c r="AU637" s="193"/>
      <c r="AV637" s="193"/>
    </row>
    <row r="638" spans="1:48" ht="15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  <c r="AE638" s="193"/>
      <c r="AF638" s="193"/>
      <c r="AG638" s="193"/>
      <c r="AH638" s="193"/>
      <c r="AI638" s="193"/>
      <c r="AJ638" s="193"/>
      <c r="AK638" s="193"/>
      <c r="AL638" s="193"/>
      <c r="AM638" s="193"/>
      <c r="AN638" s="193"/>
      <c r="AO638" s="193"/>
      <c r="AP638" s="193"/>
      <c r="AQ638" s="193"/>
      <c r="AR638" s="193"/>
      <c r="AS638" s="193"/>
      <c r="AT638" s="193"/>
      <c r="AU638" s="193"/>
      <c r="AV638" s="193"/>
    </row>
    <row r="639" spans="1:48" ht="15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  <c r="AE639" s="193"/>
      <c r="AF639" s="193"/>
      <c r="AG639" s="193"/>
      <c r="AH639" s="193"/>
      <c r="AI639" s="193"/>
      <c r="AJ639" s="193"/>
      <c r="AK639" s="193"/>
      <c r="AL639" s="193"/>
      <c r="AM639" s="193"/>
      <c r="AN639" s="193"/>
      <c r="AO639" s="193"/>
      <c r="AP639" s="193"/>
      <c r="AQ639" s="193"/>
      <c r="AR639" s="193"/>
      <c r="AS639" s="193"/>
      <c r="AT639" s="193"/>
      <c r="AU639" s="193"/>
      <c r="AV639" s="193"/>
    </row>
    <row r="640" spans="1:48" ht="15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  <c r="AE640" s="193"/>
      <c r="AF640" s="193"/>
      <c r="AG640" s="193"/>
      <c r="AH640" s="193"/>
      <c r="AI640" s="193"/>
      <c r="AJ640" s="193"/>
      <c r="AK640" s="193"/>
      <c r="AL640" s="193"/>
      <c r="AM640" s="193"/>
      <c r="AN640" s="193"/>
      <c r="AO640" s="193"/>
      <c r="AP640" s="193"/>
      <c r="AQ640" s="193"/>
      <c r="AR640" s="193"/>
      <c r="AS640" s="193"/>
      <c r="AT640" s="193"/>
      <c r="AU640" s="193"/>
      <c r="AV640" s="193"/>
    </row>
    <row r="641" spans="1:48" ht="15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3"/>
      <c r="AF641" s="193"/>
      <c r="AG641" s="193"/>
      <c r="AH641" s="193"/>
      <c r="AI641" s="193"/>
      <c r="AJ641" s="193"/>
      <c r="AK641" s="193"/>
      <c r="AL641" s="193"/>
      <c r="AM641" s="193"/>
      <c r="AN641" s="193"/>
      <c r="AO641" s="193"/>
      <c r="AP641" s="193"/>
      <c r="AQ641" s="193"/>
      <c r="AR641" s="193"/>
      <c r="AS641" s="193"/>
      <c r="AT641" s="193"/>
      <c r="AU641" s="193"/>
      <c r="AV641" s="193"/>
    </row>
    <row r="642" spans="1:48" ht="15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  <c r="AE642" s="193"/>
      <c r="AF642" s="193"/>
      <c r="AG642" s="193"/>
      <c r="AH642" s="193"/>
      <c r="AI642" s="193"/>
      <c r="AJ642" s="193"/>
      <c r="AK642" s="193"/>
      <c r="AL642" s="193"/>
      <c r="AM642" s="193"/>
      <c r="AN642" s="193"/>
      <c r="AO642" s="193"/>
      <c r="AP642" s="193"/>
      <c r="AQ642" s="193"/>
      <c r="AR642" s="193"/>
      <c r="AS642" s="193"/>
      <c r="AT642" s="193"/>
      <c r="AU642" s="193"/>
      <c r="AV642" s="193"/>
    </row>
    <row r="643" spans="1:48" ht="15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  <c r="AE643" s="193"/>
      <c r="AF643" s="193"/>
      <c r="AG643" s="193"/>
      <c r="AH643" s="193"/>
      <c r="AI643" s="193"/>
      <c r="AJ643" s="193"/>
      <c r="AK643" s="193"/>
      <c r="AL643" s="193"/>
      <c r="AM643" s="193"/>
      <c r="AN643" s="193"/>
      <c r="AO643" s="193"/>
      <c r="AP643" s="193"/>
      <c r="AQ643" s="193"/>
      <c r="AR643" s="193"/>
      <c r="AS643" s="193"/>
      <c r="AT643" s="193"/>
      <c r="AU643" s="193"/>
      <c r="AV643" s="193"/>
    </row>
    <row r="644" spans="1:48" ht="15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  <c r="AE644" s="193"/>
      <c r="AF644" s="193"/>
      <c r="AG644" s="193"/>
      <c r="AH644" s="193"/>
      <c r="AI644" s="193"/>
      <c r="AJ644" s="193"/>
      <c r="AK644" s="193"/>
      <c r="AL644" s="193"/>
      <c r="AM644" s="193"/>
      <c r="AN644" s="193"/>
      <c r="AO644" s="193"/>
      <c r="AP644" s="193"/>
      <c r="AQ644" s="193"/>
      <c r="AR644" s="193"/>
      <c r="AS644" s="193"/>
      <c r="AT644" s="193"/>
      <c r="AU644" s="193"/>
      <c r="AV644" s="193"/>
    </row>
    <row r="645" spans="1:48" ht="15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  <c r="AE645" s="193"/>
      <c r="AF645" s="193"/>
      <c r="AG645" s="193"/>
      <c r="AH645" s="193"/>
      <c r="AI645" s="193"/>
      <c r="AJ645" s="193"/>
      <c r="AK645" s="193"/>
      <c r="AL645" s="193"/>
      <c r="AM645" s="193"/>
      <c r="AN645" s="193"/>
      <c r="AO645" s="193"/>
      <c r="AP645" s="193"/>
      <c r="AQ645" s="193"/>
      <c r="AR645" s="193"/>
      <c r="AS645" s="193"/>
      <c r="AT645" s="193"/>
      <c r="AU645" s="193"/>
      <c r="AV645" s="193"/>
    </row>
    <row r="646" spans="1:48" ht="15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  <c r="AE646" s="193"/>
      <c r="AF646" s="193"/>
      <c r="AG646" s="193"/>
      <c r="AH646" s="193"/>
      <c r="AI646" s="193"/>
      <c r="AJ646" s="193"/>
      <c r="AK646" s="193"/>
      <c r="AL646" s="193"/>
      <c r="AM646" s="193"/>
      <c r="AN646" s="193"/>
      <c r="AO646" s="193"/>
      <c r="AP646" s="193"/>
      <c r="AQ646" s="193"/>
      <c r="AR646" s="193"/>
      <c r="AS646" s="193"/>
      <c r="AT646" s="193"/>
      <c r="AU646" s="193"/>
      <c r="AV646" s="193"/>
    </row>
    <row r="647" spans="1:48" ht="15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  <c r="AE647" s="193"/>
      <c r="AF647" s="193"/>
      <c r="AG647" s="193"/>
      <c r="AH647" s="193"/>
      <c r="AI647" s="193"/>
      <c r="AJ647" s="193"/>
      <c r="AK647" s="193"/>
      <c r="AL647" s="193"/>
      <c r="AM647" s="193"/>
      <c r="AN647" s="193"/>
      <c r="AO647" s="193"/>
      <c r="AP647" s="193"/>
      <c r="AQ647" s="193"/>
      <c r="AR647" s="193"/>
      <c r="AS647" s="193"/>
      <c r="AT647" s="193"/>
      <c r="AU647" s="193"/>
      <c r="AV647" s="193"/>
    </row>
    <row r="648" spans="1:48" ht="15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  <c r="AE648" s="193"/>
      <c r="AF648" s="193"/>
      <c r="AG648" s="193"/>
      <c r="AH648" s="193"/>
      <c r="AI648" s="193"/>
      <c r="AJ648" s="193"/>
      <c r="AK648" s="193"/>
      <c r="AL648" s="193"/>
      <c r="AM648" s="193"/>
      <c r="AN648" s="193"/>
      <c r="AO648" s="193"/>
      <c r="AP648" s="193"/>
      <c r="AQ648" s="193"/>
      <c r="AR648" s="193"/>
      <c r="AS648" s="193"/>
      <c r="AT648" s="193"/>
      <c r="AU648" s="193"/>
      <c r="AV648" s="193"/>
    </row>
    <row r="649" spans="1:48" ht="15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  <c r="AE649" s="193"/>
      <c r="AF649" s="193"/>
      <c r="AG649" s="193"/>
      <c r="AH649" s="193"/>
      <c r="AI649" s="193"/>
      <c r="AJ649" s="193"/>
      <c r="AK649" s="193"/>
      <c r="AL649" s="193"/>
      <c r="AM649" s="193"/>
      <c r="AN649" s="193"/>
      <c r="AO649" s="193"/>
      <c r="AP649" s="193"/>
      <c r="AQ649" s="193"/>
      <c r="AR649" s="193"/>
      <c r="AS649" s="193"/>
      <c r="AT649" s="193"/>
      <c r="AU649" s="193"/>
      <c r="AV649" s="193"/>
    </row>
    <row r="650" spans="1:48" ht="15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  <c r="AE650" s="193"/>
      <c r="AF650" s="193"/>
      <c r="AG650" s="193"/>
      <c r="AH650" s="193"/>
      <c r="AI650" s="193"/>
      <c r="AJ650" s="193"/>
      <c r="AK650" s="193"/>
      <c r="AL650" s="193"/>
      <c r="AM650" s="193"/>
      <c r="AN650" s="193"/>
      <c r="AO650" s="193"/>
      <c r="AP650" s="193"/>
      <c r="AQ650" s="193"/>
      <c r="AR650" s="193"/>
      <c r="AS650" s="193"/>
      <c r="AT650" s="193"/>
      <c r="AU650" s="193"/>
      <c r="AV650" s="193"/>
    </row>
    <row r="651" spans="1:48" ht="15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  <c r="AQ651" s="193"/>
      <c r="AR651" s="193"/>
      <c r="AS651" s="193"/>
      <c r="AT651" s="193"/>
      <c r="AU651" s="193"/>
      <c r="AV651" s="193"/>
    </row>
    <row r="652" spans="1:48" ht="15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  <c r="AE652" s="193"/>
      <c r="AF652" s="193"/>
      <c r="AG652" s="193"/>
      <c r="AH652" s="193"/>
      <c r="AI652" s="193"/>
      <c r="AJ652" s="193"/>
      <c r="AK652" s="193"/>
      <c r="AL652" s="193"/>
      <c r="AM652" s="193"/>
      <c r="AN652" s="193"/>
      <c r="AO652" s="193"/>
      <c r="AP652" s="193"/>
      <c r="AQ652" s="193"/>
      <c r="AR652" s="193"/>
      <c r="AS652" s="193"/>
      <c r="AT652" s="193"/>
      <c r="AU652" s="193"/>
      <c r="AV652" s="193"/>
    </row>
    <row r="653" spans="1:48" ht="15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  <c r="AE653" s="193"/>
      <c r="AF653" s="193"/>
      <c r="AG653" s="193"/>
      <c r="AH653" s="193"/>
      <c r="AI653" s="193"/>
      <c r="AJ653" s="193"/>
      <c r="AK653" s="193"/>
      <c r="AL653" s="193"/>
      <c r="AM653" s="193"/>
      <c r="AN653" s="193"/>
      <c r="AO653" s="193"/>
      <c r="AP653" s="193"/>
      <c r="AQ653" s="193"/>
      <c r="AR653" s="193"/>
      <c r="AS653" s="193"/>
      <c r="AT653" s="193"/>
      <c r="AU653" s="193"/>
      <c r="AV653" s="193"/>
    </row>
    <row r="654" spans="1:48" ht="15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  <c r="AE654" s="193"/>
      <c r="AF654" s="193"/>
      <c r="AG654" s="193"/>
      <c r="AH654" s="193"/>
      <c r="AI654" s="193"/>
      <c r="AJ654" s="193"/>
      <c r="AK654" s="193"/>
      <c r="AL654" s="193"/>
      <c r="AM654" s="193"/>
      <c r="AN654" s="193"/>
      <c r="AO654" s="193"/>
      <c r="AP654" s="193"/>
      <c r="AQ654" s="193"/>
      <c r="AR654" s="193"/>
      <c r="AS654" s="193"/>
      <c r="AT654" s="193"/>
      <c r="AU654" s="193"/>
      <c r="AV654" s="193"/>
    </row>
    <row r="655" spans="1:48" ht="15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  <c r="AE655" s="193"/>
      <c r="AF655" s="193"/>
      <c r="AG655" s="193"/>
      <c r="AH655" s="193"/>
      <c r="AI655" s="193"/>
      <c r="AJ655" s="193"/>
      <c r="AK655" s="193"/>
      <c r="AL655" s="193"/>
      <c r="AM655" s="193"/>
      <c r="AN655" s="193"/>
      <c r="AO655" s="193"/>
      <c r="AP655" s="193"/>
      <c r="AQ655" s="193"/>
      <c r="AR655" s="193"/>
      <c r="AS655" s="193"/>
      <c r="AT655" s="193"/>
      <c r="AU655" s="193"/>
      <c r="AV655" s="193"/>
    </row>
    <row r="656" spans="1:48" ht="15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  <c r="AE656" s="193"/>
      <c r="AF656" s="193"/>
      <c r="AG656" s="193"/>
      <c r="AH656" s="193"/>
      <c r="AI656" s="193"/>
      <c r="AJ656" s="193"/>
      <c r="AK656" s="193"/>
      <c r="AL656" s="193"/>
      <c r="AM656" s="193"/>
      <c r="AN656" s="193"/>
      <c r="AO656" s="193"/>
      <c r="AP656" s="193"/>
      <c r="AQ656" s="193"/>
      <c r="AR656" s="193"/>
      <c r="AS656" s="193"/>
      <c r="AT656" s="193"/>
      <c r="AU656" s="193"/>
      <c r="AV656" s="193"/>
    </row>
    <row r="657" spans="1:48" ht="15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  <c r="AE657" s="193"/>
      <c r="AF657" s="193"/>
      <c r="AG657" s="193"/>
      <c r="AH657" s="193"/>
      <c r="AI657" s="193"/>
      <c r="AJ657" s="193"/>
      <c r="AK657" s="193"/>
      <c r="AL657" s="193"/>
      <c r="AM657" s="193"/>
      <c r="AN657" s="193"/>
      <c r="AO657" s="193"/>
      <c r="AP657" s="193"/>
      <c r="AQ657" s="193"/>
      <c r="AR657" s="193"/>
      <c r="AS657" s="193"/>
      <c r="AT657" s="193"/>
      <c r="AU657" s="193"/>
      <c r="AV657" s="193"/>
    </row>
    <row r="658" spans="1:48" ht="15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  <c r="AE658" s="193"/>
      <c r="AF658" s="193"/>
      <c r="AG658" s="193"/>
      <c r="AH658" s="193"/>
      <c r="AI658" s="193"/>
      <c r="AJ658" s="193"/>
      <c r="AK658" s="193"/>
      <c r="AL658" s="193"/>
      <c r="AM658" s="193"/>
      <c r="AN658" s="193"/>
      <c r="AO658" s="193"/>
      <c r="AP658" s="193"/>
      <c r="AQ658" s="193"/>
      <c r="AR658" s="193"/>
      <c r="AS658" s="193"/>
      <c r="AT658" s="193"/>
      <c r="AU658" s="193"/>
      <c r="AV658" s="193"/>
    </row>
    <row r="659" spans="1:48" ht="15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  <c r="AE659" s="193"/>
      <c r="AF659" s="193"/>
      <c r="AG659" s="193"/>
      <c r="AH659" s="193"/>
      <c r="AI659" s="193"/>
      <c r="AJ659" s="193"/>
      <c r="AK659" s="193"/>
      <c r="AL659" s="193"/>
      <c r="AM659" s="193"/>
      <c r="AN659" s="193"/>
      <c r="AO659" s="193"/>
      <c r="AP659" s="193"/>
      <c r="AQ659" s="193"/>
      <c r="AR659" s="193"/>
      <c r="AS659" s="193"/>
      <c r="AT659" s="193"/>
      <c r="AU659" s="193"/>
      <c r="AV659" s="193"/>
    </row>
    <row r="660" spans="1:48" ht="15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  <c r="AA660" s="193"/>
      <c r="AB660" s="193"/>
      <c r="AC660" s="193"/>
      <c r="AD660" s="193"/>
      <c r="AE660" s="193"/>
      <c r="AF660" s="193"/>
      <c r="AG660" s="193"/>
      <c r="AH660" s="193"/>
      <c r="AI660" s="193"/>
      <c r="AJ660" s="193"/>
      <c r="AK660" s="193"/>
      <c r="AL660" s="193"/>
      <c r="AM660" s="193"/>
      <c r="AN660" s="193"/>
      <c r="AO660" s="193"/>
      <c r="AP660" s="193"/>
      <c r="AQ660" s="193"/>
      <c r="AR660" s="193"/>
      <c r="AS660" s="193"/>
      <c r="AT660" s="193"/>
      <c r="AU660" s="193"/>
      <c r="AV660" s="193"/>
    </row>
    <row r="661" spans="1:48" ht="15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  <c r="AE661" s="193"/>
      <c r="AF661" s="193"/>
      <c r="AG661" s="193"/>
      <c r="AH661" s="193"/>
      <c r="AI661" s="193"/>
      <c r="AJ661" s="193"/>
      <c r="AK661" s="193"/>
      <c r="AL661" s="193"/>
      <c r="AM661" s="193"/>
      <c r="AN661" s="193"/>
      <c r="AO661" s="193"/>
      <c r="AP661" s="193"/>
      <c r="AQ661" s="193"/>
      <c r="AR661" s="193"/>
      <c r="AS661" s="193"/>
      <c r="AT661" s="193"/>
      <c r="AU661" s="193"/>
      <c r="AV661" s="193"/>
    </row>
    <row r="662" spans="1:48" ht="15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  <c r="AE662" s="193"/>
      <c r="AF662" s="193"/>
      <c r="AG662" s="193"/>
      <c r="AH662" s="193"/>
      <c r="AI662" s="193"/>
      <c r="AJ662" s="193"/>
      <c r="AK662" s="193"/>
      <c r="AL662" s="193"/>
      <c r="AM662" s="193"/>
      <c r="AN662" s="193"/>
      <c r="AO662" s="193"/>
      <c r="AP662" s="193"/>
      <c r="AQ662" s="193"/>
      <c r="AR662" s="193"/>
      <c r="AS662" s="193"/>
      <c r="AT662" s="193"/>
      <c r="AU662" s="193"/>
      <c r="AV662" s="193"/>
    </row>
    <row r="663" spans="1:48" ht="15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  <c r="AE663" s="193"/>
      <c r="AF663" s="193"/>
      <c r="AG663" s="193"/>
      <c r="AH663" s="193"/>
      <c r="AI663" s="193"/>
      <c r="AJ663" s="193"/>
      <c r="AK663" s="193"/>
      <c r="AL663" s="193"/>
      <c r="AM663" s="193"/>
      <c r="AN663" s="193"/>
      <c r="AO663" s="193"/>
      <c r="AP663" s="193"/>
      <c r="AQ663" s="193"/>
      <c r="AR663" s="193"/>
      <c r="AS663" s="193"/>
      <c r="AT663" s="193"/>
      <c r="AU663" s="193"/>
      <c r="AV663" s="193"/>
    </row>
    <row r="664" spans="1:48" ht="15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  <c r="AE664" s="193"/>
      <c r="AF664" s="193"/>
      <c r="AG664" s="193"/>
      <c r="AH664" s="193"/>
      <c r="AI664" s="193"/>
      <c r="AJ664" s="193"/>
      <c r="AK664" s="193"/>
      <c r="AL664" s="193"/>
      <c r="AM664" s="193"/>
      <c r="AN664" s="193"/>
      <c r="AO664" s="193"/>
      <c r="AP664" s="193"/>
      <c r="AQ664" s="193"/>
      <c r="AR664" s="193"/>
      <c r="AS664" s="193"/>
      <c r="AT664" s="193"/>
      <c r="AU664" s="193"/>
      <c r="AV664" s="193"/>
    </row>
    <row r="665" spans="1:48" ht="15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  <c r="AA665" s="193"/>
      <c r="AB665" s="193"/>
      <c r="AC665" s="193"/>
      <c r="AD665" s="193"/>
      <c r="AE665" s="193"/>
      <c r="AF665" s="193"/>
      <c r="AG665" s="193"/>
      <c r="AH665" s="193"/>
      <c r="AI665" s="193"/>
      <c r="AJ665" s="193"/>
      <c r="AK665" s="193"/>
      <c r="AL665" s="193"/>
      <c r="AM665" s="193"/>
      <c r="AN665" s="193"/>
      <c r="AO665" s="193"/>
      <c r="AP665" s="193"/>
      <c r="AQ665" s="193"/>
      <c r="AR665" s="193"/>
      <c r="AS665" s="193"/>
      <c r="AT665" s="193"/>
      <c r="AU665" s="193"/>
      <c r="AV665" s="193"/>
    </row>
    <row r="666" spans="1:48" ht="15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  <c r="AE666" s="193"/>
      <c r="AF666" s="193"/>
      <c r="AG666" s="193"/>
      <c r="AH666" s="193"/>
      <c r="AI666" s="193"/>
      <c r="AJ666" s="193"/>
      <c r="AK666" s="193"/>
      <c r="AL666" s="193"/>
      <c r="AM666" s="193"/>
      <c r="AN666" s="193"/>
      <c r="AO666" s="193"/>
      <c r="AP666" s="193"/>
      <c r="AQ666" s="193"/>
      <c r="AR666" s="193"/>
      <c r="AS666" s="193"/>
      <c r="AT666" s="193"/>
      <c r="AU666" s="193"/>
      <c r="AV666" s="193"/>
    </row>
    <row r="667" spans="1:48" ht="15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  <c r="AE667" s="193"/>
      <c r="AF667" s="193"/>
      <c r="AG667" s="193"/>
      <c r="AH667" s="193"/>
      <c r="AI667" s="193"/>
      <c r="AJ667" s="193"/>
      <c r="AK667" s="193"/>
      <c r="AL667" s="193"/>
      <c r="AM667" s="193"/>
      <c r="AN667" s="193"/>
      <c r="AO667" s="193"/>
      <c r="AP667" s="193"/>
      <c r="AQ667" s="193"/>
      <c r="AR667" s="193"/>
      <c r="AS667" s="193"/>
      <c r="AT667" s="193"/>
      <c r="AU667" s="193"/>
      <c r="AV667" s="193"/>
    </row>
    <row r="668" spans="1:48" ht="15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  <c r="AE668" s="193"/>
      <c r="AF668" s="193"/>
      <c r="AG668" s="193"/>
      <c r="AH668" s="193"/>
      <c r="AI668" s="193"/>
      <c r="AJ668" s="193"/>
      <c r="AK668" s="193"/>
      <c r="AL668" s="193"/>
      <c r="AM668" s="193"/>
      <c r="AN668" s="193"/>
      <c r="AO668" s="193"/>
      <c r="AP668" s="193"/>
      <c r="AQ668" s="193"/>
      <c r="AR668" s="193"/>
      <c r="AS668" s="193"/>
      <c r="AT668" s="193"/>
      <c r="AU668" s="193"/>
      <c r="AV668" s="193"/>
    </row>
    <row r="669" spans="1:48" ht="15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  <c r="AE669" s="193"/>
      <c r="AF669" s="193"/>
      <c r="AG669" s="193"/>
      <c r="AH669" s="193"/>
      <c r="AI669" s="193"/>
      <c r="AJ669" s="193"/>
      <c r="AK669" s="193"/>
      <c r="AL669" s="193"/>
      <c r="AM669" s="193"/>
      <c r="AN669" s="193"/>
      <c r="AO669" s="193"/>
      <c r="AP669" s="193"/>
      <c r="AQ669" s="193"/>
      <c r="AR669" s="193"/>
      <c r="AS669" s="193"/>
      <c r="AT669" s="193"/>
      <c r="AU669" s="193"/>
      <c r="AV669" s="193"/>
    </row>
    <row r="670" spans="1:48" ht="15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3"/>
      <c r="AF670" s="193"/>
      <c r="AG670" s="193"/>
      <c r="AH670" s="193"/>
      <c r="AI670" s="193"/>
      <c r="AJ670" s="193"/>
      <c r="AK670" s="193"/>
      <c r="AL670" s="193"/>
      <c r="AM670" s="193"/>
      <c r="AN670" s="193"/>
      <c r="AO670" s="193"/>
      <c r="AP670" s="193"/>
      <c r="AQ670" s="193"/>
      <c r="AR670" s="193"/>
      <c r="AS670" s="193"/>
      <c r="AT670" s="193"/>
      <c r="AU670" s="193"/>
      <c r="AV670" s="193"/>
    </row>
    <row r="671" spans="1:48" ht="15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  <c r="AE671" s="193"/>
      <c r="AF671" s="193"/>
      <c r="AG671" s="193"/>
      <c r="AH671" s="193"/>
      <c r="AI671" s="193"/>
      <c r="AJ671" s="193"/>
      <c r="AK671" s="193"/>
      <c r="AL671" s="193"/>
      <c r="AM671" s="193"/>
      <c r="AN671" s="193"/>
      <c r="AO671" s="193"/>
      <c r="AP671" s="193"/>
      <c r="AQ671" s="193"/>
      <c r="AR671" s="193"/>
      <c r="AS671" s="193"/>
      <c r="AT671" s="193"/>
      <c r="AU671" s="193"/>
      <c r="AV671" s="193"/>
    </row>
    <row r="672" spans="1:48" ht="15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  <c r="AE672" s="193"/>
      <c r="AF672" s="193"/>
      <c r="AG672" s="193"/>
      <c r="AH672" s="193"/>
      <c r="AI672" s="193"/>
      <c r="AJ672" s="193"/>
      <c r="AK672" s="193"/>
      <c r="AL672" s="193"/>
      <c r="AM672" s="193"/>
      <c r="AN672" s="193"/>
      <c r="AO672" s="193"/>
      <c r="AP672" s="193"/>
      <c r="AQ672" s="193"/>
      <c r="AR672" s="193"/>
      <c r="AS672" s="193"/>
      <c r="AT672" s="193"/>
      <c r="AU672" s="193"/>
      <c r="AV672" s="193"/>
    </row>
    <row r="673" spans="1:48" ht="15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  <c r="AA673" s="193"/>
      <c r="AB673" s="193"/>
      <c r="AC673" s="193"/>
      <c r="AD673" s="193"/>
      <c r="AE673" s="193"/>
      <c r="AF673" s="193"/>
      <c r="AG673" s="193"/>
      <c r="AH673" s="193"/>
      <c r="AI673" s="193"/>
      <c r="AJ673" s="193"/>
      <c r="AK673" s="193"/>
      <c r="AL673" s="193"/>
      <c r="AM673" s="193"/>
      <c r="AN673" s="193"/>
      <c r="AO673" s="193"/>
      <c r="AP673" s="193"/>
      <c r="AQ673" s="193"/>
      <c r="AR673" s="193"/>
      <c r="AS673" s="193"/>
      <c r="AT673" s="193"/>
      <c r="AU673" s="193"/>
      <c r="AV673" s="193"/>
    </row>
    <row r="674" spans="1:48" ht="15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  <c r="AE674" s="193"/>
      <c r="AF674" s="193"/>
      <c r="AG674" s="193"/>
      <c r="AH674" s="193"/>
      <c r="AI674" s="193"/>
      <c r="AJ674" s="193"/>
      <c r="AK674" s="193"/>
      <c r="AL674" s="193"/>
      <c r="AM674" s="193"/>
      <c r="AN674" s="193"/>
      <c r="AO674" s="193"/>
      <c r="AP674" s="193"/>
      <c r="AQ674" s="193"/>
      <c r="AR674" s="193"/>
      <c r="AS674" s="193"/>
      <c r="AT674" s="193"/>
      <c r="AU674" s="193"/>
      <c r="AV674" s="193"/>
    </row>
    <row r="675" spans="1:48" ht="15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  <c r="AE675" s="193"/>
      <c r="AF675" s="193"/>
      <c r="AG675" s="193"/>
      <c r="AH675" s="193"/>
      <c r="AI675" s="193"/>
      <c r="AJ675" s="193"/>
      <c r="AK675" s="193"/>
      <c r="AL675" s="193"/>
      <c r="AM675" s="193"/>
      <c r="AN675" s="193"/>
      <c r="AO675" s="193"/>
      <c r="AP675" s="193"/>
      <c r="AQ675" s="193"/>
      <c r="AR675" s="193"/>
      <c r="AS675" s="193"/>
      <c r="AT675" s="193"/>
      <c r="AU675" s="193"/>
      <c r="AV675" s="193"/>
    </row>
    <row r="676" spans="1:48" ht="15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3"/>
      <c r="AF676" s="193"/>
      <c r="AG676" s="193"/>
      <c r="AH676" s="193"/>
      <c r="AI676" s="193"/>
      <c r="AJ676" s="193"/>
      <c r="AK676" s="193"/>
      <c r="AL676" s="193"/>
      <c r="AM676" s="193"/>
      <c r="AN676" s="193"/>
      <c r="AO676" s="193"/>
      <c r="AP676" s="193"/>
      <c r="AQ676" s="193"/>
      <c r="AR676" s="193"/>
      <c r="AS676" s="193"/>
      <c r="AT676" s="193"/>
      <c r="AU676" s="193"/>
      <c r="AV676" s="193"/>
    </row>
    <row r="677" spans="1:48" ht="15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  <c r="AE677" s="193"/>
      <c r="AF677" s="193"/>
      <c r="AG677" s="193"/>
      <c r="AH677" s="193"/>
      <c r="AI677" s="193"/>
      <c r="AJ677" s="193"/>
      <c r="AK677" s="193"/>
      <c r="AL677" s="193"/>
      <c r="AM677" s="193"/>
      <c r="AN677" s="193"/>
      <c r="AO677" s="193"/>
      <c r="AP677" s="193"/>
      <c r="AQ677" s="193"/>
      <c r="AR677" s="193"/>
      <c r="AS677" s="193"/>
      <c r="AT677" s="193"/>
      <c r="AU677" s="193"/>
      <c r="AV677" s="193"/>
    </row>
    <row r="678" spans="1:48" ht="15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  <c r="AE678" s="193"/>
      <c r="AF678" s="193"/>
      <c r="AG678" s="193"/>
      <c r="AH678" s="193"/>
      <c r="AI678" s="193"/>
      <c r="AJ678" s="193"/>
      <c r="AK678" s="193"/>
      <c r="AL678" s="193"/>
      <c r="AM678" s="193"/>
      <c r="AN678" s="193"/>
      <c r="AO678" s="193"/>
      <c r="AP678" s="193"/>
      <c r="AQ678" s="193"/>
      <c r="AR678" s="193"/>
      <c r="AS678" s="193"/>
      <c r="AT678" s="193"/>
      <c r="AU678" s="193"/>
      <c r="AV678" s="193"/>
    </row>
    <row r="679" spans="1:48" ht="15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  <c r="AA679" s="193"/>
      <c r="AB679" s="193"/>
      <c r="AC679" s="193"/>
      <c r="AD679" s="193"/>
      <c r="AE679" s="193"/>
      <c r="AF679" s="193"/>
      <c r="AG679" s="193"/>
      <c r="AH679" s="193"/>
      <c r="AI679" s="193"/>
      <c r="AJ679" s="193"/>
      <c r="AK679" s="193"/>
      <c r="AL679" s="193"/>
      <c r="AM679" s="193"/>
      <c r="AN679" s="193"/>
      <c r="AO679" s="193"/>
      <c r="AP679" s="193"/>
      <c r="AQ679" s="193"/>
      <c r="AR679" s="193"/>
      <c r="AS679" s="193"/>
      <c r="AT679" s="193"/>
      <c r="AU679" s="193"/>
      <c r="AV679" s="193"/>
    </row>
    <row r="680" spans="1:48" ht="15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  <c r="AE680" s="193"/>
      <c r="AF680" s="193"/>
      <c r="AG680" s="193"/>
      <c r="AH680" s="193"/>
      <c r="AI680" s="193"/>
      <c r="AJ680" s="193"/>
      <c r="AK680" s="193"/>
      <c r="AL680" s="193"/>
      <c r="AM680" s="193"/>
      <c r="AN680" s="193"/>
      <c r="AO680" s="193"/>
      <c r="AP680" s="193"/>
      <c r="AQ680" s="193"/>
      <c r="AR680" s="193"/>
      <c r="AS680" s="193"/>
      <c r="AT680" s="193"/>
      <c r="AU680" s="193"/>
      <c r="AV680" s="193"/>
    </row>
    <row r="681" spans="1:48" ht="15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  <c r="AE681" s="193"/>
      <c r="AF681" s="193"/>
      <c r="AG681" s="193"/>
      <c r="AH681" s="193"/>
      <c r="AI681" s="193"/>
      <c r="AJ681" s="193"/>
      <c r="AK681" s="193"/>
      <c r="AL681" s="193"/>
      <c r="AM681" s="193"/>
      <c r="AN681" s="193"/>
      <c r="AO681" s="193"/>
      <c r="AP681" s="193"/>
      <c r="AQ681" s="193"/>
      <c r="AR681" s="193"/>
      <c r="AS681" s="193"/>
      <c r="AT681" s="193"/>
      <c r="AU681" s="193"/>
      <c r="AV681" s="193"/>
    </row>
    <row r="682" spans="1:48" ht="15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  <c r="AE682" s="193"/>
      <c r="AF682" s="193"/>
      <c r="AG682" s="193"/>
      <c r="AH682" s="193"/>
      <c r="AI682" s="193"/>
      <c r="AJ682" s="193"/>
      <c r="AK682" s="193"/>
      <c r="AL682" s="193"/>
      <c r="AM682" s="193"/>
      <c r="AN682" s="193"/>
      <c r="AO682" s="193"/>
      <c r="AP682" s="193"/>
      <c r="AQ682" s="193"/>
      <c r="AR682" s="193"/>
      <c r="AS682" s="193"/>
      <c r="AT682" s="193"/>
      <c r="AU682" s="193"/>
      <c r="AV682" s="193"/>
    </row>
    <row r="683" spans="1:48" ht="15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  <c r="AE683" s="193"/>
      <c r="AF683" s="193"/>
      <c r="AG683" s="193"/>
      <c r="AH683" s="193"/>
      <c r="AI683" s="193"/>
      <c r="AJ683" s="193"/>
      <c r="AK683" s="193"/>
      <c r="AL683" s="193"/>
      <c r="AM683" s="193"/>
      <c r="AN683" s="193"/>
      <c r="AO683" s="193"/>
      <c r="AP683" s="193"/>
      <c r="AQ683" s="193"/>
      <c r="AR683" s="193"/>
      <c r="AS683" s="193"/>
      <c r="AT683" s="193"/>
      <c r="AU683" s="193"/>
      <c r="AV683" s="193"/>
    </row>
    <row r="684" spans="1:48" ht="15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  <c r="AE684" s="193"/>
      <c r="AF684" s="193"/>
      <c r="AG684" s="193"/>
      <c r="AH684" s="193"/>
      <c r="AI684" s="193"/>
      <c r="AJ684" s="193"/>
      <c r="AK684" s="193"/>
      <c r="AL684" s="193"/>
      <c r="AM684" s="193"/>
      <c r="AN684" s="193"/>
      <c r="AO684" s="193"/>
      <c r="AP684" s="193"/>
      <c r="AQ684" s="193"/>
      <c r="AR684" s="193"/>
      <c r="AS684" s="193"/>
      <c r="AT684" s="193"/>
      <c r="AU684" s="193"/>
      <c r="AV684" s="193"/>
    </row>
    <row r="685" spans="1:48" ht="15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  <c r="AE685" s="193"/>
      <c r="AF685" s="193"/>
      <c r="AG685" s="193"/>
      <c r="AH685" s="193"/>
      <c r="AI685" s="193"/>
      <c r="AJ685" s="193"/>
      <c r="AK685" s="193"/>
      <c r="AL685" s="193"/>
      <c r="AM685" s="193"/>
      <c r="AN685" s="193"/>
      <c r="AO685" s="193"/>
      <c r="AP685" s="193"/>
      <c r="AQ685" s="193"/>
      <c r="AR685" s="193"/>
      <c r="AS685" s="193"/>
      <c r="AT685" s="193"/>
      <c r="AU685" s="193"/>
      <c r="AV685" s="193"/>
    </row>
    <row r="686" spans="1:48" ht="15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  <c r="AE686" s="193"/>
      <c r="AF686" s="193"/>
      <c r="AG686" s="193"/>
      <c r="AH686" s="193"/>
      <c r="AI686" s="193"/>
      <c r="AJ686" s="193"/>
      <c r="AK686" s="193"/>
      <c r="AL686" s="193"/>
      <c r="AM686" s="193"/>
      <c r="AN686" s="193"/>
      <c r="AO686" s="193"/>
      <c r="AP686" s="193"/>
      <c r="AQ686" s="193"/>
      <c r="AR686" s="193"/>
      <c r="AS686" s="193"/>
      <c r="AT686" s="193"/>
      <c r="AU686" s="193"/>
      <c r="AV686" s="193"/>
    </row>
    <row r="687" spans="1:48" ht="15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  <c r="AE687" s="193"/>
      <c r="AF687" s="193"/>
      <c r="AG687" s="193"/>
      <c r="AH687" s="193"/>
      <c r="AI687" s="193"/>
      <c r="AJ687" s="193"/>
      <c r="AK687" s="193"/>
      <c r="AL687" s="193"/>
      <c r="AM687" s="193"/>
      <c r="AN687" s="193"/>
      <c r="AO687" s="193"/>
      <c r="AP687" s="193"/>
      <c r="AQ687" s="193"/>
      <c r="AR687" s="193"/>
      <c r="AS687" s="193"/>
      <c r="AT687" s="193"/>
      <c r="AU687" s="193"/>
      <c r="AV687" s="193"/>
    </row>
    <row r="688" spans="1:48" ht="15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  <c r="AE688" s="193"/>
      <c r="AF688" s="193"/>
      <c r="AG688" s="193"/>
      <c r="AH688" s="193"/>
      <c r="AI688" s="193"/>
      <c r="AJ688" s="193"/>
      <c r="AK688" s="193"/>
      <c r="AL688" s="193"/>
      <c r="AM688" s="193"/>
      <c r="AN688" s="193"/>
      <c r="AO688" s="193"/>
      <c r="AP688" s="193"/>
      <c r="AQ688" s="193"/>
      <c r="AR688" s="193"/>
      <c r="AS688" s="193"/>
      <c r="AT688" s="193"/>
      <c r="AU688" s="193"/>
      <c r="AV688" s="193"/>
    </row>
    <row r="689" spans="1:48" ht="15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  <c r="AE689" s="193"/>
      <c r="AF689" s="193"/>
      <c r="AG689" s="193"/>
      <c r="AH689" s="193"/>
      <c r="AI689" s="193"/>
      <c r="AJ689" s="193"/>
      <c r="AK689" s="193"/>
      <c r="AL689" s="193"/>
      <c r="AM689" s="193"/>
      <c r="AN689" s="193"/>
      <c r="AO689" s="193"/>
      <c r="AP689" s="193"/>
      <c r="AQ689" s="193"/>
      <c r="AR689" s="193"/>
      <c r="AS689" s="193"/>
      <c r="AT689" s="193"/>
      <c r="AU689" s="193"/>
      <c r="AV689" s="193"/>
    </row>
    <row r="690" spans="1:48" ht="15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  <c r="AE690" s="193"/>
      <c r="AF690" s="193"/>
      <c r="AG690" s="193"/>
      <c r="AH690" s="193"/>
      <c r="AI690" s="193"/>
      <c r="AJ690" s="193"/>
      <c r="AK690" s="193"/>
      <c r="AL690" s="193"/>
      <c r="AM690" s="193"/>
      <c r="AN690" s="193"/>
      <c r="AO690" s="193"/>
      <c r="AP690" s="193"/>
      <c r="AQ690" s="193"/>
      <c r="AR690" s="193"/>
      <c r="AS690" s="193"/>
      <c r="AT690" s="193"/>
      <c r="AU690" s="193"/>
      <c r="AV690" s="193"/>
    </row>
    <row r="691" spans="1:48" ht="15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  <c r="AE691" s="193"/>
      <c r="AF691" s="193"/>
      <c r="AG691" s="193"/>
      <c r="AH691" s="193"/>
      <c r="AI691" s="193"/>
      <c r="AJ691" s="193"/>
      <c r="AK691" s="193"/>
      <c r="AL691" s="193"/>
      <c r="AM691" s="193"/>
      <c r="AN691" s="193"/>
      <c r="AO691" s="193"/>
      <c r="AP691" s="193"/>
      <c r="AQ691" s="193"/>
      <c r="AR691" s="193"/>
      <c r="AS691" s="193"/>
      <c r="AT691" s="193"/>
      <c r="AU691" s="193"/>
      <c r="AV691" s="193"/>
    </row>
    <row r="692" spans="1:48" ht="15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  <c r="AE692" s="193"/>
      <c r="AF692" s="193"/>
      <c r="AG692" s="193"/>
      <c r="AH692" s="193"/>
      <c r="AI692" s="193"/>
      <c r="AJ692" s="193"/>
      <c r="AK692" s="193"/>
      <c r="AL692" s="193"/>
      <c r="AM692" s="193"/>
      <c r="AN692" s="193"/>
      <c r="AO692" s="193"/>
      <c r="AP692" s="193"/>
      <c r="AQ692" s="193"/>
      <c r="AR692" s="193"/>
      <c r="AS692" s="193"/>
      <c r="AT692" s="193"/>
      <c r="AU692" s="193"/>
      <c r="AV692" s="193"/>
    </row>
    <row r="693" spans="1:48" ht="15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  <c r="AE693" s="193"/>
      <c r="AF693" s="193"/>
      <c r="AG693" s="193"/>
      <c r="AH693" s="193"/>
      <c r="AI693" s="193"/>
      <c r="AJ693" s="193"/>
      <c r="AK693" s="193"/>
      <c r="AL693" s="193"/>
      <c r="AM693" s="193"/>
      <c r="AN693" s="193"/>
      <c r="AO693" s="193"/>
      <c r="AP693" s="193"/>
      <c r="AQ693" s="193"/>
      <c r="AR693" s="193"/>
      <c r="AS693" s="193"/>
      <c r="AT693" s="193"/>
      <c r="AU693" s="193"/>
      <c r="AV693" s="193"/>
    </row>
    <row r="694" spans="1:48" ht="15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  <c r="AE694" s="193"/>
      <c r="AF694" s="193"/>
      <c r="AG694" s="193"/>
      <c r="AH694" s="193"/>
      <c r="AI694" s="193"/>
      <c r="AJ694" s="193"/>
      <c r="AK694" s="193"/>
      <c r="AL694" s="193"/>
      <c r="AM694" s="193"/>
      <c r="AN694" s="193"/>
      <c r="AO694" s="193"/>
      <c r="AP694" s="193"/>
      <c r="AQ694" s="193"/>
      <c r="AR694" s="193"/>
      <c r="AS694" s="193"/>
      <c r="AT694" s="193"/>
      <c r="AU694" s="193"/>
      <c r="AV694" s="193"/>
    </row>
    <row r="695" spans="1:48" ht="15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  <c r="AE695" s="193"/>
      <c r="AF695" s="193"/>
      <c r="AG695" s="193"/>
      <c r="AH695" s="193"/>
      <c r="AI695" s="193"/>
      <c r="AJ695" s="193"/>
      <c r="AK695" s="193"/>
      <c r="AL695" s="193"/>
      <c r="AM695" s="193"/>
      <c r="AN695" s="193"/>
      <c r="AO695" s="193"/>
      <c r="AP695" s="193"/>
      <c r="AQ695" s="193"/>
      <c r="AR695" s="193"/>
      <c r="AS695" s="193"/>
      <c r="AT695" s="193"/>
      <c r="AU695" s="193"/>
      <c r="AV695" s="193"/>
    </row>
    <row r="696" spans="1:48" ht="15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  <c r="AE696" s="193"/>
      <c r="AF696" s="193"/>
      <c r="AG696" s="193"/>
      <c r="AH696" s="193"/>
      <c r="AI696" s="193"/>
      <c r="AJ696" s="193"/>
      <c r="AK696" s="193"/>
      <c r="AL696" s="193"/>
      <c r="AM696" s="193"/>
      <c r="AN696" s="193"/>
      <c r="AO696" s="193"/>
      <c r="AP696" s="193"/>
      <c r="AQ696" s="193"/>
      <c r="AR696" s="193"/>
      <c r="AS696" s="193"/>
      <c r="AT696" s="193"/>
      <c r="AU696" s="193"/>
      <c r="AV696" s="193"/>
    </row>
    <row r="697" spans="1:48" ht="15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  <c r="AE697" s="193"/>
      <c r="AF697" s="193"/>
      <c r="AG697" s="193"/>
      <c r="AH697" s="193"/>
      <c r="AI697" s="193"/>
      <c r="AJ697" s="193"/>
      <c r="AK697" s="193"/>
      <c r="AL697" s="193"/>
      <c r="AM697" s="193"/>
      <c r="AN697" s="193"/>
      <c r="AO697" s="193"/>
      <c r="AP697" s="193"/>
      <c r="AQ697" s="193"/>
      <c r="AR697" s="193"/>
      <c r="AS697" s="193"/>
      <c r="AT697" s="193"/>
      <c r="AU697" s="193"/>
      <c r="AV697" s="193"/>
    </row>
    <row r="698" spans="1:48" ht="15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  <c r="AE698" s="193"/>
      <c r="AF698" s="193"/>
      <c r="AG698" s="193"/>
      <c r="AH698" s="193"/>
      <c r="AI698" s="193"/>
      <c r="AJ698" s="193"/>
      <c r="AK698" s="193"/>
      <c r="AL698" s="193"/>
      <c r="AM698" s="193"/>
      <c r="AN698" s="193"/>
      <c r="AO698" s="193"/>
      <c r="AP698" s="193"/>
      <c r="AQ698" s="193"/>
      <c r="AR698" s="193"/>
      <c r="AS698" s="193"/>
      <c r="AT698" s="193"/>
      <c r="AU698" s="193"/>
      <c r="AV698" s="193"/>
    </row>
    <row r="699" spans="1:48" ht="15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  <c r="AE699" s="193"/>
      <c r="AF699" s="193"/>
      <c r="AG699" s="193"/>
      <c r="AH699" s="193"/>
      <c r="AI699" s="193"/>
      <c r="AJ699" s="193"/>
      <c r="AK699" s="193"/>
      <c r="AL699" s="193"/>
      <c r="AM699" s="193"/>
      <c r="AN699" s="193"/>
      <c r="AO699" s="193"/>
      <c r="AP699" s="193"/>
      <c r="AQ699" s="193"/>
      <c r="AR699" s="193"/>
      <c r="AS699" s="193"/>
      <c r="AT699" s="193"/>
      <c r="AU699" s="193"/>
      <c r="AV699" s="193"/>
    </row>
    <row r="700" spans="1:48" ht="15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  <c r="AE700" s="193"/>
      <c r="AF700" s="193"/>
      <c r="AG700" s="193"/>
      <c r="AH700" s="193"/>
      <c r="AI700" s="193"/>
      <c r="AJ700" s="193"/>
      <c r="AK700" s="193"/>
      <c r="AL700" s="193"/>
      <c r="AM700" s="193"/>
      <c r="AN700" s="193"/>
      <c r="AO700" s="193"/>
      <c r="AP700" s="193"/>
      <c r="AQ700" s="193"/>
      <c r="AR700" s="193"/>
      <c r="AS700" s="193"/>
      <c r="AT700" s="193"/>
      <c r="AU700" s="193"/>
      <c r="AV700" s="193"/>
    </row>
    <row r="701" spans="1:48" ht="15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  <c r="AE701" s="193"/>
      <c r="AF701" s="193"/>
      <c r="AG701" s="193"/>
      <c r="AH701" s="193"/>
      <c r="AI701" s="193"/>
      <c r="AJ701" s="193"/>
      <c r="AK701" s="193"/>
      <c r="AL701" s="193"/>
      <c r="AM701" s="193"/>
      <c r="AN701" s="193"/>
      <c r="AO701" s="193"/>
      <c r="AP701" s="193"/>
      <c r="AQ701" s="193"/>
      <c r="AR701" s="193"/>
      <c r="AS701" s="193"/>
      <c r="AT701" s="193"/>
      <c r="AU701" s="193"/>
      <c r="AV701" s="193"/>
    </row>
    <row r="702" spans="1:48" ht="15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  <c r="AA702" s="193"/>
      <c r="AB702" s="193"/>
      <c r="AC702" s="193"/>
      <c r="AD702" s="193"/>
      <c r="AE702" s="193"/>
      <c r="AF702" s="193"/>
      <c r="AG702" s="193"/>
      <c r="AH702" s="193"/>
      <c r="AI702" s="193"/>
      <c r="AJ702" s="193"/>
      <c r="AK702" s="193"/>
      <c r="AL702" s="193"/>
      <c r="AM702" s="193"/>
      <c r="AN702" s="193"/>
      <c r="AO702" s="193"/>
      <c r="AP702" s="193"/>
      <c r="AQ702" s="193"/>
      <c r="AR702" s="193"/>
      <c r="AS702" s="193"/>
      <c r="AT702" s="193"/>
      <c r="AU702" s="193"/>
      <c r="AV702" s="193"/>
    </row>
    <row r="703" spans="1:48" ht="15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  <c r="AE703" s="193"/>
      <c r="AF703" s="193"/>
      <c r="AG703" s="193"/>
      <c r="AH703" s="193"/>
      <c r="AI703" s="193"/>
      <c r="AJ703" s="193"/>
      <c r="AK703" s="193"/>
      <c r="AL703" s="193"/>
      <c r="AM703" s="193"/>
      <c r="AN703" s="193"/>
      <c r="AO703" s="193"/>
      <c r="AP703" s="193"/>
      <c r="AQ703" s="193"/>
      <c r="AR703" s="193"/>
      <c r="AS703" s="193"/>
      <c r="AT703" s="193"/>
      <c r="AU703" s="193"/>
      <c r="AV703" s="193"/>
    </row>
    <row r="704" spans="1:48" ht="15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  <c r="AE704" s="193"/>
      <c r="AF704" s="193"/>
      <c r="AG704" s="193"/>
      <c r="AH704" s="193"/>
      <c r="AI704" s="193"/>
      <c r="AJ704" s="193"/>
      <c r="AK704" s="193"/>
      <c r="AL704" s="193"/>
      <c r="AM704" s="193"/>
      <c r="AN704" s="193"/>
      <c r="AO704" s="193"/>
      <c r="AP704" s="193"/>
      <c r="AQ704" s="193"/>
      <c r="AR704" s="193"/>
      <c r="AS704" s="193"/>
      <c r="AT704" s="193"/>
      <c r="AU704" s="193"/>
      <c r="AV704" s="193"/>
    </row>
    <row r="705" spans="1:48" ht="15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  <c r="AE705" s="193"/>
      <c r="AF705" s="193"/>
      <c r="AG705" s="193"/>
      <c r="AH705" s="193"/>
      <c r="AI705" s="193"/>
      <c r="AJ705" s="193"/>
      <c r="AK705" s="193"/>
      <c r="AL705" s="193"/>
      <c r="AM705" s="193"/>
      <c r="AN705" s="193"/>
      <c r="AO705" s="193"/>
      <c r="AP705" s="193"/>
      <c r="AQ705" s="193"/>
      <c r="AR705" s="193"/>
      <c r="AS705" s="193"/>
      <c r="AT705" s="193"/>
      <c r="AU705" s="193"/>
      <c r="AV705" s="193"/>
    </row>
    <row r="706" spans="1:48" ht="15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  <c r="AE706" s="193"/>
      <c r="AF706" s="193"/>
      <c r="AG706" s="193"/>
      <c r="AH706" s="193"/>
      <c r="AI706" s="193"/>
      <c r="AJ706" s="193"/>
      <c r="AK706" s="193"/>
      <c r="AL706" s="193"/>
      <c r="AM706" s="193"/>
      <c r="AN706" s="193"/>
      <c r="AO706" s="193"/>
      <c r="AP706" s="193"/>
      <c r="AQ706" s="193"/>
      <c r="AR706" s="193"/>
      <c r="AS706" s="193"/>
      <c r="AT706" s="193"/>
      <c r="AU706" s="193"/>
      <c r="AV706" s="193"/>
    </row>
    <row r="707" spans="1:48" ht="15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  <c r="AA707" s="193"/>
      <c r="AB707" s="193"/>
      <c r="AC707" s="193"/>
      <c r="AD707" s="193"/>
      <c r="AE707" s="193"/>
      <c r="AF707" s="193"/>
      <c r="AG707" s="193"/>
      <c r="AH707" s="193"/>
      <c r="AI707" s="193"/>
      <c r="AJ707" s="193"/>
      <c r="AK707" s="193"/>
      <c r="AL707" s="193"/>
      <c r="AM707" s="193"/>
      <c r="AN707" s="193"/>
      <c r="AO707" s="193"/>
      <c r="AP707" s="193"/>
      <c r="AQ707" s="193"/>
      <c r="AR707" s="193"/>
      <c r="AS707" s="193"/>
      <c r="AT707" s="193"/>
      <c r="AU707" s="193"/>
      <c r="AV707" s="193"/>
    </row>
    <row r="708" spans="1:48" ht="15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  <c r="AE708" s="193"/>
      <c r="AF708" s="193"/>
      <c r="AG708" s="193"/>
      <c r="AH708" s="193"/>
      <c r="AI708" s="193"/>
      <c r="AJ708" s="193"/>
      <c r="AK708" s="193"/>
      <c r="AL708" s="193"/>
      <c r="AM708" s="193"/>
      <c r="AN708" s="193"/>
      <c r="AO708" s="193"/>
      <c r="AP708" s="193"/>
      <c r="AQ708" s="193"/>
      <c r="AR708" s="193"/>
      <c r="AS708" s="193"/>
      <c r="AT708" s="193"/>
      <c r="AU708" s="193"/>
      <c r="AV708" s="193"/>
    </row>
    <row r="709" spans="1:48" ht="15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  <c r="AE709" s="193"/>
      <c r="AF709" s="193"/>
      <c r="AG709" s="193"/>
      <c r="AH709" s="193"/>
      <c r="AI709" s="193"/>
      <c r="AJ709" s="193"/>
      <c r="AK709" s="193"/>
      <c r="AL709" s="193"/>
      <c r="AM709" s="193"/>
      <c r="AN709" s="193"/>
      <c r="AO709" s="193"/>
      <c r="AP709" s="193"/>
      <c r="AQ709" s="193"/>
      <c r="AR709" s="193"/>
      <c r="AS709" s="193"/>
      <c r="AT709" s="193"/>
      <c r="AU709" s="193"/>
      <c r="AV709" s="193"/>
    </row>
    <row r="710" spans="1:48" ht="15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  <c r="AE710" s="193"/>
      <c r="AF710" s="193"/>
      <c r="AG710" s="193"/>
      <c r="AH710" s="193"/>
      <c r="AI710" s="193"/>
      <c r="AJ710" s="193"/>
      <c r="AK710" s="193"/>
      <c r="AL710" s="193"/>
      <c r="AM710" s="193"/>
      <c r="AN710" s="193"/>
      <c r="AO710" s="193"/>
      <c r="AP710" s="193"/>
      <c r="AQ710" s="193"/>
      <c r="AR710" s="193"/>
      <c r="AS710" s="193"/>
      <c r="AT710" s="193"/>
      <c r="AU710" s="193"/>
      <c r="AV710" s="193"/>
    </row>
    <row r="711" spans="1:48" ht="15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3"/>
      <c r="AF711" s="193"/>
      <c r="AG711" s="193"/>
      <c r="AH711" s="193"/>
      <c r="AI711" s="193"/>
      <c r="AJ711" s="193"/>
      <c r="AK711" s="193"/>
      <c r="AL711" s="193"/>
      <c r="AM711" s="193"/>
      <c r="AN711" s="193"/>
      <c r="AO711" s="193"/>
      <c r="AP711" s="193"/>
      <c r="AQ711" s="193"/>
      <c r="AR711" s="193"/>
      <c r="AS711" s="193"/>
      <c r="AT711" s="193"/>
      <c r="AU711" s="193"/>
      <c r="AV711" s="193"/>
    </row>
    <row r="712" spans="1:48" ht="15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  <c r="AE712" s="193"/>
      <c r="AF712" s="193"/>
      <c r="AG712" s="193"/>
      <c r="AH712" s="193"/>
      <c r="AI712" s="193"/>
      <c r="AJ712" s="193"/>
      <c r="AK712" s="193"/>
      <c r="AL712" s="193"/>
      <c r="AM712" s="193"/>
      <c r="AN712" s="193"/>
      <c r="AO712" s="193"/>
      <c r="AP712" s="193"/>
      <c r="AQ712" s="193"/>
      <c r="AR712" s="193"/>
      <c r="AS712" s="193"/>
      <c r="AT712" s="193"/>
      <c r="AU712" s="193"/>
      <c r="AV712" s="193"/>
    </row>
    <row r="713" spans="1:48" ht="15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  <c r="AE713" s="193"/>
      <c r="AF713" s="193"/>
      <c r="AG713" s="193"/>
      <c r="AH713" s="193"/>
      <c r="AI713" s="193"/>
      <c r="AJ713" s="193"/>
      <c r="AK713" s="193"/>
      <c r="AL713" s="193"/>
      <c r="AM713" s="193"/>
      <c r="AN713" s="193"/>
      <c r="AO713" s="193"/>
      <c r="AP713" s="193"/>
      <c r="AQ713" s="193"/>
      <c r="AR713" s="193"/>
      <c r="AS713" s="193"/>
      <c r="AT713" s="193"/>
      <c r="AU713" s="193"/>
      <c r="AV713" s="193"/>
    </row>
    <row r="714" spans="1:48" ht="15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  <c r="AE714" s="193"/>
      <c r="AF714" s="193"/>
      <c r="AG714" s="193"/>
      <c r="AH714" s="193"/>
      <c r="AI714" s="193"/>
      <c r="AJ714" s="193"/>
      <c r="AK714" s="193"/>
      <c r="AL714" s="193"/>
      <c r="AM714" s="193"/>
      <c r="AN714" s="193"/>
      <c r="AO714" s="193"/>
      <c r="AP714" s="193"/>
      <c r="AQ714" s="193"/>
      <c r="AR714" s="193"/>
      <c r="AS714" s="193"/>
      <c r="AT714" s="193"/>
      <c r="AU714" s="193"/>
      <c r="AV714" s="193"/>
    </row>
    <row r="715" spans="1:48" ht="15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  <c r="AA715" s="193"/>
      <c r="AB715" s="193"/>
      <c r="AC715" s="193"/>
      <c r="AD715" s="193"/>
      <c r="AE715" s="193"/>
      <c r="AF715" s="193"/>
      <c r="AG715" s="193"/>
      <c r="AH715" s="193"/>
      <c r="AI715" s="193"/>
      <c r="AJ715" s="193"/>
      <c r="AK715" s="193"/>
      <c r="AL715" s="193"/>
      <c r="AM715" s="193"/>
      <c r="AN715" s="193"/>
      <c r="AO715" s="193"/>
      <c r="AP715" s="193"/>
      <c r="AQ715" s="193"/>
      <c r="AR715" s="193"/>
      <c r="AS715" s="193"/>
      <c r="AT715" s="193"/>
      <c r="AU715" s="193"/>
      <c r="AV715" s="193"/>
    </row>
    <row r="716" spans="1:48" ht="15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  <c r="AE716" s="193"/>
      <c r="AF716" s="193"/>
      <c r="AG716" s="193"/>
      <c r="AH716" s="193"/>
      <c r="AI716" s="193"/>
      <c r="AJ716" s="193"/>
      <c r="AK716" s="193"/>
      <c r="AL716" s="193"/>
      <c r="AM716" s="193"/>
      <c r="AN716" s="193"/>
      <c r="AO716" s="193"/>
      <c r="AP716" s="193"/>
      <c r="AQ716" s="193"/>
      <c r="AR716" s="193"/>
      <c r="AS716" s="193"/>
      <c r="AT716" s="193"/>
      <c r="AU716" s="193"/>
      <c r="AV716" s="193"/>
    </row>
    <row r="717" spans="1:48" ht="15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  <c r="AE717" s="193"/>
      <c r="AF717" s="193"/>
      <c r="AG717" s="193"/>
      <c r="AH717" s="193"/>
      <c r="AI717" s="193"/>
      <c r="AJ717" s="193"/>
      <c r="AK717" s="193"/>
      <c r="AL717" s="193"/>
      <c r="AM717" s="193"/>
      <c r="AN717" s="193"/>
      <c r="AO717" s="193"/>
      <c r="AP717" s="193"/>
      <c r="AQ717" s="193"/>
      <c r="AR717" s="193"/>
      <c r="AS717" s="193"/>
      <c r="AT717" s="193"/>
      <c r="AU717" s="193"/>
      <c r="AV717" s="193"/>
    </row>
    <row r="718" spans="1:48" ht="15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  <c r="AE718" s="193"/>
      <c r="AF718" s="193"/>
      <c r="AG718" s="193"/>
      <c r="AH718" s="193"/>
      <c r="AI718" s="193"/>
      <c r="AJ718" s="193"/>
      <c r="AK718" s="193"/>
      <c r="AL718" s="193"/>
      <c r="AM718" s="193"/>
      <c r="AN718" s="193"/>
      <c r="AO718" s="193"/>
      <c r="AP718" s="193"/>
      <c r="AQ718" s="193"/>
      <c r="AR718" s="193"/>
      <c r="AS718" s="193"/>
      <c r="AT718" s="193"/>
      <c r="AU718" s="193"/>
      <c r="AV718" s="193"/>
    </row>
    <row r="719" spans="1:48" ht="15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  <c r="AE719" s="193"/>
      <c r="AF719" s="193"/>
      <c r="AG719" s="193"/>
      <c r="AH719" s="193"/>
      <c r="AI719" s="193"/>
      <c r="AJ719" s="193"/>
      <c r="AK719" s="193"/>
      <c r="AL719" s="193"/>
      <c r="AM719" s="193"/>
      <c r="AN719" s="193"/>
      <c r="AO719" s="193"/>
      <c r="AP719" s="193"/>
      <c r="AQ719" s="193"/>
      <c r="AR719" s="193"/>
      <c r="AS719" s="193"/>
      <c r="AT719" s="193"/>
      <c r="AU719" s="193"/>
      <c r="AV719" s="193"/>
    </row>
    <row r="720" spans="1:48" ht="15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  <c r="AE720" s="193"/>
      <c r="AF720" s="193"/>
      <c r="AG720" s="193"/>
      <c r="AH720" s="193"/>
      <c r="AI720" s="193"/>
      <c r="AJ720" s="193"/>
      <c r="AK720" s="193"/>
      <c r="AL720" s="193"/>
      <c r="AM720" s="193"/>
      <c r="AN720" s="193"/>
      <c r="AO720" s="193"/>
      <c r="AP720" s="193"/>
      <c r="AQ720" s="193"/>
      <c r="AR720" s="193"/>
      <c r="AS720" s="193"/>
      <c r="AT720" s="193"/>
      <c r="AU720" s="193"/>
      <c r="AV720" s="193"/>
    </row>
    <row r="721" spans="1:48" ht="15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  <c r="AA721" s="193"/>
      <c r="AB721" s="193"/>
      <c r="AC721" s="193"/>
      <c r="AD721" s="193"/>
      <c r="AE721" s="193"/>
      <c r="AF721" s="193"/>
      <c r="AG721" s="193"/>
      <c r="AH721" s="193"/>
      <c r="AI721" s="193"/>
      <c r="AJ721" s="193"/>
      <c r="AK721" s="193"/>
      <c r="AL721" s="193"/>
      <c r="AM721" s="193"/>
      <c r="AN721" s="193"/>
      <c r="AO721" s="193"/>
      <c r="AP721" s="193"/>
      <c r="AQ721" s="193"/>
      <c r="AR721" s="193"/>
      <c r="AS721" s="193"/>
      <c r="AT721" s="193"/>
      <c r="AU721" s="193"/>
      <c r="AV721" s="193"/>
    </row>
    <row r="722" spans="1:48" ht="15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  <c r="AE722" s="193"/>
      <c r="AF722" s="193"/>
      <c r="AG722" s="193"/>
      <c r="AH722" s="193"/>
      <c r="AI722" s="193"/>
      <c r="AJ722" s="193"/>
      <c r="AK722" s="193"/>
      <c r="AL722" s="193"/>
      <c r="AM722" s="193"/>
      <c r="AN722" s="193"/>
      <c r="AO722" s="193"/>
      <c r="AP722" s="193"/>
      <c r="AQ722" s="193"/>
      <c r="AR722" s="193"/>
      <c r="AS722" s="193"/>
      <c r="AT722" s="193"/>
      <c r="AU722" s="193"/>
      <c r="AV722" s="193"/>
    </row>
    <row r="723" spans="1:48" ht="15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  <c r="AE723" s="193"/>
      <c r="AF723" s="193"/>
      <c r="AG723" s="193"/>
      <c r="AH723" s="193"/>
      <c r="AI723" s="193"/>
      <c r="AJ723" s="193"/>
      <c r="AK723" s="193"/>
      <c r="AL723" s="193"/>
      <c r="AM723" s="193"/>
      <c r="AN723" s="193"/>
      <c r="AO723" s="193"/>
      <c r="AP723" s="193"/>
      <c r="AQ723" s="193"/>
      <c r="AR723" s="193"/>
      <c r="AS723" s="193"/>
      <c r="AT723" s="193"/>
      <c r="AU723" s="193"/>
      <c r="AV723" s="193"/>
    </row>
    <row r="724" spans="1:48" ht="15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  <c r="AE724" s="193"/>
      <c r="AF724" s="193"/>
      <c r="AG724" s="193"/>
      <c r="AH724" s="193"/>
      <c r="AI724" s="193"/>
      <c r="AJ724" s="193"/>
      <c r="AK724" s="193"/>
      <c r="AL724" s="193"/>
      <c r="AM724" s="193"/>
      <c r="AN724" s="193"/>
      <c r="AO724" s="193"/>
      <c r="AP724" s="193"/>
      <c r="AQ724" s="193"/>
      <c r="AR724" s="193"/>
      <c r="AS724" s="193"/>
      <c r="AT724" s="193"/>
      <c r="AU724" s="193"/>
      <c r="AV724" s="193"/>
    </row>
    <row r="725" spans="1:48" ht="15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  <c r="AE725" s="193"/>
      <c r="AF725" s="193"/>
      <c r="AG725" s="193"/>
      <c r="AH725" s="193"/>
      <c r="AI725" s="193"/>
      <c r="AJ725" s="193"/>
      <c r="AK725" s="193"/>
      <c r="AL725" s="193"/>
      <c r="AM725" s="193"/>
      <c r="AN725" s="193"/>
      <c r="AO725" s="193"/>
      <c r="AP725" s="193"/>
      <c r="AQ725" s="193"/>
      <c r="AR725" s="193"/>
      <c r="AS725" s="193"/>
      <c r="AT725" s="193"/>
      <c r="AU725" s="193"/>
      <c r="AV725" s="193"/>
    </row>
    <row r="726" spans="1:48" ht="15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  <c r="AE726" s="193"/>
      <c r="AF726" s="193"/>
      <c r="AG726" s="193"/>
      <c r="AH726" s="193"/>
      <c r="AI726" s="193"/>
      <c r="AJ726" s="193"/>
      <c r="AK726" s="193"/>
      <c r="AL726" s="193"/>
      <c r="AM726" s="193"/>
      <c r="AN726" s="193"/>
      <c r="AO726" s="193"/>
      <c r="AP726" s="193"/>
      <c r="AQ726" s="193"/>
      <c r="AR726" s="193"/>
      <c r="AS726" s="193"/>
      <c r="AT726" s="193"/>
      <c r="AU726" s="193"/>
      <c r="AV726" s="193"/>
    </row>
    <row r="727" spans="1:48" ht="15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  <c r="AE727" s="193"/>
      <c r="AF727" s="193"/>
      <c r="AG727" s="193"/>
      <c r="AH727" s="193"/>
      <c r="AI727" s="193"/>
      <c r="AJ727" s="193"/>
      <c r="AK727" s="193"/>
      <c r="AL727" s="193"/>
      <c r="AM727" s="193"/>
      <c r="AN727" s="193"/>
      <c r="AO727" s="193"/>
      <c r="AP727" s="193"/>
      <c r="AQ727" s="193"/>
      <c r="AR727" s="193"/>
      <c r="AS727" s="193"/>
      <c r="AT727" s="193"/>
      <c r="AU727" s="193"/>
      <c r="AV727" s="193"/>
    </row>
    <row r="728" spans="1:48" ht="15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  <c r="AE728" s="193"/>
      <c r="AF728" s="193"/>
      <c r="AG728" s="193"/>
      <c r="AH728" s="193"/>
      <c r="AI728" s="193"/>
      <c r="AJ728" s="193"/>
      <c r="AK728" s="193"/>
      <c r="AL728" s="193"/>
      <c r="AM728" s="193"/>
      <c r="AN728" s="193"/>
      <c r="AO728" s="193"/>
      <c r="AP728" s="193"/>
      <c r="AQ728" s="193"/>
      <c r="AR728" s="193"/>
      <c r="AS728" s="193"/>
      <c r="AT728" s="193"/>
      <c r="AU728" s="193"/>
      <c r="AV728" s="193"/>
    </row>
    <row r="729" spans="1:48" ht="15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  <c r="AE729" s="193"/>
      <c r="AF729" s="193"/>
      <c r="AG729" s="193"/>
      <c r="AH729" s="193"/>
      <c r="AI729" s="193"/>
      <c r="AJ729" s="193"/>
      <c r="AK729" s="193"/>
      <c r="AL729" s="193"/>
      <c r="AM729" s="193"/>
      <c r="AN729" s="193"/>
      <c r="AO729" s="193"/>
      <c r="AP729" s="193"/>
      <c r="AQ729" s="193"/>
      <c r="AR729" s="193"/>
      <c r="AS729" s="193"/>
      <c r="AT729" s="193"/>
      <c r="AU729" s="193"/>
      <c r="AV729" s="193"/>
    </row>
    <row r="730" spans="1:48" ht="15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  <c r="AE730" s="193"/>
      <c r="AF730" s="193"/>
      <c r="AG730" s="193"/>
      <c r="AH730" s="193"/>
      <c r="AI730" s="193"/>
      <c r="AJ730" s="193"/>
      <c r="AK730" s="193"/>
      <c r="AL730" s="193"/>
      <c r="AM730" s="193"/>
      <c r="AN730" s="193"/>
      <c r="AO730" s="193"/>
      <c r="AP730" s="193"/>
      <c r="AQ730" s="193"/>
      <c r="AR730" s="193"/>
      <c r="AS730" s="193"/>
      <c r="AT730" s="193"/>
      <c r="AU730" s="193"/>
      <c r="AV730" s="193"/>
    </row>
    <row r="731" spans="1:48" ht="15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  <c r="AE731" s="193"/>
      <c r="AF731" s="193"/>
      <c r="AG731" s="193"/>
      <c r="AH731" s="193"/>
      <c r="AI731" s="193"/>
      <c r="AJ731" s="193"/>
      <c r="AK731" s="193"/>
      <c r="AL731" s="193"/>
      <c r="AM731" s="193"/>
      <c r="AN731" s="193"/>
      <c r="AO731" s="193"/>
      <c r="AP731" s="193"/>
      <c r="AQ731" s="193"/>
      <c r="AR731" s="193"/>
      <c r="AS731" s="193"/>
      <c r="AT731" s="193"/>
      <c r="AU731" s="193"/>
      <c r="AV731" s="193"/>
    </row>
    <row r="732" spans="1:48" ht="15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  <c r="AE732" s="193"/>
      <c r="AF732" s="193"/>
      <c r="AG732" s="193"/>
      <c r="AH732" s="193"/>
      <c r="AI732" s="193"/>
      <c r="AJ732" s="193"/>
      <c r="AK732" s="193"/>
      <c r="AL732" s="193"/>
      <c r="AM732" s="193"/>
      <c r="AN732" s="193"/>
      <c r="AO732" s="193"/>
      <c r="AP732" s="193"/>
      <c r="AQ732" s="193"/>
      <c r="AR732" s="193"/>
      <c r="AS732" s="193"/>
      <c r="AT732" s="193"/>
      <c r="AU732" s="193"/>
      <c r="AV732" s="193"/>
    </row>
    <row r="733" spans="1:48" ht="15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  <c r="AE733" s="193"/>
      <c r="AF733" s="193"/>
      <c r="AG733" s="193"/>
      <c r="AH733" s="193"/>
      <c r="AI733" s="193"/>
      <c r="AJ733" s="193"/>
      <c r="AK733" s="193"/>
      <c r="AL733" s="193"/>
      <c r="AM733" s="193"/>
      <c r="AN733" s="193"/>
      <c r="AO733" s="193"/>
      <c r="AP733" s="193"/>
      <c r="AQ733" s="193"/>
      <c r="AR733" s="193"/>
      <c r="AS733" s="193"/>
      <c r="AT733" s="193"/>
      <c r="AU733" s="193"/>
      <c r="AV733" s="193"/>
    </row>
    <row r="734" spans="1:48" ht="15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  <c r="AE734" s="193"/>
      <c r="AF734" s="193"/>
      <c r="AG734" s="193"/>
      <c r="AH734" s="193"/>
      <c r="AI734" s="193"/>
      <c r="AJ734" s="193"/>
      <c r="AK734" s="193"/>
      <c r="AL734" s="193"/>
      <c r="AM734" s="193"/>
      <c r="AN734" s="193"/>
      <c r="AO734" s="193"/>
      <c r="AP734" s="193"/>
      <c r="AQ734" s="193"/>
      <c r="AR734" s="193"/>
      <c r="AS734" s="193"/>
      <c r="AT734" s="193"/>
      <c r="AU734" s="193"/>
      <c r="AV734" s="193"/>
    </row>
    <row r="735" spans="1:48" ht="15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  <c r="AE735" s="193"/>
      <c r="AF735" s="193"/>
      <c r="AG735" s="193"/>
      <c r="AH735" s="193"/>
      <c r="AI735" s="193"/>
      <c r="AJ735" s="193"/>
      <c r="AK735" s="193"/>
      <c r="AL735" s="193"/>
      <c r="AM735" s="193"/>
      <c r="AN735" s="193"/>
      <c r="AO735" s="193"/>
      <c r="AP735" s="193"/>
      <c r="AQ735" s="193"/>
      <c r="AR735" s="193"/>
      <c r="AS735" s="193"/>
      <c r="AT735" s="193"/>
      <c r="AU735" s="193"/>
      <c r="AV735" s="193"/>
    </row>
    <row r="736" spans="1:48" ht="15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  <c r="AE736" s="193"/>
      <c r="AF736" s="193"/>
      <c r="AG736" s="193"/>
      <c r="AH736" s="193"/>
      <c r="AI736" s="193"/>
      <c r="AJ736" s="193"/>
      <c r="AK736" s="193"/>
      <c r="AL736" s="193"/>
      <c r="AM736" s="193"/>
      <c r="AN736" s="193"/>
      <c r="AO736" s="193"/>
      <c r="AP736" s="193"/>
      <c r="AQ736" s="193"/>
      <c r="AR736" s="193"/>
      <c r="AS736" s="193"/>
      <c r="AT736" s="193"/>
      <c r="AU736" s="193"/>
      <c r="AV736" s="193"/>
    </row>
    <row r="737" spans="1:48" ht="15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  <c r="AE737" s="193"/>
      <c r="AF737" s="193"/>
      <c r="AG737" s="193"/>
      <c r="AH737" s="193"/>
      <c r="AI737" s="193"/>
      <c r="AJ737" s="193"/>
      <c r="AK737" s="193"/>
      <c r="AL737" s="193"/>
      <c r="AM737" s="193"/>
      <c r="AN737" s="193"/>
      <c r="AO737" s="193"/>
      <c r="AP737" s="193"/>
      <c r="AQ737" s="193"/>
      <c r="AR737" s="193"/>
      <c r="AS737" s="193"/>
      <c r="AT737" s="193"/>
      <c r="AU737" s="193"/>
      <c r="AV737" s="193"/>
    </row>
    <row r="738" spans="1:48" ht="15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  <c r="AE738" s="193"/>
      <c r="AF738" s="193"/>
      <c r="AG738" s="193"/>
      <c r="AH738" s="193"/>
      <c r="AI738" s="193"/>
      <c r="AJ738" s="193"/>
      <c r="AK738" s="193"/>
      <c r="AL738" s="193"/>
      <c r="AM738" s="193"/>
      <c r="AN738" s="193"/>
      <c r="AO738" s="193"/>
      <c r="AP738" s="193"/>
      <c r="AQ738" s="193"/>
      <c r="AR738" s="193"/>
      <c r="AS738" s="193"/>
      <c r="AT738" s="193"/>
      <c r="AU738" s="193"/>
      <c r="AV738" s="193"/>
    </row>
    <row r="739" spans="1:48" ht="15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  <c r="AE739" s="193"/>
      <c r="AF739" s="193"/>
      <c r="AG739" s="193"/>
      <c r="AH739" s="193"/>
      <c r="AI739" s="193"/>
      <c r="AJ739" s="193"/>
      <c r="AK739" s="193"/>
      <c r="AL739" s="193"/>
      <c r="AM739" s="193"/>
      <c r="AN739" s="193"/>
      <c r="AO739" s="193"/>
      <c r="AP739" s="193"/>
      <c r="AQ739" s="193"/>
      <c r="AR739" s="193"/>
      <c r="AS739" s="193"/>
      <c r="AT739" s="193"/>
      <c r="AU739" s="193"/>
      <c r="AV739" s="193"/>
    </row>
    <row r="740" spans="1:48" ht="15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  <c r="AE740" s="193"/>
      <c r="AF740" s="193"/>
      <c r="AG740" s="193"/>
      <c r="AH740" s="193"/>
      <c r="AI740" s="193"/>
      <c r="AJ740" s="193"/>
      <c r="AK740" s="193"/>
      <c r="AL740" s="193"/>
      <c r="AM740" s="193"/>
      <c r="AN740" s="193"/>
      <c r="AO740" s="193"/>
      <c r="AP740" s="193"/>
      <c r="AQ740" s="193"/>
      <c r="AR740" s="193"/>
      <c r="AS740" s="193"/>
      <c r="AT740" s="193"/>
      <c r="AU740" s="193"/>
      <c r="AV740" s="193"/>
    </row>
    <row r="741" spans="1:48" ht="15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  <c r="AE741" s="193"/>
      <c r="AF741" s="193"/>
      <c r="AG741" s="193"/>
      <c r="AH741" s="193"/>
      <c r="AI741" s="193"/>
      <c r="AJ741" s="193"/>
      <c r="AK741" s="193"/>
      <c r="AL741" s="193"/>
      <c r="AM741" s="193"/>
      <c r="AN741" s="193"/>
      <c r="AO741" s="193"/>
      <c r="AP741" s="193"/>
      <c r="AQ741" s="193"/>
      <c r="AR741" s="193"/>
      <c r="AS741" s="193"/>
      <c r="AT741" s="193"/>
      <c r="AU741" s="193"/>
      <c r="AV741" s="193"/>
    </row>
    <row r="742" spans="1:48" ht="15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  <c r="AE742" s="193"/>
      <c r="AF742" s="193"/>
      <c r="AG742" s="193"/>
      <c r="AH742" s="193"/>
      <c r="AI742" s="193"/>
      <c r="AJ742" s="193"/>
      <c r="AK742" s="193"/>
      <c r="AL742" s="193"/>
      <c r="AM742" s="193"/>
      <c r="AN742" s="193"/>
      <c r="AO742" s="193"/>
      <c r="AP742" s="193"/>
      <c r="AQ742" s="193"/>
      <c r="AR742" s="193"/>
      <c r="AS742" s="193"/>
      <c r="AT742" s="193"/>
      <c r="AU742" s="193"/>
      <c r="AV742" s="193"/>
    </row>
    <row r="743" spans="1:48" ht="15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  <c r="AE743" s="193"/>
      <c r="AF743" s="193"/>
      <c r="AG743" s="193"/>
      <c r="AH743" s="193"/>
      <c r="AI743" s="193"/>
      <c r="AJ743" s="193"/>
      <c r="AK743" s="193"/>
      <c r="AL743" s="193"/>
      <c r="AM743" s="193"/>
      <c r="AN743" s="193"/>
      <c r="AO743" s="193"/>
      <c r="AP743" s="193"/>
      <c r="AQ743" s="193"/>
      <c r="AR743" s="193"/>
      <c r="AS743" s="193"/>
      <c r="AT743" s="193"/>
      <c r="AU743" s="193"/>
      <c r="AV743" s="193"/>
    </row>
    <row r="744" spans="1:48" ht="15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  <c r="AA744" s="193"/>
      <c r="AB744" s="193"/>
      <c r="AC744" s="193"/>
      <c r="AD744" s="193"/>
      <c r="AE744" s="193"/>
      <c r="AF744" s="193"/>
      <c r="AG744" s="193"/>
      <c r="AH744" s="193"/>
      <c r="AI744" s="193"/>
      <c r="AJ744" s="193"/>
      <c r="AK744" s="193"/>
      <c r="AL744" s="193"/>
      <c r="AM744" s="193"/>
      <c r="AN744" s="193"/>
      <c r="AO744" s="193"/>
      <c r="AP744" s="193"/>
      <c r="AQ744" s="193"/>
      <c r="AR744" s="193"/>
      <c r="AS744" s="193"/>
      <c r="AT744" s="193"/>
      <c r="AU744" s="193"/>
      <c r="AV744" s="193"/>
    </row>
    <row r="745" spans="1:48" ht="15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  <c r="AE745" s="193"/>
      <c r="AF745" s="193"/>
      <c r="AG745" s="193"/>
      <c r="AH745" s="193"/>
      <c r="AI745" s="193"/>
      <c r="AJ745" s="193"/>
      <c r="AK745" s="193"/>
      <c r="AL745" s="193"/>
      <c r="AM745" s="193"/>
      <c r="AN745" s="193"/>
      <c r="AO745" s="193"/>
      <c r="AP745" s="193"/>
      <c r="AQ745" s="193"/>
      <c r="AR745" s="193"/>
      <c r="AS745" s="193"/>
      <c r="AT745" s="193"/>
      <c r="AU745" s="193"/>
      <c r="AV745" s="193"/>
    </row>
    <row r="746" spans="1:48" ht="15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  <c r="AE746" s="193"/>
      <c r="AF746" s="193"/>
      <c r="AG746" s="193"/>
      <c r="AH746" s="193"/>
      <c r="AI746" s="193"/>
      <c r="AJ746" s="193"/>
      <c r="AK746" s="193"/>
      <c r="AL746" s="193"/>
      <c r="AM746" s="193"/>
      <c r="AN746" s="193"/>
      <c r="AO746" s="193"/>
      <c r="AP746" s="193"/>
      <c r="AQ746" s="193"/>
      <c r="AR746" s="193"/>
      <c r="AS746" s="193"/>
      <c r="AT746" s="193"/>
      <c r="AU746" s="193"/>
      <c r="AV746" s="193"/>
    </row>
    <row r="747" spans="1:48" ht="15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  <c r="AE747" s="193"/>
      <c r="AF747" s="193"/>
      <c r="AG747" s="193"/>
      <c r="AH747" s="193"/>
      <c r="AI747" s="193"/>
      <c r="AJ747" s="193"/>
      <c r="AK747" s="193"/>
      <c r="AL747" s="193"/>
      <c r="AM747" s="193"/>
      <c r="AN747" s="193"/>
      <c r="AO747" s="193"/>
      <c r="AP747" s="193"/>
      <c r="AQ747" s="193"/>
      <c r="AR747" s="193"/>
      <c r="AS747" s="193"/>
      <c r="AT747" s="193"/>
      <c r="AU747" s="193"/>
      <c r="AV747" s="193"/>
    </row>
    <row r="748" spans="1:48" ht="15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  <c r="AE748" s="193"/>
      <c r="AF748" s="193"/>
      <c r="AG748" s="193"/>
      <c r="AH748" s="193"/>
      <c r="AI748" s="193"/>
      <c r="AJ748" s="193"/>
      <c r="AK748" s="193"/>
      <c r="AL748" s="193"/>
      <c r="AM748" s="193"/>
      <c r="AN748" s="193"/>
      <c r="AO748" s="193"/>
      <c r="AP748" s="193"/>
      <c r="AQ748" s="193"/>
      <c r="AR748" s="193"/>
      <c r="AS748" s="193"/>
      <c r="AT748" s="193"/>
      <c r="AU748" s="193"/>
      <c r="AV748" s="193"/>
    </row>
    <row r="749" spans="1:48" ht="15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193"/>
      <c r="AB749" s="193"/>
      <c r="AC749" s="193"/>
      <c r="AD749" s="193"/>
      <c r="AE749" s="193"/>
      <c r="AF749" s="193"/>
      <c r="AG749" s="193"/>
      <c r="AH749" s="193"/>
      <c r="AI749" s="193"/>
      <c r="AJ749" s="193"/>
      <c r="AK749" s="193"/>
      <c r="AL749" s="193"/>
      <c r="AM749" s="193"/>
      <c r="AN749" s="193"/>
      <c r="AO749" s="193"/>
      <c r="AP749" s="193"/>
      <c r="AQ749" s="193"/>
      <c r="AR749" s="193"/>
      <c r="AS749" s="193"/>
      <c r="AT749" s="193"/>
      <c r="AU749" s="193"/>
      <c r="AV749" s="193"/>
    </row>
    <row r="750" spans="1:48" ht="15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  <c r="AE750" s="193"/>
      <c r="AF750" s="193"/>
      <c r="AG750" s="193"/>
      <c r="AH750" s="193"/>
      <c r="AI750" s="193"/>
      <c r="AJ750" s="193"/>
      <c r="AK750" s="193"/>
      <c r="AL750" s="193"/>
      <c r="AM750" s="193"/>
      <c r="AN750" s="193"/>
      <c r="AO750" s="193"/>
      <c r="AP750" s="193"/>
      <c r="AQ750" s="193"/>
      <c r="AR750" s="193"/>
      <c r="AS750" s="193"/>
      <c r="AT750" s="193"/>
      <c r="AU750" s="193"/>
      <c r="AV750" s="193"/>
    </row>
    <row r="751" spans="1:48" ht="15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  <c r="AE751" s="193"/>
      <c r="AF751" s="193"/>
      <c r="AG751" s="193"/>
      <c r="AH751" s="193"/>
      <c r="AI751" s="193"/>
      <c r="AJ751" s="193"/>
      <c r="AK751" s="193"/>
      <c r="AL751" s="193"/>
      <c r="AM751" s="193"/>
      <c r="AN751" s="193"/>
      <c r="AO751" s="193"/>
      <c r="AP751" s="193"/>
      <c r="AQ751" s="193"/>
      <c r="AR751" s="193"/>
      <c r="AS751" s="193"/>
      <c r="AT751" s="193"/>
      <c r="AU751" s="193"/>
      <c r="AV751" s="193"/>
    </row>
    <row r="752" spans="1:48" ht="15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  <c r="AE752" s="193"/>
      <c r="AF752" s="193"/>
      <c r="AG752" s="193"/>
      <c r="AH752" s="193"/>
      <c r="AI752" s="193"/>
      <c r="AJ752" s="193"/>
      <c r="AK752" s="193"/>
      <c r="AL752" s="193"/>
      <c r="AM752" s="193"/>
      <c r="AN752" s="193"/>
      <c r="AO752" s="193"/>
      <c r="AP752" s="193"/>
      <c r="AQ752" s="193"/>
      <c r="AR752" s="193"/>
      <c r="AS752" s="193"/>
      <c r="AT752" s="193"/>
      <c r="AU752" s="193"/>
      <c r="AV752" s="193"/>
    </row>
    <row r="753" spans="1:48" ht="15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  <c r="AE753" s="193"/>
      <c r="AF753" s="193"/>
      <c r="AG753" s="193"/>
      <c r="AH753" s="193"/>
      <c r="AI753" s="193"/>
      <c r="AJ753" s="193"/>
      <c r="AK753" s="193"/>
      <c r="AL753" s="193"/>
      <c r="AM753" s="193"/>
      <c r="AN753" s="193"/>
      <c r="AO753" s="193"/>
      <c r="AP753" s="193"/>
      <c r="AQ753" s="193"/>
      <c r="AR753" s="193"/>
      <c r="AS753" s="193"/>
      <c r="AT753" s="193"/>
      <c r="AU753" s="193"/>
      <c r="AV753" s="193"/>
    </row>
    <row r="754" spans="1:48" ht="15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  <c r="AE754" s="193"/>
      <c r="AF754" s="193"/>
      <c r="AG754" s="193"/>
      <c r="AH754" s="193"/>
      <c r="AI754" s="193"/>
      <c r="AJ754" s="193"/>
      <c r="AK754" s="193"/>
      <c r="AL754" s="193"/>
      <c r="AM754" s="193"/>
      <c r="AN754" s="193"/>
      <c r="AO754" s="193"/>
      <c r="AP754" s="193"/>
      <c r="AQ754" s="193"/>
      <c r="AR754" s="193"/>
      <c r="AS754" s="193"/>
      <c r="AT754" s="193"/>
      <c r="AU754" s="193"/>
      <c r="AV754" s="193"/>
    </row>
    <row r="755" spans="1:48" ht="15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  <c r="AE755" s="193"/>
      <c r="AF755" s="193"/>
      <c r="AG755" s="193"/>
      <c r="AH755" s="193"/>
      <c r="AI755" s="193"/>
      <c r="AJ755" s="193"/>
      <c r="AK755" s="193"/>
      <c r="AL755" s="193"/>
      <c r="AM755" s="193"/>
      <c r="AN755" s="193"/>
      <c r="AO755" s="193"/>
      <c r="AP755" s="193"/>
      <c r="AQ755" s="193"/>
      <c r="AR755" s="193"/>
      <c r="AS755" s="193"/>
      <c r="AT755" s="193"/>
      <c r="AU755" s="193"/>
      <c r="AV755" s="193"/>
    </row>
    <row r="756" spans="1:48" ht="15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  <c r="AE756" s="193"/>
      <c r="AF756" s="193"/>
      <c r="AG756" s="193"/>
      <c r="AH756" s="193"/>
      <c r="AI756" s="193"/>
      <c r="AJ756" s="193"/>
      <c r="AK756" s="193"/>
      <c r="AL756" s="193"/>
      <c r="AM756" s="193"/>
      <c r="AN756" s="193"/>
      <c r="AO756" s="193"/>
      <c r="AP756" s="193"/>
      <c r="AQ756" s="193"/>
      <c r="AR756" s="193"/>
      <c r="AS756" s="193"/>
      <c r="AT756" s="193"/>
      <c r="AU756" s="193"/>
      <c r="AV756" s="193"/>
    </row>
    <row r="757" spans="1:48" ht="15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193"/>
      <c r="AB757" s="193"/>
      <c r="AC757" s="193"/>
      <c r="AD757" s="193"/>
      <c r="AE757" s="193"/>
      <c r="AF757" s="193"/>
      <c r="AG757" s="193"/>
      <c r="AH757" s="193"/>
      <c r="AI757" s="193"/>
      <c r="AJ757" s="193"/>
      <c r="AK757" s="193"/>
      <c r="AL757" s="193"/>
      <c r="AM757" s="193"/>
      <c r="AN757" s="193"/>
      <c r="AO757" s="193"/>
      <c r="AP757" s="193"/>
      <c r="AQ757" s="193"/>
      <c r="AR757" s="193"/>
      <c r="AS757" s="193"/>
      <c r="AT757" s="193"/>
      <c r="AU757" s="193"/>
      <c r="AV757" s="193"/>
    </row>
    <row r="758" spans="1:48" ht="15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  <c r="AE758" s="193"/>
      <c r="AF758" s="193"/>
      <c r="AG758" s="193"/>
      <c r="AH758" s="193"/>
      <c r="AI758" s="193"/>
      <c r="AJ758" s="193"/>
      <c r="AK758" s="193"/>
      <c r="AL758" s="193"/>
      <c r="AM758" s="193"/>
      <c r="AN758" s="193"/>
      <c r="AO758" s="193"/>
      <c r="AP758" s="193"/>
      <c r="AQ758" s="193"/>
      <c r="AR758" s="193"/>
      <c r="AS758" s="193"/>
      <c r="AT758" s="193"/>
      <c r="AU758" s="193"/>
      <c r="AV758" s="193"/>
    </row>
    <row r="759" spans="1:48" ht="15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  <c r="AE759" s="193"/>
      <c r="AF759" s="193"/>
      <c r="AG759" s="193"/>
      <c r="AH759" s="193"/>
      <c r="AI759" s="193"/>
      <c r="AJ759" s="193"/>
      <c r="AK759" s="193"/>
      <c r="AL759" s="193"/>
      <c r="AM759" s="193"/>
      <c r="AN759" s="193"/>
      <c r="AO759" s="193"/>
      <c r="AP759" s="193"/>
      <c r="AQ759" s="193"/>
      <c r="AR759" s="193"/>
      <c r="AS759" s="193"/>
      <c r="AT759" s="193"/>
      <c r="AU759" s="193"/>
      <c r="AV759" s="193"/>
    </row>
    <row r="760" spans="1:48" ht="15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  <c r="AE760" s="193"/>
      <c r="AF760" s="193"/>
      <c r="AG760" s="193"/>
      <c r="AH760" s="193"/>
      <c r="AI760" s="193"/>
      <c r="AJ760" s="193"/>
      <c r="AK760" s="193"/>
      <c r="AL760" s="193"/>
      <c r="AM760" s="193"/>
      <c r="AN760" s="193"/>
      <c r="AO760" s="193"/>
      <c r="AP760" s="193"/>
      <c r="AQ760" s="193"/>
      <c r="AR760" s="193"/>
      <c r="AS760" s="193"/>
      <c r="AT760" s="193"/>
      <c r="AU760" s="193"/>
      <c r="AV760" s="193"/>
    </row>
    <row r="761" spans="1:48" ht="15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  <c r="AE761" s="193"/>
      <c r="AF761" s="193"/>
      <c r="AG761" s="193"/>
      <c r="AH761" s="193"/>
      <c r="AI761" s="193"/>
      <c r="AJ761" s="193"/>
      <c r="AK761" s="193"/>
      <c r="AL761" s="193"/>
      <c r="AM761" s="193"/>
      <c r="AN761" s="193"/>
      <c r="AO761" s="193"/>
      <c r="AP761" s="193"/>
      <c r="AQ761" s="193"/>
      <c r="AR761" s="193"/>
      <c r="AS761" s="193"/>
      <c r="AT761" s="193"/>
      <c r="AU761" s="193"/>
      <c r="AV761" s="193"/>
    </row>
    <row r="762" spans="1:48" ht="15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  <c r="AE762" s="193"/>
      <c r="AF762" s="193"/>
      <c r="AG762" s="193"/>
      <c r="AH762" s="193"/>
      <c r="AI762" s="193"/>
      <c r="AJ762" s="193"/>
      <c r="AK762" s="193"/>
      <c r="AL762" s="193"/>
      <c r="AM762" s="193"/>
      <c r="AN762" s="193"/>
      <c r="AO762" s="193"/>
      <c r="AP762" s="193"/>
      <c r="AQ762" s="193"/>
      <c r="AR762" s="193"/>
      <c r="AS762" s="193"/>
      <c r="AT762" s="193"/>
      <c r="AU762" s="193"/>
      <c r="AV762" s="193"/>
    </row>
    <row r="763" spans="1:48" ht="15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  <c r="AA763" s="193"/>
      <c r="AB763" s="193"/>
      <c r="AC763" s="193"/>
      <c r="AD763" s="193"/>
      <c r="AE763" s="193"/>
      <c r="AF763" s="193"/>
      <c r="AG763" s="193"/>
      <c r="AH763" s="193"/>
      <c r="AI763" s="193"/>
      <c r="AJ763" s="193"/>
      <c r="AK763" s="193"/>
      <c r="AL763" s="193"/>
      <c r="AM763" s="193"/>
      <c r="AN763" s="193"/>
      <c r="AO763" s="193"/>
      <c r="AP763" s="193"/>
      <c r="AQ763" s="193"/>
      <c r="AR763" s="193"/>
      <c r="AS763" s="193"/>
      <c r="AT763" s="193"/>
      <c r="AU763" s="193"/>
      <c r="AV763" s="193"/>
    </row>
    <row r="764" spans="1:48" ht="15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  <c r="AE764" s="193"/>
      <c r="AF764" s="193"/>
      <c r="AG764" s="193"/>
      <c r="AH764" s="193"/>
      <c r="AI764" s="193"/>
      <c r="AJ764" s="193"/>
      <c r="AK764" s="193"/>
      <c r="AL764" s="193"/>
      <c r="AM764" s="193"/>
      <c r="AN764" s="193"/>
      <c r="AO764" s="193"/>
      <c r="AP764" s="193"/>
      <c r="AQ764" s="193"/>
      <c r="AR764" s="193"/>
      <c r="AS764" s="193"/>
      <c r="AT764" s="193"/>
      <c r="AU764" s="193"/>
      <c r="AV764" s="193"/>
    </row>
    <row r="765" spans="1:48" ht="15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  <c r="AE765" s="193"/>
      <c r="AF765" s="193"/>
      <c r="AG765" s="193"/>
      <c r="AH765" s="193"/>
      <c r="AI765" s="193"/>
      <c r="AJ765" s="193"/>
      <c r="AK765" s="193"/>
      <c r="AL765" s="193"/>
      <c r="AM765" s="193"/>
      <c r="AN765" s="193"/>
      <c r="AO765" s="193"/>
      <c r="AP765" s="193"/>
      <c r="AQ765" s="193"/>
      <c r="AR765" s="193"/>
      <c r="AS765" s="193"/>
      <c r="AT765" s="193"/>
      <c r="AU765" s="193"/>
      <c r="AV765" s="193"/>
    </row>
    <row r="766" spans="1:48" ht="15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  <c r="AE766" s="193"/>
      <c r="AF766" s="193"/>
      <c r="AG766" s="193"/>
      <c r="AH766" s="193"/>
      <c r="AI766" s="193"/>
      <c r="AJ766" s="193"/>
      <c r="AK766" s="193"/>
      <c r="AL766" s="193"/>
      <c r="AM766" s="193"/>
      <c r="AN766" s="193"/>
      <c r="AO766" s="193"/>
      <c r="AP766" s="193"/>
      <c r="AQ766" s="193"/>
      <c r="AR766" s="193"/>
      <c r="AS766" s="193"/>
      <c r="AT766" s="193"/>
      <c r="AU766" s="193"/>
      <c r="AV766" s="193"/>
    </row>
    <row r="767" spans="1:48" ht="15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  <c r="AE767" s="193"/>
      <c r="AF767" s="193"/>
      <c r="AG767" s="193"/>
      <c r="AH767" s="193"/>
      <c r="AI767" s="193"/>
      <c r="AJ767" s="193"/>
      <c r="AK767" s="193"/>
      <c r="AL767" s="193"/>
      <c r="AM767" s="193"/>
      <c r="AN767" s="193"/>
      <c r="AO767" s="193"/>
      <c r="AP767" s="193"/>
      <c r="AQ767" s="193"/>
      <c r="AR767" s="193"/>
      <c r="AS767" s="193"/>
      <c r="AT767" s="193"/>
      <c r="AU767" s="193"/>
      <c r="AV767" s="193"/>
    </row>
    <row r="768" spans="1:48" ht="15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  <c r="AE768" s="193"/>
      <c r="AF768" s="193"/>
      <c r="AG768" s="193"/>
      <c r="AH768" s="193"/>
      <c r="AI768" s="193"/>
      <c r="AJ768" s="193"/>
      <c r="AK768" s="193"/>
      <c r="AL768" s="193"/>
      <c r="AM768" s="193"/>
      <c r="AN768" s="193"/>
      <c r="AO768" s="193"/>
      <c r="AP768" s="193"/>
      <c r="AQ768" s="193"/>
      <c r="AR768" s="193"/>
      <c r="AS768" s="193"/>
      <c r="AT768" s="193"/>
      <c r="AU768" s="193"/>
      <c r="AV768" s="193"/>
    </row>
    <row r="769" spans="1:48" ht="15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  <c r="AE769" s="193"/>
      <c r="AF769" s="193"/>
      <c r="AG769" s="193"/>
      <c r="AH769" s="193"/>
      <c r="AI769" s="193"/>
      <c r="AJ769" s="193"/>
      <c r="AK769" s="193"/>
      <c r="AL769" s="193"/>
      <c r="AM769" s="193"/>
      <c r="AN769" s="193"/>
      <c r="AO769" s="193"/>
      <c r="AP769" s="193"/>
      <c r="AQ769" s="193"/>
      <c r="AR769" s="193"/>
      <c r="AS769" s="193"/>
      <c r="AT769" s="193"/>
      <c r="AU769" s="193"/>
      <c r="AV769" s="193"/>
    </row>
    <row r="770" spans="1:48" ht="15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  <c r="AE770" s="193"/>
      <c r="AF770" s="193"/>
      <c r="AG770" s="193"/>
      <c r="AH770" s="193"/>
      <c r="AI770" s="193"/>
      <c r="AJ770" s="193"/>
      <c r="AK770" s="193"/>
      <c r="AL770" s="193"/>
      <c r="AM770" s="193"/>
      <c r="AN770" s="193"/>
      <c r="AO770" s="193"/>
      <c r="AP770" s="193"/>
      <c r="AQ770" s="193"/>
      <c r="AR770" s="193"/>
      <c r="AS770" s="193"/>
      <c r="AT770" s="193"/>
      <c r="AU770" s="193"/>
      <c r="AV770" s="193"/>
    </row>
    <row r="771" spans="1:48" ht="15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  <c r="AE771" s="193"/>
      <c r="AF771" s="193"/>
      <c r="AG771" s="193"/>
      <c r="AH771" s="193"/>
      <c r="AI771" s="193"/>
      <c r="AJ771" s="193"/>
      <c r="AK771" s="193"/>
      <c r="AL771" s="193"/>
      <c r="AM771" s="193"/>
      <c r="AN771" s="193"/>
      <c r="AO771" s="193"/>
      <c r="AP771" s="193"/>
      <c r="AQ771" s="193"/>
      <c r="AR771" s="193"/>
      <c r="AS771" s="193"/>
      <c r="AT771" s="193"/>
      <c r="AU771" s="193"/>
      <c r="AV771" s="193"/>
    </row>
    <row r="772" spans="1:48" ht="15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  <c r="AE772" s="193"/>
      <c r="AF772" s="193"/>
      <c r="AG772" s="193"/>
      <c r="AH772" s="193"/>
      <c r="AI772" s="193"/>
      <c r="AJ772" s="193"/>
      <c r="AK772" s="193"/>
      <c r="AL772" s="193"/>
      <c r="AM772" s="193"/>
      <c r="AN772" s="193"/>
      <c r="AO772" s="193"/>
      <c r="AP772" s="193"/>
      <c r="AQ772" s="193"/>
      <c r="AR772" s="193"/>
      <c r="AS772" s="193"/>
      <c r="AT772" s="193"/>
      <c r="AU772" s="193"/>
      <c r="AV772" s="193"/>
    </row>
    <row r="773" spans="1:48" ht="15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  <c r="AE773" s="193"/>
      <c r="AF773" s="193"/>
      <c r="AG773" s="193"/>
      <c r="AH773" s="193"/>
      <c r="AI773" s="193"/>
      <c r="AJ773" s="193"/>
      <c r="AK773" s="193"/>
      <c r="AL773" s="193"/>
      <c r="AM773" s="193"/>
      <c r="AN773" s="193"/>
      <c r="AO773" s="193"/>
      <c r="AP773" s="193"/>
      <c r="AQ773" s="193"/>
      <c r="AR773" s="193"/>
      <c r="AS773" s="193"/>
      <c r="AT773" s="193"/>
      <c r="AU773" s="193"/>
      <c r="AV773" s="193"/>
    </row>
    <row r="774" spans="1:48" ht="15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  <c r="AE774" s="193"/>
      <c r="AF774" s="193"/>
      <c r="AG774" s="193"/>
      <c r="AH774" s="193"/>
      <c r="AI774" s="193"/>
      <c r="AJ774" s="193"/>
      <c r="AK774" s="193"/>
      <c r="AL774" s="193"/>
      <c r="AM774" s="193"/>
      <c r="AN774" s="193"/>
      <c r="AO774" s="193"/>
      <c r="AP774" s="193"/>
      <c r="AQ774" s="193"/>
      <c r="AR774" s="193"/>
      <c r="AS774" s="193"/>
      <c r="AT774" s="193"/>
      <c r="AU774" s="193"/>
      <c r="AV774" s="193"/>
    </row>
    <row r="775" spans="1:48" ht="15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  <c r="AE775" s="193"/>
      <c r="AF775" s="193"/>
      <c r="AG775" s="193"/>
      <c r="AH775" s="193"/>
      <c r="AI775" s="193"/>
      <c r="AJ775" s="193"/>
      <c r="AK775" s="193"/>
      <c r="AL775" s="193"/>
      <c r="AM775" s="193"/>
      <c r="AN775" s="193"/>
      <c r="AO775" s="193"/>
      <c r="AP775" s="193"/>
      <c r="AQ775" s="193"/>
      <c r="AR775" s="193"/>
      <c r="AS775" s="193"/>
      <c r="AT775" s="193"/>
      <c r="AU775" s="193"/>
      <c r="AV775" s="193"/>
    </row>
    <row r="776" spans="1:48" ht="15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  <c r="AE776" s="193"/>
      <c r="AF776" s="193"/>
      <c r="AG776" s="193"/>
      <c r="AH776" s="193"/>
      <c r="AI776" s="193"/>
      <c r="AJ776" s="193"/>
      <c r="AK776" s="193"/>
      <c r="AL776" s="193"/>
      <c r="AM776" s="193"/>
      <c r="AN776" s="193"/>
      <c r="AO776" s="193"/>
      <c r="AP776" s="193"/>
      <c r="AQ776" s="193"/>
      <c r="AR776" s="193"/>
      <c r="AS776" s="193"/>
      <c r="AT776" s="193"/>
      <c r="AU776" s="193"/>
      <c r="AV776" s="193"/>
    </row>
    <row r="777" spans="1:48" ht="15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  <c r="AE777" s="193"/>
      <c r="AF777" s="193"/>
      <c r="AG777" s="193"/>
      <c r="AH777" s="193"/>
      <c r="AI777" s="193"/>
      <c r="AJ777" s="193"/>
      <c r="AK777" s="193"/>
      <c r="AL777" s="193"/>
      <c r="AM777" s="193"/>
      <c r="AN777" s="193"/>
      <c r="AO777" s="193"/>
      <c r="AP777" s="193"/>
      <c r="AQ777" s="193"/>
      <c r="AR777" s="193"/>
      <c r="AS777" s="193"/>
      <c r="AT777" s="193"/>
      <c r="AU777" s="193"/>
      <c r="AV777" s="193"/>
    </row>
    <row r="778" spans="1:48" ht="15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  <c r="AE778" s="193"/>
      <c r="AF778" s="193"/>
      <c r="AG778" s="193"/>
      <c r="AH778" s="193"/>
      <c r="AI778" s="193"/>
      <c r="AJ778" s="193"/>
      <c r="AK778" s="193"/>
      <c r="AL778" s="193"/>
      <c r="AM778" s="193"/>
      <c r="AN778" s="193"/>
      <c r="AO778" s="193"/>
      <c r="AP778" s="193"/>
      <c r="AQ778" s="193"/>
      <c r="AR778" s="193"/>
      <c r="AS778" s="193"/>
      <c r="AT778" s="193"/>
      <c r="AU778" s="193"/>
      <c r="AV778" s="193"/>
    </row>
    <row r="779" spans="1:48" ht="15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  <c r="AE779" s="193"/>
      <c r="AF779" s="193"/>
      <c r="AG779" s="193"/>
      <c r="AH779" s="193"/>
      <c r="AI779" s="193"/>
      <c r="AJ779" s="193"/>
      <c r="AK779" s="193"/>
      <c r="AL779" s="193"/>
      <c r="AM779" s="193"/>
      <c r="AN779" s="193"/>
      <c r="AO779" s="193"/>
      <c r="AP779" s="193"/>
      <c r="AQ779" s="193"/>
      <c r="AR779" s="193"/>
      <c r="AS779" s="193"/>
      <c r="AT779" s="193"/>
      <c r="AU779" s="193"/>
      <c r="AV779" s="193"/>
    </row>
    <row r="780" spans="1:48" ht="15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  <c r="AE780" s="193"/>
      <c r="AF780" s="193"/>
      <c r="AG780" s="193"/>
      <c r="AH780" s="193"/>
      <c r="AI780" s="193"/>
      <c r="AJ780" s="193"/>
      <c r="AK780" s="193"/>
      <c r="AL780" s="193"/>
      <c r="AM780" s="193"/>
      <c r="AN780" s="193"/>
      <c r="AO780" s="193"/>
      <c r="AP780" s="193"/>
      <c r="AQ780" s="193"/>
      <c r="AR780" s="193"/>
      <c r="AS780" s="193"/>
      <c r="AT780" s="193"/>
      <c r="AU780" s="193"/>
      <c r="AV780" s="193"/>
    </row>
    <row r="781" spans="1:48" ht="15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  <c r="AE781" s="193"/>
      <c r="AF781" s="193"/>
      <c r="AG781" s="193"/>
      <c r="AH781" s="193"/>
      <c r="AI781" s="193"/>
      <c r="AJ781" s="193"/>
      <c r="AK781" s="193"/>
      <c r="AL781" s="193"/>
      <c r="AM781" s="193"/>
      <c r="AN781" s="193"/>
      <c r="AO781" s="193"/>
      <c r="AP781" s="193"/>
      <c r="AQ781" s="193"/>
      <c r="AR781" s="193"/>
      <c r="AS781" s="193"/>
      <c r="AT781" s="193"/>
      <c r="AU781" s="193"/>
      <c r="AV781" s="193"/>
    </row>
    <row r="782" spans="1:48" ht="15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  <c r="AE782" s="193"/>
      <c r="AF782" s="193"/>
      <c r="AG782" s="193"/>
      <c r="AH782" s="193"/>
      <c r="AI782" s="193"/>
      <c r="AJ782" s="193"/>
      <c r="AK782" s="193"/>
      <c r="AL782" s="193"/>
      <c r="AM782" s="193"/>
      <c r="AN782" s="193"/>
      <c r="AO782" s="193"/>
      <c r="AP782" s="193"/>
      <c r="AQ782" s="193"/>
      <c r="AR782" s="193"/>
      <c r="AS782" s="193"/>
      <c r="AT782" s="193"/>
      <c r="AU782" s="193"/>
      <c r="AV782" s="193"/>
    </row>
    <row r="783" spans="1:48" ht="15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  <c r="AE783" s="193"/>
      <c r="AF783" s="193"/>
      <c r="AG783" s="193"/>
      <c r="AH783" s="193"/>
      <c r="AI783" s="193"/>
      <c r="AJ783" s="193"/>
      <c r="AK783" s="193"/>
      <c r="AL783" s="193"/>
      <c r="AM783" s="193"/>
      <c r="AN783" s="193"/>
      <c r="AO783" s="193"/>
      <c r="AP783" s="193"/>
      <c r="AQ783" s="193"/>
      <c r="AR783" s="193"/>
      <c r="AS783" s="193"/>
      <c r="AT783" s="193"/>
      <c r="AU783" s="193"/>
      <c r="AV783" s="193"/>
    </row>
    <row r="784" spans="1:48" ht="15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  <c r="AE784" s="193"/>
      <c r="AF784" s="193"/>
      <c r="AG784" s="193"/>
      <c r="AH784" s="193"/>
      <c r="AI784" s="193"/>
      <c r="AJ784" s="193"/>
      <c r="AK784" s="193"/>
      <c r="AL784" s="193"/>
      <c r="AM784" s="193"/>
      <c r="AN784" s="193"/>
      <c r="AO784" s="193"/>
      <c r="AP784" s="193"/>
      <c r="AQ784" s="193"/>
      <c r="AR784" s="193"/>
      <c r="AS784" s="193"/>
      <c r="AT784" s="193"/>
      <c r="AU784" s="193"/>
      <c r="AV784" s="193"/>
    </row>
    <row r="785" spans="1:48" ht="15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  <c r="AE785" s="193"/>
      <c r="AF785" s="193"/>
      <c r="AG785" s="193"/>
      <c r="AH785" s="193"/>
      <c r="AI785" s="193"/>
      <c r="AJ785" s="193"/>
      <c r="AK785" s="193"/>
      <c r="AL785" s="193"/>
      <c r="AM785" s="193"/>
      <c r="AN785" s="193"/>
      <c r="AO785" s="193"/>
      <c r="AP785" s="193"/>
      <c r="AQ785" s="193"/>
      <c r="AR785" s="193"/>
      <c r="AS785" s="193"/>
      <c r="AT785" s="193"/>
      <c r="AU785" s="193"/>
      <c r="AV785" s="193"/>
    </row>
    <row r="786" spans="1:48" ht="15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  <c r="AA786" s="193"/>
      <c r="AB786" s="193"/>
      <c r="AC786" s="193"/>
      <c r="AD786" s="193"/>
      <c r="AE786" s="193"/>
      <c r="AF786" s="193"/>
      <c r="AG786" s="193"/>
      <c r="AH786" s="193"/>
      <c r="AI786" s="193"/>
      <c r="AJ786" s="193"/>
      <c r="AK786" s="193"/>
      <c r="AL786" s="193"/>
      <c r="AM786" s="193"/>
      <c r="AN786" s="193"/>
      <c r="AO786" s="193"/>
      <c r="AP786" s="193"/>
      <c r="AQ786" s="193"/>
      <c r="AR786" s="193"/>
      <c r="AS786" s="193"/>
      <c r="AT786" s="193"/>
      <c r="AU786" s="193"/>
      <c r="AV786" s="193"/>
    </row>
    <row r="787" spans="1:48" ht="15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  <c r="AE787" s="193"/>
      <c r="AF787" s="193"/>
      <c r="AG787" s="193"/>
      <c r="AH787" s="193"/>
      <c r="AI787" s="193"/>
      <c r="AJ787" s="193"/>
      <c r="AK787" s="193"/>
      <c r="AL787" s="193"/>
      <c r="AM787" s="193"/>
      <c r="AN787" s="193"/>
      <c r="AO787" s="193"/>
      <c r="AP787" s="193"/>
      <c r="AQ787" s="193"/>
      <c r="AR787" s="193"/>
      <c r="AS787" s="193"/>
      <c r="AT787" s="193"/>
      <c r="AU787" s="193"/>
      <c r="AV787" s="193"/>
    </row>
    <row r="788" spans="1:48" ht="15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  <c r="AE788" s="193"/>
      <c r="AF788" s="193"/>
      <c r="AG788" s="193"/>
      <c r="AH788" s="193"/>
      <c r="AI788" s="193"/>
      <c r="AJ788" s="193"/>
      <c r="AK788" s="193"/>
      <c r="AL788" s="193"/>
      <c r="AM788" s="193"/>
      <c r="AN788" s="193"/>
      <c r="AO788" s="193"/>
      <c r="AP788" s="193"/>
      <c r="AQ788" s="193"/>
      <c r="AR788" s="193"/>
      <c r="AS788" s="193"/>
      <c r="AT788" s="193"/>
      <c r="AU788" s="193"/>
      <c r="AV788" s="193"/>
    </row>
    <row r="789" spans="1:48" ht="15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  <c r="AE789" s="193"/>
      <c r="AF789" s="193"/>
      <c r="AG789" s="193"/>
      <c r="AH789" s="193"/>
      <c r="AI789" s="193"/>
      <c r="AJ789" s="193"/>
      <c r="AK789" s="193"/>
      <c r="AL789" s="193"/>
      <c r="AM789" s="193"/>
      <c r="AN789" s="193"/>
      <c r="AO789" s="193"/>
      <c r="AP789" s="193"/>
      <c r="AQ789" s="193"/>
      <c r="AR789" s="193"/>
      <c r="AS789" s="193"/>
      <c r="AT789" s="193"/>
      <c r="AU789" s="193"/>
      <c r="AV789" s="193"/>
    </row>
    <row r="790" spans="1:48" ht="15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  <c r="AE790" s="193"/>
      <c r="AF790" s="193"/>
      <c r="AG790" s="193"/>
      <c r="AH790" s="193"/>
      <c r="AI790" s="193"/>
      <c r="AJ790" s="193"/>
      <c r="AK790" s="193"/>
      <c r="AL790" s="193"/>
      <c r="AM790" s="193"/>
      <c r="AN790" s="193"/>
      <c r="AO790" s="193"/>
      <c r="AP790" s="193"/>
      <c r="AQ790" s="193"/>
      <c r="AR790" s="193"/>
      <c r="AS790" s="193"/>
      <c r="AT790" s="193"/>
      <c r="AU790" s="193"/>
      <c r="AV790" s="193"/>
    </row>
    <row r="791" spans="1:48" ht="15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  <c r="AA791" s="193"/>
      <c r="AB791" s="193"/>
      <c r="AC791" s="193"/>
      <c r="AD791" s="193"/>
      <c r="AE791" s="193"/>
      <c r="AF791" s="193"/>
      <c r="AG791" s="193"/>
      <c r="AH791" s="193"/>
      <c r="AI791" s="193"/>
      <c r="AJ791" s="193"/>
      <c r="AK791" s="193"/>
      <c r="AL791" s="193"/>
      <c r="AM791" s="193"/>
      <c r="AN791" s="193"/>
      <c r="AO791" s="193"/>
      <c r="AP791" s="193"/>
      <c r="AQ791" s="193"/>
      <c r="AR791" s="193"/>
      <c r="AS791" s="193"/>
      <c r="AT791" s="193"/>
      <c r="AU791" s="193"/>
      <c r="AV791" s="193"/>
    </row>
    <row r="792" spans="1:48" ht="15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  <c r="AE792" s="193"/>
      <c r="AF792" s="193"/>
      <c r="AG792" s="193"/>
      <c r="AH792" s="193"/>
      <c r="AI792" s="193"/>
      <c r="AJ792" s="193"/>
      <c r="AK792" s="193"/>
      <c r="AL792" s="193"/>
      <c r="AM792" s="193"/>
      <c r="AN792" s="193"/>
      <c r="AO792" s="193"/>
      <c r="AP792" s="193"/>
      <c r="AQ792" s="193"/>
      <c r="AR792" s="193"/>
      <c r="AS792" s="193"/>
      <c r="AT792" s="193"/>
      <c r="AU792" s="193"/>
      <c r="AV792" s="193"/>
    </row>
    <row r="793" spans="1:48" ht="15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  <c r="AE793" s="193"/>
      <c r="AF793" s="193"/>
      <c r="AG793" s="193"/>
      <c r="AH793" s="193"/>
      <c r="AI793" s="193"/>
      <c r="AJ793" s="193"/>
      <c r="AK793" s="193"/>
      <c r="AL793" s="193"/>
      <c r="AM793" s="193"/>
      <c r="AN793" s="193"/>
      <c r="AO793" s="193"/>
      <c r="AP793" s="193"/>
      <c r="AQ793" s="193"/>
      <c r="AR793" s="193"/>
      <c r="AS793" s="193"/>
      <c r="AT793" s="193"/>
      <c r="AU793" s="193"/>
      <c r="AV793" s="193"/>
    </row>
    <row r="794" spans="1:48" ht="15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  <c r="AA794" s="193"/>
      <c r="AB794" s="193"/>
      <c r="AC794" s="193"/>
      <c r="AD794" s="193"/>
      <c r="AE794" s="193"/>
      <c r="AF794" s="193"/>
      <c r="AG794" s="193"/>
      <c r="AH794" s="193"/>
      <c r="AI794" s="193"/>
      <c r="AJ794" s="193"/>
      <c r="AK794" s="193"/>
      <c r="AL794" s="193"/>
      <c r="AM794" s="193"/>
      <c r="AN794" s="193"/>
      <c r="AO794" s="193"/>
      <c r="AP794" s="193"/>
      <c r="AQ794" s="193"/>
      <c r="AR794" s="193"/>
      <c r="AS794" s="193"/>
      <c r="AT794" s="193"/>
      <c r="AU794" s="193"/>
      <c r="AV794" s="193"/>
    </row>
    <row r="795" spans="1:48" ht="15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  <c r="AE795" s="193"/>
      <c r="AF795" s="193"/>
      <c r="AG795" s="193"/>
      <c r="AH795" s="193"/>
      <c r="AI795" s="193"/>
      <c r="AJ795" s="193"/>
      <c r="AK795" s="193"/>
      <c r="AL795" s="193"/>
      <c r="AM795" s="193"/>
      <c r="AN795" s="193"/>
      <c r="AO795" s="193"/>
      <c r="AP795" s="193"/>
      <c r="AQ795" s="193"/>
      <c r="AR795" s="193"/>
      <c r="AS795" s="193"/>
      <c r="AT795" s="193"/>
      <c r="AU795" s="193"/>
      <c r="AV795" s="193"/>
    </row>
    <row r="796" spans="1:48" ht="15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  <c r="AE796" s="193"/>
      <c r="AF796" s="193"/>
      <c r="AG796" s="193"/>
      <c r="AH796" s="193"/>
      <c r="AI796" s="193"/>
      <c r="AJ796" s="193"/>
      <c r="AK796" s="193"/>
      <c r="AL796" s="193"/>
      <c r="AM796" s="193"/>
      <c r="AN796" s="193"/>
      <c r="AO796" s="193"/>
      <c r="AP796" s="193"/>
      <c r="AQ796" s="193"/>
      <c r="AR796" s="193"/>
      <c r="AS796" s="193"/>
      <c r="AT796" s="193"/>
      <c r="AU796" s="193"/>
      <c r="AV796" s="193"/>
    </row>
    <row r="797" spans="1:48" ht="15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  <c r="AE797" s="193"/>
      <c r="AF797" s="193"/>
      <c r="AG797" s="193"/>
      <c r="AH797" s="193"/>
      <c r="AI797" s="193"/>
      <c r="AJ797" s="193"/>
      <c r="AK797" s="193"/>
      <c r="AL797" s="193"/>
      <c r="AM797" s="193"/>
      <c r="AN797" s="193"/>
      <c r="AO797" s="193"/>
      <c r="AP797" s="193"/>
      <c r="AQ797" s="193"/>
      <c r="AR797" s="193"/>
      <c r="AS797" s="193"/>
      <c r="AT797" s="193"/>
      <c r="AU797" s="193"/>
      <c r="AV797" s="193"/>
    </row>
    <row r="798" spans="1:48" ht="15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  <c r="AE798" s="193"/>
      <c r="AF798" s="193"/>
      <c r="AG798" s="193"/>
      <c r="AH798" s="193"/>
      <c r="AI798" s="193"/>
      <c r="AJ798" s="193"/>
      <c r="AK798" s="193"/>
      <c r="AL798" s="193"/>
      <c r="AM798" s="193"/>
      <c r="AN798" s="193"/>
      <c r="AO798" s="193"/>
      <c r="AP798" s="193"/>
      <c r="AQ798" s="193"/>
      <c r="AR798" s="193"/>
      <c r="AS798" s="193"/>
      <c r="AT798" s="193"/>
      <c r="AU798" s="193"/>
      <c r="AV798" s="193"/>
    </row>
    <row r="799" spans="1:48" ht="15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  <c r="AE799" s="193"/>
      <c r="AF799" s="193"/>
      <c r="AG799" s="193"/>
      <c r="AH799" s="193"/>
      <c r="AI799" s="193"/>
      <c r="AJ799" s="193"/>
      <c r="AK799" s="193"/>
      <c r="AL799" s="193"/>
      <c r="AM799" s="193"/>
      <c r="AN799" s="193"/>
      <c r="AO799" s="193"/>
      <c r="AP799" s="193"/>
      <c r="AQ799" s="193"/>
      <c r="AR799" s="193"/>
      <c r="AS799" s="193"/>
      <c r="AT799" s="193"/>
      <c r="AU799" s="193"/>
      <c r="AV799" s="193"/>
    </row>
    <row r="800" spans="1:48" ht="15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  <c r="AE800" s="193"/>
      <c r="AF800" s="193"/>
      <c r="AG800" s="193"/>
      <c r="AH800" s="193"/>
      <c r="AI800" s="193"/>
      <c r="AJ800" s="193"/>
      <c r="AK800" s="193"/>
      <c r="AL800" s="193"/>
      <c r="AM800" s="193"/>
      <c r="AN800" s="193"/>
      <c r="AO800" s="193"/>
      <c r="AP800" s="193"/>
      <c r="AQ800" s="193"/>
      <c r="AR800" s="193"/>
      <c r="AS800" s="193"/>
      <c r="AT800" s="193"/>
      <c r="AU800" s="193"/>
      <c r="AV800" s="193"/>
    </row>
    <row r="801" spans="1:48" ht="15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  <c r="AE801" s="193"/>
      <c r="AF801" s="193"/>
      <c r="AG801" s="193"/>
      <c r="AH801" s="193"/>
      <c r="AI801" s="193"/>
      <c r="AJ801" s="193"/>
      <c r="AK801" s="193"/>
      <c r="AL801" s="193"/>
      <c r="AM801" s="193"/>
      <c r="AN801" s="193"/>
      <c r="AO801" s="193"/>
      <c r="AP801" s="193"/>
      <c r="AQ801" s="193"/>
      <c r="AR801" s="193"/>
      <c r="AS801" s="193"/>
      <c r="AT801" s="193"/>
      <c r="AU801" s="193"/>
      <c r="AV801" s="193"/>
    </row>
    <row r="802" spans="1:48" ht="15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  <c r="AE802" s="193"/>
      <c r="AF802" s="193"/>
      <c r="AG802" s="193"/>
      <c r="AH802" s="193"/>
      <c r="AI802" s="193"/>
      <c r="AJ802" s="193"/>
      <c r="AK802" s="193"/>
      <c r="AL802" s="193"/>
      <c r="AM802" s="193"/>
      <c r="AN802" s="193"/>
      <c r="AO802" s="193"/>
      <c r="AP802" s="193"/>
      <c r="AQ802" s="193"/>
      <c r="AR802" s="193"/>
      <c r="AS802" s="193"/>
      <c r="AT802" s="193"/>
      <c r="AU802" s="193"/>
      <c r="AV802" s="193"/>
    </row>
    <row r="803" spans="1:48" ht="15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  <c r="AE803" s="193"/>
      <c r="AF803" s="193"/>
      <c r="AG803" s="193"/>
      <c r="AH803" s="193"/>
      <c r="AI803" s="193"/>
      <c r="AJ803" s="193"/>
      <c r="AK803" s="193"/>
      <c r="AL803" s="193"/>
      <c r="AM803" s="193"/>
      <c r="AN803" s="193"/>
      <c r="AO803" s="193"/>
      <c r="AP803" s="193"/>
      <c r="AQ803" s="193"/>
      <c r="AR803" s="193"/>
      <c r="AS803" s="193"/>
      <c r="AT803" s="193"/>
      <c r="AU803" s="193"/>
      <c r="AV803" s="193"/>
    </row>
    <row r="804" spans="1:48" ht="15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  <c r="AE804" s="193"/>
      <c r="AF804" s="193"/>
      <c r="AG804" s="193"/>
      <c r="AH804" s="193"/>
      <c r="AI804" s="193"/>
      <c r="AJ804" s="193"/>
      <c r="AK804" s="193"/>
      <c r="AL804" s="193"/>
      <c r="AM804" s="193"/>
      <c r="AN804" s="193"/>
      <c r="AO804" s="193"/>
      <c r="AP804" s="193"/>
      <c r="AQ804" s="193"/>
      <c r="AR804" s="193"/>
      <c r="AS804" s="193"/>
      <c r="AT804" s="193"/>
      <c r="AU804" s="193"/>
      <c r="AV804" s="193"/>
    </row>
    <row r="805" spans="1:48" ht="15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  <c r="AE805" s="193"/>
      <c r="AF805" s="193"/>
      <c r="AG805" s="193"/>
      <c r="AH805" s="193"/>
      <c r="AI805" s="193"/>
      <c r="AJ805" s="193"/>
      <c r="AK805" s="193"/>
      <c r="AL805" s="193"/>
      <c r="AM805" s="193"/>
      <c r="AN805" s="193"/>
      <c r="AO805" s="193"/>
      <c r="AP805" s="193"/>
      <c r="AQ805" s="193"/>
      <c r="AR805" s="193"/>
      <c r="AS805" s="193"/>
      <c r="AT805" s="193"/>
      <c r="AU805" s="193"/>
      <c r="AV805" s="193"/>
    </row>
    <row r="806" spans="1:48" ht="15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  <c r="AE806" s="193"/>
      <c r="AF806" s="193"/>
      <c r="AG806" s="193"/>
      <c r="AH806" s="193"/>
      <c r="AI806" s="193"/>
      <c r="AJ806" s="193"/>
      <c r="AK806" s="193"/>
      <c r="AL806" s="193"/>
      <c r="AM806" s="193"/>
      <c r="AN806" s="193"/>
      <c r="AO806" s="193"/>
      <c r="AP806" s="193"/>
      <c r="AQ806" s="193"/>
      <c r="AR806" s="193"/>
      <c r="AS806" s="193"/>
      <c r="AT806" s="193"/>
      <c r="AU806" s="193"/>
      <c r="AV806" s="193"/>
    </row>
    <row r="807" spans="1:48" ht="15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  <c r="AE807" s="193"/>
      <c r="AF807" s="193"/>
      <c r="AG807" s="193"/>
      <c r="AH807" s="193"/>
      <c r="AI807" s="193"/>
      <c r="AJ807" s="193"/>
      <c r="AK807" s="193"/>
      <c r="AL807" s="193"/>
      <c r="AM807" s="193"/>
      <c r="AN807" s="193"/>
      <c r="AO807" s="193"/>
      <c r="AP807" s="193"/>
      <c r="AQ807" s="193"/>
      <c r="AR807" s="193"/>
      <c r="AS807" s="193"/>
      <c r="AT807" s="193"/>
      <c r="AU807" s="193"/>
      <c r="AV807" s="193"/>
    </row>
    <row r="808" spans="1:48" ht="15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  <c r="AE808" s="193"/>
      <c r="AF808" s="193"/>
      <c r="AG808" s="193"/>
      <c r="AH808" s="193"/>
      <c r="AI808" s="193"/>
      <c r="AJ808" s="193"/>
      <c r="AK808" s="193"/>
      <c r="AL808" s="193"/>
      <c r="AM808" s="193"/>
      <c r="AN808" s="193"/>
      <c r="AO808" s="193"/>
      <c r="AP808" s="193"/>
      <c r="AQ808" s="193"/>
      <c r="AR808" s="193"/>
      <c r="AS808" s="193"/>
      <c r="AT808" s="193"/>
      <c r="AU808" s="193"/>
      <c r="AV808" s="193"/>
    </row>
    <row r="809" spans="1:48" ht="15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  <c r="AE809" s="193"/>
      <c r="AF809" s="193"/>
      <c r="AG809" s="193"/>
      <c r="AH809" s="193"/>
      <c r="AI809" s="193"/>
      <c r="AJ809" s="193"/>
      <c r="AK809" s="193"/>
      <c r="AL809" s="193"/>
      <c r="AM809" s="193"/>
      <c r="AN809" s="193"/>
      <c r="AO809" s="193"/>
      <c r="AP809" s="193"/>
      <c r="AQ809" s="193"/>
      <c r="AR809" s="193"/>
      <c r="AS809" s="193"/>
      <c r="AT809" s="193"/>
      <c r="AU809" s="193"/>
      <c r="AV809" s="193"/>
    </row>
    <row r="810" spans="1:48" ht="15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  <c r="AE810" s="193"/>
      <c r="AF810" s="193"/>
      <c r="AG810" s="193"/>
      <c r="AH810" s="193"/>
      <c r="AI810" s="193"/>
      <c r="AJ810" s="193"/>
      <c r="AK810" s="193"/>
      <c r="AL810" s="193"/>
      <c r="AM810" s="193"/>
      <c r="AN810" s="193"/>
      <c r="AO810" s="193"/>
      <c r="AP810" s="193"/>
      <c r="AQ810" s="193"/>
      <c r="AR810" s="193"/>
      <c r="AS810" s="193"/>
      <c r="AT810" s="193"/>
      <c r="AU810" s="193"/>
      <c r="AV810" s="193"/>
    </row>
    <row r="811" spans="1:48" ht="15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  <c r="AE811" s="193"/>
      <c r="AF811" s="193"/>
      <c r="AG811" s="193"/>
      <c r="AH811" s="193"/>
      <c r="AI811" s="193"/>
      <c r="AJ811" s="193"/>
      <c r="AK811" s="193"/>
      <c r="AL811" s="193"/>
      <c r="AM811" s="193"/>
      <c r="AN811" s="193"/>
      <c r="AO811" s="193"/>
      <c r="AP811" s="193"/>
      <c r="AQ811" s="193"/>
      <c r="AR811" s="193"/>
      <c r="AS811" s="193"/>
      <c r="AT811" s="193"/>
      <c r="AU811" s="193"/>
      <c r="AV811" s="193"/>
    </row>
    <row r="812" spans="1:48" ht="15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  <c r="AE812" s="193"/>
      <c r="AF812" s="193"/>
      <c r="AG812" s="193"/>
      <c r="AH812" s="193"/>
      <c r="AI812" s="193"/>
      <c r="AJ812" s="193"/>
      <c r="AK812" s="193"/>
      <c r="AL812" s="193"/>
      <c r="AM812" s="193"/>
      <c r="AN812" s="193"/>
      <c r="AO812" s="193"/>
      <c r="AP812" s="193"/>
      <c r="AQ812" s="193"/>
      <c r="AR812" s="193"/>
      <c r="AS812" s="193"/>
      <c r="AT812" s="193"/>
      <c r="AU812" s="193"/>
      <c r="AV812" s="193"/>
    </row>
    <row r="813" spans="1:48" ht="15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  <c r="AE813" s="193"/>
      <c r="AF813" s="193"/>
      <c r="AG813" s="193"/>
      <c r="AH813" s="193"/>
      <c r="AI813" s="193"/>
      <c r="AJ813" s="193"/>
      <c r="AK813" s="193"/>
      <c r="AL813" s="193"/>
      <c r="AM813" s="193"/>
      <c r="AN813" s="193"/>
      <c r="AO813" s="193"/>
      <c r="AP813" s="193"/>
      <c r="AQ813" s="193"/>
      <c r="AR813" s="193"/>
      <c r="AS813" s="193"/>
      <c r="AT813" s="193"/>
      <c r="AU813" s="193"/>
      <c r="AV813" s="193"/>
    </row>
    <row r="814" spans="1:48" ht="15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  <c r="AE814" s="193"/>
      <c r="AF814" s="193"/>
      <c r="AG814" s="193"/>
      <c r="AH814" s="193"/>
      <c r="AI814" s="193"/>
      <c r="AJ814" s="193"/>
      <c r="AK814" s="193"/>
      <c r="AL814" s="193"/>
      <c r="AM814" s="193"/>
      <c r="AN814" s="193"/>
      <c r="AO814" s="193"/>
      <c r="AP814" s="193"/>
      <c r="AQ814" s="193"/>
      <c r="AR814" s="193"/>
      <c r="AS814" s="193"/>
      <c r="AT814" s="193"/>
      <c r="AU814" s="193"/>
      <c r="AV814" s="193"/>
    </row>
    <row r="815" spans="1:48" ht="15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  <c r="AE815" s="193"/>
      <c r="AF815" s="193"/>
      <c r="AG815" s="193"/>
      <c r="AH815" s="193"/>
      <c r="AI815" s="193"/>
      <c r="AJ815" s="193"/>
      <c r="AK815" s="193"/>
      <c r="AL815" s="193"/>
      <c r="AM815" s="193"/>
      <c r="AN815" s="193"/>
      <c r="AO815" s="193"/>
      <c r="AP815" s="193"/>
      <c r="AQ815" s="193"/>
      <c r="AR815" s="193"/>
      <c r="AS815" s="193"/>
      <c r="AT815" s="193"/>
      <c r="AU815" s="193"/>
      <c r="AV815" s="193"/>
    </row>
    <row r="816" spans="1:48" ht="15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  <c r="AE816" s="193"/>
      <c r="AF816" s="193"/>
      <c r="AG816" s="193"/>
      <c r="AH816" s="193"/>
      <c r="AI816" s="193"/>
      <c r="AJ816" s="193"/>
      <c r="AK816" s="193"/>
      <c r="AL816" s="193"/>
      <c r="AM816" s="193"/>
      <c r="AN816" s="193"/>
      <c r="AO816" s="193"/>
      <c r="AP816" s="193"/>
      <c r="AQ816" s="193"/>
      <c r="AR816" s="193"/>
      <c r="AS816" s="193"/>
      <c r="AT816" s="193"/>
      <c r="AU816" s="193"/>
      <c r="AV816" s="193"/>
    </row>
    <row r="817" spans="1:48" ht="15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  <c r="AA817" s="193"/>
      <c r="AB817" s="193"/>
      <c r="AC817" s="193"/>
      <c r="AD817" s="193"/>
      <c r="AE817" s="193"/>
      <c r="AF817" s="193"/>
      <c r="AG817" s="193"/>
      <c r="AH817" s="193"/>
      <c r="AI817" s="193"/>
      <c r="AJ817" s="193"/>
      <c r="AK817" s="193"/>
      <c r="AL817" s="193"/>
      <c r="AM817" s="193"/>
      <c r="AN817" s="193"/>
      <c r="AO817" s="193"/>
      <c r="AP817" s="193"/>
      <c r="AQ817" s="193"/>
      <c r="AR817" s="193"/>
      <c r="AS817" s="193"/>
      <c r="AT817" s="193"/>
      <c r="AU817" s="193"/>
      <c r="AV817" s="193"/>
    </row>
    <row r="818" spans="1:48" ht="15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  <c r="AE818" s="193"/>
      <c r="AF818" s="193"/>
      <c r="AG818" s="193"/>
      <c r="AH818" s="193"/>
      <c r="AI818" s="193"/>
      <c r="AJ818" s="193"/>
      <c r="AK818" s="193"/>
      <c r="AL818" s="193"/>
      <c r="AM818" s="193"/>
      <c r="AN818" s="193"/>
      <c r="AO818" s="193"/>
      <c r="AP818" s="193"/>
      <c r="AQ818" s="193"/>
      <c r="AR818" s="193"/>
      <c r="AS818" s="193"/>
      <c r="AT818" s="193"/>
      <c r="AU818" s="193"/>
      <c r="AV818" s="193"/>
    </row>
    <row r="819" spans="1:48" ht="15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  <c r="AE819" s="193"/>
      <c r="AF819" s="193"/>
      <c r="AG819" s="193"/>
      <c r="AH819" s="193"/>
      <c r="AI819" s="193"/>
      <c r="AJ819" s="193"/>
      <c r="AK819" s="193"/>
      <c r="AL819" s="193"/>
      <c r="AM819" s="193"/>
      <c r="AN819" s="193"/>
      <c r="AO819" s="193"/>
      <c r="AP819" s="193"/>
      <c r="AQ819" s="193"/>
      <c r="AR819" s="193"/>
      <c r="AS819" s="193"/>
      <c r="AT819" s="193"/>
      <c r="AU819" s="193"/>
      <c r="AV819" s="193"/>
    </row>
    <row r="820" spans="1:48" ht="15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  <c r="AE820" s="193"/>
      <c r="AF820" s="193"/>
      <c r="AG820" s="193"/>
      <c r="AH820" s="193"/>
      <c r="AI820" s="193"/>
      <c r="AJ820" s="193"/>
      <c r="AK820" s="193"/>
      <c r="AL820" s="193"/>
      <c r="AM820" s="193"/>
      <c r="AN820" s="193"/>
      <c r="AO820" s="193"/>
      <c r="AP820" s="193"/>
      <c r="AQ820" s="193"/>
      <c r="AR820" s="193"/>
      <c r="AS820" s="193"/>
      <c r="AT820" s="193"/>
      <c r="AU820" s="193"/>
      <c r="AV820" s="193"/>
    </row>
    <row r="821" spans="1:48" ht="15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  <c r="AE821" s="193"/>
      <c r="AF821" s="193"/>
      <c r="AG821" s="193"/>
      <c r="AH821" s="193"/>
      <c r="AI821" s="193"/>
      <c r="AJ821" s="193"/>
      <c r="AK821" s="193"/>
      <c r="AL821" s="193"/>
      <c r="AM821" s="193"/>
      <c r="AN821" s="193"/>
      <c r="AO821" s="193"/>
      <c r="AP821" s="193"/>
      <c r="AQ821" s="193"/>
      <c r="AR821" s="193"/>
      <c r="AS821" s="193"/>
      <c r="AT821" s="193"/>
      <c r="AU821" s="193"/>
      <c r="AV821" s="193"/>
    </row>
    <row r="822" spans="1:48" ht="15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  <c r="AA822" s="193"/>
      <c r="AB822" s="193"/>
      <c r="AC822" s="193"/>
      <c r="AD822" s="193"/>
      <c r="AE822" s="193"/>
      <c r="AF822" s="193"/>
      <c r="AG822" s="193"/>
      <c r="AH822" s="193"/>
      <c r="AI822" s="193"/>
      <c r="AJ822" s="193"/>
      <c r="AK822" s="193"/>
      <c r="AL822" s="193"/>
      <c r="AM822" s="193"/>
      <c r="AN822" s="193"/>
      <c r="AO822" s="193"/>
      <c r="AP822" s="193"/>
      <c r="AQ822" s="193"/>
      <c r="AR822" s="193"/>
      <c r="AS822" s="193"/>
      <c r="AT822" s="193"/>
      <c r="AU822" s="193"/>
      <c r="AV822" s="193"/>
    </row>
    <row r="823" spans="1:48" ht="15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  <c r="AE823" s="193"/>
      <c r="AF823" s="193"/>
      <c r="AG823" s="193"/>
      <c r="AH823" s="193"/>
      <c r="AI823" s="193"/>
      <c r="AJ823" s="193"/>
      <c r="AK823" s="193"/>
      <c r="AL823" s="193"/>
      <c r="AM823" s="193"/>
      <c r="AN823" s="193"/>
      <c r="AO823" s="193"/>
      <c r="AP823" s="193"/>
      <c r="AQ823" s="193"/>
      <c r="AR823" s="193"/>
      <c r="AS823" s="193"/>
      <c r="AT823" s="193"/>
      <c r="AU823" s="193"/>
      <c r="AV823" s="193"/>
    </row>
    <row r="824" spans="1:48" ht="15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  <c r="AE824" s="193"/>
      <c r="AF824" s="193"/>
      <c r="AG824" s="193"/>
      <c r="AH824" s="193"/>
      <c r="AI824" s="193"/>
      <c r="AJ824" s="193"/>
      <c r="AK824" s="193"/>
      <c r="AL824" s="193"/>
      <c r="AM824" s="193"/>
      <c r="AN824" s="193"/>
      <c r="AO824" s="193"/>
      <c r="AP824" s="193"/>
      <c r="AQ824" s="193"/>
      <c r="AR824" s="193"/>
      <c r="AS824" s="193"/>
      <c r="AT824" s="193"/>
      <c r="AU824" s="193"/>
      <c r="AV824" s="193"/>
    </row>
    <row r="825" spans="1:48" ht="15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  <c r="AE825" s="193"/>
      <c r="AF825" s="193"/>
      <c r="AG825" s="193"/>
      <c r="AH825" s="193"/>
      <c r="AI825" s="193"/>
      <c r="AJ825" s="193"/>
      <c r="AK825" s="193"/>
      <c r="AL825" s="193"/>
      <c r="AM825" s="193"/>
      <c r="AN825" s="193"/>
      <c r="AO825" s="193"/>
      <c r="AP825" s="193"/>
      <c r="AQ825" s="193"/>
      <c r="AR825" s="193"/>
      <c r="AS825" s="193"/>
      <c r="AT825" s="193"/>
      <c r="AU825" s="193"/>
      <c r="AV825" s="193"/>
    </row>
    <row r="826" spans="1:48" ht="15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  <c r="AE826" s="193"/>
      <c r="AF826" s="193"/>
      <c r="AG826" s="193"/>
      <c r="AH826" s="193"/>
      <c r="AI826" s="193"/>
      <c r="AJ826" s="193"/>
      <c r="AK826" s="193"/>
      <c r="AL826" s="193"/>
      <c r="AM826" s="193"/>
      <c r="AN826" s="193"/>
      <c r="AO826" s="193"/>
      <c r="AP826" s="193"/>
      <c r="AQ826" s="193"/>
      <c r="AR826" s="193"/>
      <c r="AS826" s="193"/>
      <c r="AT826" s="193"/>
      <c r="AU826" s="193"/>
      <c r="AV826" s="193"/>
    </row>
    <row r="827" spans="1:48" ht="15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  <c r="AE827" s="193"/>
      <c r="AF827" s="193"/>
      <c r="AG827" s="193"/>
      <c r="AH827" s="193"/>
      <c r="AI827" s="193"/>
      <c r="AJ827" s="193"/>
      <c r="AK827" s="193"/>
      <c r="AL827" s="193"/>
      <c r="AM827" s="193"/>
      <c r="AN827" s="193"/>
      <c r="AO827" s="193"/>
      <c r="AP827" s="193"/>
      <c r="AQ827" s="193"/>
      <c r="AR827" s="193"/>
      <c r="AS827" s="193"/>
      <c r="AT827" s="193"/>
      <c r="AU827" s="193"/>
      <c r="AV827" s="193"/>
    </row>
    <row r="828" spans="1:48" ht="15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  <c r="AE828" s="193"/>
      <c r="AF828" s="193"/>
      <c r="AG828" s="193"/>
      <c r="AH828" s="193"/>
      <c r="AI828" s="193"/>
      <c r="AJ828" s="193"/>
      <c r="AK828" s="193"/>
      <c r="AL828" s="193"/>
      <c r="AM828" s="193"/>
      <c r="AN828" s="193"/>
      <c r="AO828" s="193"/>
      <c r="AP828" s="193"/>
      <c r="AQ828" s="193"/>
      <c r="AR828" s="193"/>
      <c r="AS828" s="193"/>
      <c r="AT828" s="193"/>
      <c r="AU828" s="193"/>
      <c r="AV828" s="193"/>
    </row>
    <row r="829" spans="1:48" ht="15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  <c r="AE829" s="193"/>
      <c r="AF829" s="193"/>
      <c r="AG829" s="193"/>
      <c r="AH829" s="193"/>
      <c r="AI829" s="193"/>
      <c r="AJ829" s="193"/>
      <c r="AK829" s="193"/>
      <c r="AL829" s="193"/>
      <c r="AM829" s="193"/>
      <c r="AN829" s="193"/>
      <c r="AO829" s="193"/>
      <c r="AP829" s="193"/>
      <c r="AQ829" s="193"/>
      <c r="AR829" s="193"/>
      <c r="AS829" s="193"/>
      <c r="AT829" s="193"/>
      <c r="AU829" s="193"/>
      <c r="AV829" s="193"/>
    </row>
    <row r="830" spans="1:48" ht="15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  <c r="AA830" s="193"/>
      <c r="AB830" s="193"/>
      <c r="AC830" s="193"/>
      <c r="AD830" s="193"/>
      <c r="AE830" s="193"/>
      <c r="AF830" s="193"/>
      <c r="AG830" s="193"/>
      <c r="AH830" s="193"/>
      <c r="AI830" s="193"/>
      <c r="AJ830" s="193"/>
      <c r="AK830" s="193"/>
      <c r="AL830" s="193"/>
      <c r="AM830" s="193"/>
      <c r="AN830" s="193"/>
      <c r="AO830" s="193"/>
      <c r="AP830" s="193"/>
      <c r="AQ830" s="193"/>
      <c r="AR830" s="193"/>
      <c r="AS830" s="193"/>
      <c r="AT830" s="193"/>
      <c r="AU830" s="193"/>
      <c r="AV830" s="193"/>
    </row>
    <row r="831" spans="1:48" ht="15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  <c r="AE831" s="193"/>
      <c r="AF831" s="193"/>
      <c r="AG831" s="193"/>
      <c r="AH831" s="193"/>
      <c r="AI831" s="193"/>
      <c r="AJ831" s="193"/>
      <c r="AK831" s="193"/>
      <c r="AL831" s="193"/>
      <c r="AM831" s="193"/>
      <c r="AN831" s="193"/>
      <c r="AO831" s="193"/>
      <c r="AP831" s="193"/>
      <c r="AQ831" s="193"/>
      <c r="AR831" s="193"/>
      <c r="AS831" s="193"/>
      <c r="AT831" s="193"/>
      <c r="AU831" s="193"/>
      <c r="AV831" s="193"/>
    </row>
    <row r="832" spans="1:48" ht="15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  <c r="AE832" s="193"/>
      <c r="AF832" s="193"/>
      <c r="AG832" s="193"/>
      <c r="AH832" s="193"/>
      <c r="AI832" s="193"/>
      <c r="AJ832" s="193"/>
      <c r="AK832" s="193"/>
      <c r="AL832" s="193"/>
      <c r="AM832" s="193"/>
      <c r="AN832" s="193"/>
      <c r="AO832" s="193"/>
      <c r="AP832" s="193"/>
      <c r="AQ832" s="193"/>
      <c r="AR832" s="193"/>
      <c r="AS832" s="193"/>
      <c r="AT832" s="193"/>
      <c r="AU832" s="193"/>
      <c r="AV832" s="193"/>
    </row>
    <row r="833" spans="1:48" ht="15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  <c r="AE833" s="193"/>
      <c r="AF833" s="193"/>
      <c r="AG833" s="193"/>
      <c r="AH833" s="193"/>
      <c r="AI833" s="193"/>
      <c r="AJ833" s="193"/>
      <c r="AK833" s="193"/>
      <c r="AL833" s="193"/>
      <c r="AM833" s="193"/>
      <c r="AN833" s="193"/>
      <c r="AO833" s="193"/>
      <c r="AP833" s="193"/>
      <c r="AQ833" s="193"/>
      <c r="AR833" s="193"/>
      <c r="AS833" s="193"/>
      <c r="AT833" s="193"/>
      <c r="AU833" s="193"/>
      <c r="AV833" s="193"/>
    </row>
    <row r="834" spans="1:48" ht="15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  <c r="AE834" s="193"/>
      <c r="AF834" s="193"/>
      <c r="AG834" s="193"/>
      <c r="AH834" s="193"/>
      <c r="AI834" s="193"/>
      <c r="AJ834" s="193"/>
      <c r="AK834" s="193"/>
      <c r="AL834" s="193"/>
      <c r="AM834" s="193"/>
      <c r="AN834" s="193"/>
      <c r="AO834" s="193"/>
      <c r="AP834" s="193"/>
      <c r="AQ834" s="193"/>
      <c r="AR834" s="193"/>
      <c r="AS834" s="193"/>
      <c r="AT834" s="193"/>
      <c r="AU834" s="193"/>
      <c r="AV834" s="193"/>
    </row>
    <row r="835" spans="1:48" ht="15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  <c r="AE835" s="193"/>
      <c r="AF835" s="193"/>
      <c r="AG835" s="193"/>
      <c r="AH835" s="193"/>
      <c r="AI835" s="193"/>
      <c r="AJ835" s="193"/>
      <c r="AK835" s="193"/>
      <c r="AL835" s="193"/>
      <c r="AM835" s="193"/>
      <c r="AN835" s="193"/>
      <c r="AO835" s="193"/>
      <c r="AP835" s="193"/>
      <c r="AQ835" s="193"/>
      <c r="AR835" s="193"/>
      <c r="AS835" s="193"/>
      <c r="AT835" s="193"/>
      <c r="AU835" s="193"/>
      <c r="AV835" s="193"/>
    </row>
    <row r="836" spans="1:48" ht="15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  <c r="AA836" s="193"/>
      <c r="AB836" s="193"/>
      <c r="AC836" s="193"/>
      <c r="AD836" s="193"/>
      <c r="AE836" s="193"/>
      <c r="AF836" s="193"/>
      <c r="AG836" s="193"/>
      <c r="AH836" s="193"/>
      <c r="AI836" s="193"/>
      <c r="AJ836" s="193"/>
      <c r="AK836" s="193"/>
      <c r="AL836" s="193"/>
      <c r="AM836" s="193"/>
      <c r="AN836" s="193"/>
      <c r="AO836" s="193"/>
      <c r="AP836" s="193"/>
      <c r="AQ836" s="193"/>
      <c r="AR836" s="193"/>
      <c r="AS836" s="193"/>
      <c r="AT836" s="193"/>
      <c r="AU836" s="193"/>
      <c r="AV836" s="193"/>
    </row>
    <row r="837" spans="1:48" ht="15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  <c r="AE837" s="193"/>
      <c r="AF837" s="193"/>
      <c r="AG837" s="193"/>
      <c r="AH837" s="193"/>
      <c r="AI837" s="193"/>
      <c r="AJ837" s="193"/>
      <c r="AK837" s="193"/>
      <c r="AL837" s="193"/>
      <c r="AM837" s="193"/>
      <c r="AN837" s="193"/>
      <c r="AO837" s="193"/>
      <c r="AP837" s="193"/>
      <c r="AQ837" s="193"/>
      <c r="AR837" s="193"/>
      <c r="AS837" s="193"/>
      <c r="AT837" s="193"/>
      <c r="AU837" s="193"/>
      <c r="AV837" s="193"/>
    </row>
    <row r="838" spans="1:48" ht="15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  <c r="AE838" s="193"/>
      <c r="AF838" s="193"/>
      <c r="AG838" s="193"/>
      <c r="AH838" s="193"/>
      <c r="AI838" s="193"/>
      <c r="AJ838" s="193"/>
      <c r="AK838" s="193"/>
      <c r="AL838" s="193"/>
      <c r="AM838" s="193"/>
      <c r="AN838" s="193"/>
      <c r="AO838" s="193"/>
      <c r="AP838" s="193"/>
      <c r="AQ838" s="193"/>
      <c r="AR838" s="193"/>
      <c r="AS838" s="193"/>
      <c r="AT838" s="193"/>
      <c r="AU838" s="193"/>
      <c r="AV838" s="193"/>
    </row>
    <row r="839" spans="1:48" ht="15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  <c r="AE839" s="193"/>
      <c r="AF839" s="193"/>
      <c r="AG839" s="193"/>
      <c r="AH839" s="193"/>
      <c r="AI839" s="193"/>
      <c r="AJ839" s="193"/>
      <c r="AK839" s="193"/>
      <c r="AL839" s="193"/>
      <c r="AM839" s="193"/>
      <c r="AN839" s="193"/>
      <c r="AO839" s="193"/>
      <c r="AP839" s="193"/>
      <c r="AQ839" s="193"/>
      <c r="AR839" s="193"/>
      <c r="AS839" s="193"/>
      <c r="AT839" s="193"/>
      <c r="AU839" s="193"/>
      <c r="AV839" s="193"/>
    </row>
    <row r="840" spans="1:48" ht="15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  <c r="AE840" s="193"/>
      <c r="AF840" s="193"/>
      <c r="AG840" s="193"/>
      <c r="AH840" s="193"/>
      <c r="AI840" s="193"/>
      <c r="AJ840" s="193"/>
      <c r="AK840" s="193"/>
      <c r="AL840" s="193"/>
      <c r="AM840" s="193"/>
      <c r="AN840" s="193"/>
      <c r="AO840" s="193"/>
      <c r="AP840" s="193"/>
      <c r="AQ840" s="193"/>
      <c r="AR840" s="193"/>
      <c r="AS840" s="193"/>
      <c r="AT840" s="193"/>
      <c r="AU840" s="193"/>
      <c r="AV840" s="193"/>
    </row>
    <row r="841" spans="1:48" ht="15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  <c r="AE841" s="193"/>
      <c r="AF841" s="193"/>
      <c r="AG841" s="193"/>
      <c r="AH841" s="193"/>
      <c r="AI841" s="193"/>
      <c r="AJ841" s="193"/>
      <c r="AK841" s="193"/>
      <c r="AL841" s="193"/>
      <c r="AM841" s="193"/>
      <c r="AN841" s="193"/>
      <c r="AO841" s="193"/>
      <c r="AP841" s="193"/>
      <c r="AQ841" s="193"/>
      <c r="AR841" s="193"/>
      <c r="AS841" s="193"/>
      <c r="AT841" s="193"/>
      <c r="AU841" s="193"/>
      <c r="AV841" s="193"/>
    </row>
    <row r="842" spans="1:48" ht="15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  <c r="AE842" s="193"/>
      <c r="AF842" s="193"/>
      <c r="AG842" s="193"/>
      <c r="AH842" s="193"/>
      <c r="AI842" s="193"/>
      <c r="AJ842" s="193"/>
      <c r="AK842" s="193"/>
      <c r="AL842" s="193"/>
      <c r="AM842" s="193"/>
      <c r="AN842" s="193"/>
      <c r="AO842" s="193"/>
      <c r="AP842" s="193"/>
      <c r="AQ842" s="193"/>
      <c r="AR842" s="193"/>
      <c r="AS842" s="193"/>
      <c r="AT842" s="193"/>
      <c r="AU842" s="193"/>
      <c r="AV842" s="193"/>
    </row>
    <row r="843" spans="1:48" ht="15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  <c r="AE843" s="193"/>
      <c r="AF843" s="193"/>
      <c r="AG843" s="193"/>
      <c r="AH843" s="193"/>
      <c r="AI843" s="193"/>
      <c r="AJ843" s="193"/>
      <c r="AK843" s="193"/>
      <c r="AL843" s="193"/>
      <c r="AM843" s="193"/>
      <c r="AN843" s="193"/>
      <c r="AO843" s="193"/>
      <c r="AP843" s="193"/>
      <c r="AQ843" s="193"/>
      <c r="AR843" s="193"/>
      <c r="AS843" s="193"/>
      <c r="AT843" s="193"/>
      <c r="AU843" s="193"/>
      <c r="AV843" s="193"/>
    </row>
    <row r="844" spans="1:48" ht="15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  <c r="AE844" s="193"/>
      <c r="AF844" s="193"/>
      <c r="AG844" s="193"/>
      <c r="AH844" s="193"/>
      <c r="AI844" s="193"/>
      <c r="AJ844" s="193"/>
      <c r="AK844" s="193"/>
      <c r="AL844" s="193"/>
      <c r="AM844" s="193"/>
      <c r="AN844" s="193"/>
      <c r="AO844" s="193"/>
      <c r="AP844" s="193"/>
      <c r="AQ844" s="193"/>
      <c r="AR844" s="193"/>
      <c r="AS844" s="193"/>
      <c r="AT844" s="193"/>
      <c r="AU844" s="193"/>
      <c r="AV844" s="193"/>
    </row>
    <row r="845" spans="1:48" ht="15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  <c r="AE845" s="193"/>
      <c r="AF845" s="193"/>
      <c r="AG845" s="193"/>
      <c r="AH845" s="193"/>
      <c r="AI845" s="193"/>
      <c r="AJ845" s="193"/>
      <c r="AK845" s="193"/>
      <c r="AL845" s="193"/>
      <c r="AM845" s="193"/>
      <c r="AN845" s="193"/>
      <c r="AO845" s="193"/>
      <c r="AP845" s="193"/>
      <c r="AQ845" s="193"/>
      <c r="AR845" s="193"/>
      <c r="AS845" s="193"/>
      <c r="AT845" s="193"/>
      <c r="AU845" s="193"/>
      <c r="AV845" s="193"/>
    </row>
    <row r="846" spans="1:48" ht="15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  <c r="AE846" s="193"/>
      <c r="AF846" s="193"/>
      <c r="AG846" s="193"/>
      <c r="AH846" s="193"/>
      <c r="AI846" s="193"/>
      <c r="AJ846" s="193"/>
      <c r="AK846" s="193"/>
      <c r="AL846" s="193"/>
      <c r="AM846" s="193"/>
      <c r="AN846" s="193"/>
      <c r="AO846" s="193"/>
      <c r="AP846" s="193"/>
      <c r="AQ846" s="193"/>
      <c r="AR846" s="193"/>
      <c r="AS846" s="193"/>
      <c r="AT846" s="193"/>
      <c r="AU846" s="193"/>
      <c r="AV846" s="193"/>
    </row>
    <row r="847" spans="1:48" ht="15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  <c r="AE847" s="193"/>
      <c r="AF847" s="193"/>
      <c r="AG847" s="193"/>
      <c r="AH847" s="193"/>
      <c r="AI847" s="193"/>
      <c r="AJ847" s="193"/>
      <c r="AK847" s="193"/>
      <c r="AL847" s="193"/>
      <c r="AM847" s="193"/>
      <c r="AN847" s="193"/>
      <c r="AO847" s="193"/>
      <c r="AP847" s="193"/>
      <c r="AQ847" s="193"/>
      <c r="AR847" s="193"/>
      <c r="AS847" s="193"/>
      <c r="AT847" s="193"/>
      <c r="AU847" s="193"/>
      <c r="AV847" s="193"/>
    </row>
    <row r="848" spans="1:48" ht="15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  <c r="AE848" s="193"/>
      <c r="AF848" s="193"/>
      <c r="AG848" s="193"/>
      <c r="AH848" s="193"/>
      <c r="AI848" s="193"/>
      <c r="AJ848" s="193"/>
      <c r="AK848" s="193"/>
      <c r="AL848" s="193"/>
      <c r="AM848" s="193"/>
      <c r="AN848" s="193"/>
      <c r="AO848" s="193"/>
      <c r="AP848" s="193"/>
      <c r="AQ848" s="193"/>
      <c r="AR848" s="193"/>
      <c r="AS848" s="193"/>
      <c r="AT848" s="193"/>
      <c r="AU848" s="193"/>
      <c r="AV848" s="193"/>
    </row>
    <row r="849" spans="1:48" ht="15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  <c r="AE849" s="193"/>
      <c r="AF849" s="193"/>
      <c r="AG849" s="193"/>
      <c r="AH849" s="193"/>
      <c r="AI849" s="193"/>
      <c r="AJ849" s="193"/>
      <c r="AK849" s="193"/>
      <c r="AL849" s="193"/>
      <c r="AM849" s="193"/>
      <c r="AN849" s="193"/>
      <c r="AO849" s="193"/>
      <c r="AP849" s="193"/>
      <c r="AQ849" s="193"/>
      <c r="AR849" s="193"/>
      <c r="AS849" s="193"/>
      <c r="AT849" s="193"/>
      <c r="AU849" s="193"/>
      <c r="AV849" s="193"/>
    </row>
    <row r="850" spans="1:48" ht="15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  <c r="AE850" s="193"/>
      <c r="AF850" s="193"/>
      <c r="AG850" s="193"/>
      <c r="AH850" s="193"/>
      <c r="AI850" s="193"/>
      <c r="AJ850" s="193"/>
      <c r="AK850" s="193"/>
      <c r="AL850" s="193"/>
      <c r="AM850" s="193"/>
      <c r="AN850" s="193"/>
      <c r="AO850" s="193"/>
      <c r="AP850" s="193"/>
      <c r="AQ850" s="193"/>
      <c r="AR850" s="193"/>
      <c r="AS850" s="193"/>
      <c r="AT850" s="193"/>
      <c r="AU850" s="193"/>
      <c r="AV850" s="193"/>
    </row>
    <row r="851" spans="1:48" ht="15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  <c r="AE851" s="193"/>
      <c r="AF851" s="193"/>
      <c r="AG851" s="193"/>
      <c r="AH851" s="193"/>
      <c r="AI851" s="193"/>
      <c r="AJ851" s="193"/>
      <c r="AK851" s="193"/>
      <c r="AL851" s="193"/>
      <c r="AM851" s="193"/>
      <c r="AN851" s="193"/>
      <c r="AO851" s="193"/>
      <c r="AP851" s="193"/>
      <c r="AQ851" s="193"/>
      <c r="AR851" s="193"/>
      <c r="AS851" s="193"/>
      <c r="AT851" s="193"/>
      <c r="AU851" s="193"/>
      <c r="AV851" s="193"/>
    </row>
    <row r="852" spans="1:48" ht="15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  <c r="AE852" s="193"/>
      <c r="AF852" s="193"/>
      <c r="AG852" s="193"/>
      <c r="AH852" s="193"/>
      <c r="AI852" s="193"/>
      <c r="AJ852" s="193"/>
      <c r="AK852" s="193"/>
      <c r="AL852" s="193"/>
      <c r="AM852" s="193"/>
      <c r="AN852" s="193"/>
      <c r="AO852" s="193"/>
      <c r="AP852" s="193"/>
      <c r="AQ852" s="193"/>
      <c r="AR852" s="193"/>
      <c r="AS852" s="193"/>
      <c r="AT852" s="193"/>
      <c r="AU852" s="193"/>
      <c r="AV852" s="193"/>
    </row>
    <row r="853" spans="1:48" ht="15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  <c r="AE853" s="193"/>
      <c r="AF853" s="193"/>
      <c r="AG853" s="193"/>
      <c r="AH853" s="193"/>
      <c r="AI853" s="193"/>
      <c r="AJ853" s="193"/>
      <c r="AK853" s="193"/>
      <c r="AL853" s="193"/>
      <c r="AM853" s="193"/>
      <c r="AN853" s="193"/>
      <c r="AO853" s="193"/>
      <c r="AP853" s="193"/>
      <c r="AQ853" s="193"/>
      <c r="AR853" s="193"/>
      <c r="AS853" s="193"/>
      <c r="AT853" s="193"/>
      <c r="AU853" s="193"/>
      <c r="AV853" s="193"/>
    </row>
    <row r="854" spans="1:48" ht="15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  <c r="AE854" s="193"/>
      <c r="AF854" s="193"/>
      <c r="AG854" s="193"/>
      <c r="AH854" s="193"/>
      <c r="AI854" s="193"/>
      <c r="AJ854" s="193"/>
      <c r="AK854" s="193"/>
      <c r="AL854" s="193"/>
      <c r="AM854" s="193"/>
      <c r="AN854" s="193"/>
      <c r="AO854" s="193"/>
      <c r="AP854" s="193"/>
      <c r="AQ854" s="193"/>
      <c r="AR854" s="193"/>
      <c r="AS854" s="193"/>
      <c r="AT854" s="193"/>
      <c r="AU854" s="193"/>
      <c r="AV854" s="193"/>
    </row>
    <row r="855" spans="1:48" ht="15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  <c r="AE855" s="193"/>
      <c r="AF855" s="193"/>
      <c r="AG855" s="193"/>
      <c r="AH855" s="193"/>
      <c r="AI855" s="193"/>
      <c r="AJ855" s="193"/>
      <c r="AK855" s="193"/>
      <c r="AL855" s="193"/>
      <c r="AM855" s="193"/>
      <c r="AN855" s="193"/>
      <c r="AO855" s="193"/>
      <c r="AP855" s="193"/>
      <c r="AQ855" s="193"/>
      <c r="AR855" s="193"/>
      <c r="AS855" s="193"/>
      <c r="AT855" s="193"/>
      <c r="AU855" s="193"/>
      <c r="AV855" s="193"/>
    </row>
    <row r="856" spans="1:48" ht="15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  <c r="AE856" s="193"/>
      <c r="AF856" s="193"/>
      <c r="AG856" s="193"/>
      <c r="AH856" s="193"/>
      <c r="AI856" s="193"/>
      <c r="AJ856" s="193"/>
      <c r="AK856" s="193"/>
      <c r="AL856" s="193"/>
      <c r="AM856" s="193"/>
      <c r="AN856" s="193"/>
      <c r="AO856" s="193"/>
      <c r="AP856" s="193"/>
      <c r="AQ856" s="193"/>
      <c r="AR856" s="193"/>
      <c r="AS856" s="193"/>
      <c r="AT856" s="193"/>
      <c r="AU856" s="193"/>
      <c r="AV856" s="193"/>
    </row>
    <row r="857" spans="1:48" ht="15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  <c r="AE857" s="193"/>
      <c r="AF857" s="193"/>
      <c r="AG857" s="193"/>
      <c r="AH857" s="193"/>
      <c r="AI857" s="193"/>
      <c r="AJ857" s="193"/>
      <c r="AK857" s="193"/>
      <c r="AL857" s="193"/>
      <c r="AM857" s="193"/>
      <c r="AN857" s="193"/>
      <c r="AO857" s="193"/>
      <c r="AP857" s="193"/>
      <c r="AQ857" s="193"/>
      <c r="AR857" s="193"/>
      <c r="AS857" s="193"/>
      <c r="AT857" s="193"/>
      <c r="AU857" s="193"/>
      <c r="AV857" s="193"/>
    </row>
    <row r="858" spans="1:48" ht="15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  <c r="AE858" s="193"/>
      <c r="AF858" s="193"/>
      <c r="AG858" s="193"/>
      <c r="AH858" s="193"/>
      <c r="AI858" s="193"/>
      <c r="AJ858" s="193"/>
      <c r="AK858" s="193"/>
      <c r="AL858" s="193"/>
      <c r="AM858" s="193"/>
      <c r="AN858" s="193"/>
      <c r="AO858" s="193"/>
      <c r="AP858" s="193"/>
      <c r="AQ858" s="193"/>
      <c r="AR858" s="193"/>
      <c r="AS858" s="193"/>
      <c r="AT858" s="193"/>
      <c r="AU858" s="193"/>
      <c r="AV858" s="193"/>
    </row>
    <row r="859" spans="1:48" ht="15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  <c r="AA859" s="193"/>
      <c r="AB859" s="193"/>
      <c r="AC859" s="193"/>
      <c r="AD859" s="193"/>
      <c r="AE859" s="193"/>
      <c r="AF859" s="193"/>
      <c r="AG859" s="193"/>
      <c r="AH859" s="193"/>
      <c r="AI859" s="193"/>
      <c r="AJ859" s="193"/>
      <c r="AK859" s="193"/>
      <c r="AL859" s="193"/>
      <c r="AM859" s="193"/>
      <c r="AN859" s="193"/>
      <c r="AO859" s="193"/>
      <c r="AP859" s="193"/>
      <c r="AQ859" s="193"/>
      <c r="AR859" s="193"/>
      <c r="AS859" s="193"/>
      <c r="AT859" s="193"/>
      <c r="AU859" s="193"/>
      <c r="AV859" s="193"/>
    </row>
    <row r="860" spans="1:48" ht="15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  <c r="AE860" s="193"/>
      <c r="AF860" s="193"/>
      <c r="AG860" s="193"/>
      <c r="AH860" s="193"/>
      <c r="AI860" s="193"/>
      <c r="AJ860" s="193"/>
      <c r="AK860" s="193"/>
      <c r="AL860" s="193"/>
      <c r="AM860" s="193"/>
      <c r="AN860" s="193"/>
      <c r="AO860" s="193"/>
      <c r="AP860" s="193"/>
      <c r="AQ860" s="193"/>
      <c r="AR860" s="193"/>
      <c r="AS860" s="193"/>
      <c r="AT860" s="193"/>
      <c r="AU860" s="193"/>
      <c r="AV860" s="193"/>
    </row>
    <row r="861" spans="1:48" ht="15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  <c r="AE861" s="193"/>
      <c r="AF861" s="193"/>
      <c r="AG861" s="193"/>
      <c r="AH861" s="193"/>
      <c r="AI861" s="193"/>
      <c r="AJ861" s="193"/>
      <c r="AK861" s="193"/>
      <c r="AL861" s="193"/>
      <c r="AM861" s="193"/>
      <c r="AN861" s="193"/>
      <c r="AO861" s="193"/>
      <c r="AP861" s="193"/>
      <c r="AQ861" s="193"/>
      <c r="AR861" s="193"/>
      <c r="AS861" s="193"/>
      <c r="AT861" s="193"/>
      <c r="AU861" s="193"/>
      <c r="AV861" s="193"/>
    </row>
    <row r="862" spans="1:48" ht="15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  <c r="AE862" s="193"/>
      <c r="AF862" s="193"/>
      <c r="AG862" s="193"/>
      <c r="AH862" s="193"/>
      <c r="AI862" s="193"/>
      <c r="AJ862" s="193"/>
      <c r="AK862" s="193"/>
      <c r="AL862" s="193"/>
      <c r="AM862" s="193"/>
      <c r="AN862" s="193"/>
      <c r="AO862" s="193"/>
      <c r="AP862" s="193"/>
      <c r="AQ862" s="193"/>
      <c r="AR862" s="193"/>
      <c r="AS862" s="193"/>
      <c r="AT862" s="193"/>
      <c r="AU862" s="193"/>
      <c r="AV862" s="193"/>
    </row>
    <row r="863" spans="1:48" ht="15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  <c r="AE863" s="193"/>
      <c r="AF863" s="193"/>
      <c r="AG863" s="193"/>
      <c r="AH863" s="193"/>
      <c r="AI863" s="193"/>
      <c r="AJ863" s="193"/>
      <c r="AK863" s="193"/>
      <c r="AL863" s="193"/>
      <c r="AM863" s="193"/>
      <c r="AN863" s="193"/>
      <c r="AO863" s="193"/>
      <c r="AP863" s="193"/>
      <c r="AQ863" s="193"/>
      <c r="AR863" s="193"/>
      <c r="AS863" s="193"/>
      <c r="AT863" s="193"/>
      <c r="AU863" s="193"/>
      <c r="AV863" s="193"/>
    </row>
    <row r="864" spans="1:48" ht="15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  <c r="AA864" s="193"/>
      <c r="AB864" s="193"/>
      <c r="AC864" s="193"/>
      <c r="AD864" s="193"/>
      <c r="AE864" s="193"/>
      <c r="AF864" s="193"/>
      <c r="AG864" s="193"/>
      <c r="AH864" s="193"/>
      <c r="AI864" s="193"/>
      <c r="AJ864" s="193"/>
      <c r="AK864" s="193"/>
      <c r="AL864" s="193"/>
      <c r="AM864" s="193"/>
      <c r="AN864" s="193"/>
      <c r="AO864" s="193"/>
      <c r="AP864" s="193"/>
      <c r="AQ864" s="193"/>
      <c r="AR864" s="193"/>
      <c r="AS864" s="193"/>
      <c r="AT864" s="193"/>
      <c r="AU864" s="193"/>
      <c r="AV864" s="193"/>
    </row>
    <row r="865" spans="1:48" ht="15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  <c r="AE865" s="193"/>
      <c r="AF865" s="193"/>
      <c r="AG865" s="193"/>
      <c r="AH865" s="193"/>
      <c r="AI865" s="193"/>
      <c r="AJ865" s="193"/>
      <c r="AK865" s="193"/>
      <c r="AL865" s="193"/>
      <c r="AM865" s="193"/>
      <c r="AN865" s="193"/>
      <c r="AO865" s="193"/>
      <c r="AP865" s="193"/>
      <c r="AQ865" s="193"/>
      <c r="AR865" s="193"/>
      <c r="AS865" s="193"/>
      <c r="AT865" s="193"/>
      <c r="AU865" s="193"/>
      <c r="AV865" s="193"/>
    </row>
    <row r="866" spans="1:48" ht="15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  <c r="AE866" s="193"/>
      <c r="AF866" s="193"/>
      <c r="AG866" s="193"/>
      <c r="AH866" s="193"/>
      <c r="AI866" s="193"/>
      <c r="AJ866" s="193"/>
      <c r="AK866" s="193"/>
      <c r="AL866" s="193"/>
      <c r="AM866" s="193"/>
      <c r="AN866" s="193"/>
      <c r="AO866" s="193"/>
      <c r="AP866" s="193"/>
      <c r="AQ866" s="193"/>
      <c r="AR866" s="193"/>
      <c r="AS866" s="193"/>
      <c r="AT866" s="193"/>
      <c r="AU866" s="193"/>
      <c r="AV866" s="193"/>
    </row>
    <row r="867" spans="1:48" ht="15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  <c r="AE867" s="193"/>
      <c r="AF867" s="193"/>
      <c r="AG867" s="193"/>
      <c r="AH867" s="193"/>
      <c r="AI867" s="193"/>
      <c r="AJ867" s="193"/>
      <c r="AK867" s="193"/>
      <c r="AL867" s="193"/>
      <c r="AM867" s="193"/>
      <c r="AN867" s="193"/>
      <c r="AO867" s="193"/>
      <c r="AP867" s="193"/>
      <c r="AQ867" s="193"/>
      <c r="AR867" s="193"/>
      <c r="AS867" s="193"/>
      <c r="AT867" s="193"/>
      <c r="AU867" s="193"/>
      <c r="AV867" s="193"/>
    </row>
    <row r="868" spans="1:48" ht="15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  <c r="AE868" s="193"/>
      <c r="AF868" s="193"/>
      <c r="AG868" s="193"/>
      <c r="AH868" s="193"/>
      <c r="AI868" s="193"/>
      <c r="AJ868" s="193"/>
      <c r="AK868" s="193"/>
      <c r="AL868" s="193"/>
      <c r="AM868" s="193"/>
      <c r="AN868" s="193"/>
      <c r="AO868" s="193"/>
      <c r="AP868" s="193"/>
      <c r="AQ868" s="193"/>
      <c r="AR868" s="193"/>
      <c r="AS868" s="193"/>
      <c r="AT868" s="193"/>
      <c r="AU868" s="193"/>
      <c r="AV868" s="193"/>
    </row>
    <row r="869" spans="1:48" ht="15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  <c r="AE869" s="193"/>
      <c r="AF869" s="193"/>
      <c r="AG869" s="193"/>
      <c r="AH869" s="193"/>
      <c r="AI869" s="193"/>
      <c r="AJ869" s="193"/>
      <c r="AK869" s="193"/>
      <c r="AL869" s="193"/>
      <c r="AM869" s="193"/>
      <c r="AN869" s="193"/>
      <c r="AO869" s="193"/>
      <c r="AP869" s="193"/>
      <c r="AQ869" s="193"/>
      <c r="AR869" s="193"/>
      <c r="AS869" s="193"/>
      <c r="AT869" s="193"/>
      <c r="AU869" s="193"/>
      <c r="AV869" s="193"/>
    </row>
    <row r="870" spans="1:48" ht="15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  <c r="AE870" s="193"/>
      <c r="AF870" s="193"/>
      <c r="AG870" s="193"/>
      <c r="AH870" s="193"/>
      <c r="AI870" s="193"/>
      <c r="AJ870" s="193"/>
      <c r="AK870" s="193"/>
      <c r="AL870" s="193"/>
      <c r="AM870" s="193"/>
      <c r="AN870" s="193"/>
      <c r="AO870" s="193"/>
      <c r="AP870" s="193"/>
      <c r="AQ870" s="193"/>
      <c r="AR870" s="193"/>
      <c r="AS870" s="193"/>
      <c r="AT870" s="193"/>
      <c r="AU870" s="193"/>
      <c r="AV870" s="193"/>
    </row>
    <row r="871" spans="1:48" ht="15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  <c r="AE871" s="193"/>
      <c r="AF871" s="193"/>
      <c r="AG871" s="193"/>
      <c r="AH871" s="193"/>
      <c r="AI871" s="193"/>
      <c r="AJ871" s="193"/>
      <c r="AK871" s="193"/>
      <c r="AL871" s="193"/>
      <c r="AM871" s="193"/>
      <c r="AN871" s="193"/>
      <c r="AO871" s="193"/>
      <c r="AP871" s="193"/>
      <c r="AQ871" s="193"/>
      <c r="AR871" s="193"/>
      <c r="AS871" s="193"/>
      <c r="AT871" s="193"/>
      <c r="AU871" s="193"/>
      <c r="AV871" s="193"/>
    </row>
    <row r="872" spans="1:48" ht="15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  <c r="AA872" s="193"/>
      <c r="AB872" s="193"/>
      <c r="AC872" s="193"/>
      <c r="AD872" s="193"/>
      <c r="AE872" s="193"/>
      <c r="AF872" s="193"/>
      <c r="AG872" s="193"/>
      <c r="AH872" s="193"/>
      <c r="AI872" s="193"/>
      <c r="AJ872" s="193"/>
      <c r="AK872" s="193"/>
      <c r="AL872" s="193"/>
      <c r="AM872" s="193"/>
      <c r="AN872" s="193"/>
      <c r="AO872" s="193"/>
      <c r="AP872" s="193"/>
      <c r="AQ872" s="193"/>
      <c r="AR872" s="193"/>
      <c r="AS872" s="193"/>
      <c r="AT872" s="193"/>
      <c r="AU872" s="193"/>
      <c r="AV872" s="193"/>
    </row>
    <row r="873" spans="1:48" ht="15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  <c r="AE873" s="193"/>
      <c r="AF873" s="193"/>
      <c r="AG873" s="193"/>
      <c r="AH873" s="193"/>
      <c r="AI873" s="193"/>
      <c r="AJ873" s="193"/>
      <c r="AK873" s="193"/>
      <c r="AL873" s="193"/>
      <c r="AM873" s="193"/>
      <c r="AN873" s="193"/>
      <c r="AO873" s="193"/>
      <c r="AP873" s="193"/>
      <c r="AQ873" s="193"/>
      <c r="AR873" s="193"/>
      <c r="AS873" s="193"/>
      <c r="AT873" s="193"/>
      <c r="AU873" s="193"/>
      <c r="AV873" s="193"/>
    </row>
    <row r="874" spans="1:48" ht="15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  <c r="AE874" s="193"/>
      <c r="AF874" s="193"/>
      <c r="AG874" s="193"/>
      <c r="AH874" s="193"/>
      <c r="AI874" s="193"/>
      <c r="AJ874" s="193"/>
      <c r="AK874" s="193"/>
      <c r="AL874" s="193"/>
      <c r="AM874" s="193"/>
      <c r="AN874" s="193"/>
      <c r="AO874" s="193"/>
      <c r="AP874" s="193"/>
      <c r="AQ874" s="193"/>
      <c r="AR874" s="193"/>
      <c r="AS874" s="193"/>
      <c r="AT874" s="193"/>
      <c r="AU874" s="193"/>
      <c r="AV874" s="193"/>
    </row>
    <row r="875" spans="1:48" ht="15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  <c r="AE875" s="193"/>
      <c r="AF875" s="193"/>
      <c r="AG875" s="193"/>
      <c r="AH875" s="193"/>
      <c r="AI875" s="193"/>
      <c r="AJ875" s="193"/>
      <c r="AK875" s="193"/>
      <c r="AL875" s="193"/>
      <c r="AM875" s="193"/>
      <c r="AN875" s="193"/>
      <c r="AO875" s="193"/>
      <c r="AP875" s="193"/>
      <c r="AQ875" s="193"/>
      <c r="AR875" s="193"/>
      <c r="AS875" s="193"/>
      <c r="AT875" s="193"/>
      <c r="AU875" s="193"/>
      <c r="AV875" s="193"/>
    </row>
    <row r="876" spans="1:48" ht="15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  <c r="AE876" s="193"/>
      <c r="AF876" s="193"/>
      <c r="AG876" s="193"/>
      <c r="AH876" s="193"/>
      <c r="AI876" s="193"/>
      <c r="AJ876" s="193"/>
      <c r="AK876" s="193"/>
      <c r="AL876" s="193"/>
      <c r="AM876" s="193"/>
      <c r="AN876" s="193"/>
      <c r="AO876" s="193"/>
      <c r="AP876" s="193"/>
      <c r="AQ876" s="193"/>
      <c r="AR876" s="193"/>
      <c r="AS876" s="193"/>
      <c r="AT876" s="193"/>
      <c r="AU876" s="193"/>
      <c r="AV876" s="193"/>
    </row>
    <row r="877" spans="1:48" ht="15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  <c r="AE877" s="193"/>
      <c r="AF877" s="193"/>
      <c r="AG877" s="193"/>
      <c r="AH877" s="193"/>
      <c r="AI877" s="193"/>
      <c r="AJ877" s="193"/>
      <c r="AK877" s="193"/>
      <c r="AL877" s="193"/>
      <c r="AM877" s="193"/>
      <c r="AN877" s="193"/>
      <c r="AO877" s="193"/>
      <c r="AP877" s="193"/>
      <c r="AQ877" s="193"/>
      <c r="AR877" s="193"/>
      <c r="AS877" s="193"/>
      <c r="AT877" s="193"/>
      <c r="AU877" s="193"/>
      <c r="AV877" s="193"/>
    </row>
    <row r="878" spans="1:48" ht="15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  <c r="AA878" s="193"/>
      <c r="AB878" s="193"/>
      <c r="AC878" s="193"/>
      <c r="AD878" s="193"/>
      <c r="AE878" s="193"/>
      <c r="AF878" s="193"/>
      <c r="AG878" s="193"/>
      <c r="AH878" s="193"/>
      <c r="AI878" s="193"/>
      <c r="AJ878" s="193"/>
      <c r="AK878" s="193"/>
      <c r="AL878" s="193"/>
      <c r="AM878" s="193"/>
      <c r="AN878" s="193"/>
      <c r="AO878" s="193"/>
      <c r="AP878" s="193"/>
      <c r="AQ878" s="193"/>
      <c r="AR878" s="193"/>
      <c r="AS878" s="193"/>
      <c r="AT878" s="193"/>
      <c r="AU878" s="193"/>
      <c r="AV878" s="193"/>
    </row>
    <row r="879" spans="1:48" ht="15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  <c r="AE879" s="193"/>
      <c r="AF879" s="193"/>
      <c r="AG879" s="193"/>
      <c r="AH879" s="193"/>
      <c r="AI879" s="193"/>
      <c r="AJ879" s="193"/>
      <c r="AK879" s="193"/>
      <c r="AL879" s="193"/>
      <c r="AM879" s="193"/>
      <c r="AN879" s="193"/>
      <c r="AO879" s="193"/>
      <c r="AP879" s="193"/>
      <c r="AQ879" s="193"/>
      <c r="AR879" s="193"/>
      <c r="AS879" s="193"/>
      <c r="AT879" s="193"/>
      <c r="AU879" s="193"/>
      <c r="AV879" s="193"/>
    </row>
    <row r="880" spans="1:48" ht="15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  <c r="AE880" s="193"/>
      <c r="AF880" s="193"/>
      <c r="AG880" s="193"/>
      <c r="AH880" s="193"/>
      <c r="AI880" s="193"/>
      <c r="AJ880" s="193"/>
      <c r="AK880" s="193"/>
      <c r="AL880" s="193"/>
      <c r="AM880" s="193"/>
      <c r="AN880" s="193"/>
      <c r="AO880" s="193"/>
      <c r="AP880" s="193"/>
      <c r="AQ880" s="193"/>
      <c r="AR880" s="193"/>
      <c r="AS880" s="193"/>
      <c r="AT880" s="193"/>
      <c r="AU880" s="193"/>
      <c r="AV880" s="193"/>
    </row>
    <row r="881" spans="1:48" ht="15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  <c r="AE881" s="193"/>
      <c r="AF881" s="193"/>
      <c r="AG881" s="193"/>
      <c r="AH881" s="193"/>
      <c r="AI881" s="193"/>
      <c r="AJ881" s="193"/>
      <c r="AK881" s="193"/>
      <c r="AL881" s="193"/>
      <c r="AM881" s="193"/>
      <c r="AN881" s="193"/>
      <c r="AO881" s="193"/>
      <c r="AP881" s="193"/>
      <c r="AQ881" s="193"/>
      <c r="AR881" s="193"/>
      <c r="AS881" s="193"/>
      <c r="AT881" s="193"/>
      <c r="AU881" s="193"/>
      <c r="AV881" s="193"/>
    </row>
    <row r="882" spans="1:48" ht="15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  <c r="AE882" s="193"/>
      <c r="AF882" s="193"/>
      <c r="AG882" s="193"/>
      <c r="AH882" s="193"/>
      <c r="AI882" s="193"/>
      <c r="AJ882" s="193"/>
      <c r="AK882" s="193"/>
      <c r="AL882" s="193"/>
      <c r="AM882" s="193"/>
      <c r="AN882" s="193"/>
      <c r="AO882" s="193"/>
      <c r="AP882" s="193"/>
      <c r="AQ882" s="193"/>
      <c r="AR882" s="193"/>
      <c r="AS882" s="193"/>
      <c r="AT882" s="193"/>
      <c r="AU882" s="193"/>
      <c r="AV882" s="193"/>
    </row>
    <row r="883" spans="1:48" ht="15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  <c r="AE883" s="193"/>
      <c r="AF883" s="193"/>
      <c r="AG883" s="193"/>
      <c r="AH883" s="193"/>
      <c r="AI883" s="193"/>
      <c r="AJ883" s="193"/>
      <c r="AK883" s="193"/>
      <c r="AL883" s="193"/>
      <c r="AM883" s="193"/>
      <c r="AN883" s="193"/>
      <c r="AO883" s="193"/>
      <c r="AP883" s="193"/>
      <c r="AQ883" s="193"/>
      <c r="AR883" s="193"/>
      <c r="AS883" s="193"/>
      <c r="AT883" s="193"/>
      <c r="AU883" s="193"/>
      <c r="AV883" s="193"/>
    </row>
    <row r="884" spans="1:48" ht="15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  <c r="AE884" s="193"/>
      <c r="AF884" s="193"/>
      <c r="AG884" s="193"/>
      <c r="AH884" s="193"/>
      <c r="AI884" s="193"/>
      <c r="AJ884" s="193"/>
      <c r="AK884" s="193"/>
      <c r="AL884" s="193"/>
      <c r="AM884" s="193"/>
      <c r="AN884" s="193"/>
      <c r="AO884" s="193"/>
      <c r="AP884" s="193"/>
      <c r="AQ884" s="193"/>
      <c r="AR884" s="193"/>
      <c r="AS884" s="193"/>
      <c r="AT884" s="193"/>
      <c r="AU884" s="193"/>
      <c r="AV884" s="193"/>
    </row>
    <row r="885" spans="1:48" ht="15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  <c r="AE885" s="193"/>
      <c r="AF885" s="193"/>
      <c r="AG885" s="193"/>
      <c r="AH885" s="193"/>
      <c r="AI885" s="193"/>
      <c r="AJ885" s="193"/>
      <c r="AK885" s="193"/>
      <c r="AL885" s="193"/>
      <c r="AM885" s="193"/>
      <c r="AN885" s="193"/>
      <c r="AO885" s="193"/>
      <c r="AP885" s="193"/>
      <c r="AQ885" s="193"/>
      <c r="AR885" s="193"/>
      <c r="AS885" s="193"/>
      <c r="AT885" s="193"/>
      <c r="AU885" s="193"/>
      <c r="AV885" s="193"/>
    </row>
    <row r="886" spans="1:48" ht="15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  <c r="AE886" s="193"/>
      <c r="AF886" s="193"/>
      <c r="AG886" s="193"/>
      <c r="AH886" s="193"/>
      <c r="AI886" s="193"/>
      <c r="AJ886" s="193"/>
      <c r="AK886" s="193"/>
      <c r="AL886" s="193"/>
      <c r="AM886" s="193"/>
      <c r="AN886" s="193"/>
      <c r="AO886" s="193"/>
      <c r="AP886" s="193"/>
      <c r="AQ886" s="193"/>
      <c r="AR886" s="193"/>
      <c r="AS886" s="193"/>
      <c r="AT886" s="193"/>
      <c r="AU886" s="193"/>
      <c r="AV886" s="193"/>
    </row>
    <row r="887" spans="1:48" ht="15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  <c r="AE887" s="193"/>
      <c r="AF887" s="193"/>
      <c r="AG887" s="193"/>
      <c r="AH887" s="193"/>
      <c r="AI887" s="193"/>
      <c r="AJ887" s="193"/>
      <c r="AK887" s="193"/>
      <c r="AL887" s="193"/>
      <c r="AM887" s="193"/>
      <c r="AN887" s="193"/>
      <c r="AO887" s="193"/>
      <c r="AP887" s="193"/>
      <c r="AQ887" s="193"/>
      <c r="AR887" s="193"/>
      <c r="AS887" s="193"/>
      <c r="AT887" s="193"/>
      <c r="AU887" s="193"/>
      <c r="AV887" s="193"/>
    </row>
    <row r="888" spans="1:48" ht="15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  <c r="AE888" s="193"/>
      <c r="AF888" s="193"/>
      <c r="AG888" s="193"/>
      <c r="AH888" s="193"/>
      <c r="AI888" s="193"/>
      <c r="AJ888" s="193"/>
      <c r="AK888" s="193"/>
      <c r="AL888" s="193"/>
      <c r="AM888" s="193"/>
      <c r="AN888" s="193"/>
      <c r="AO888" s="193"/>
      <c r="AP888" s="193"/>
      <c r="AQ888" s="193"/>
      <c r="AR888" s="193"/>
      <c r="AS888" s="193"/>
      <c r="AT888" s="193"/>
      <c r="AU888" s="193"/>
      <c r="AV888" s="193"/>
    </row>
    <row r="889" spans="1:48" ht="15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  <c r="AE889" s="193"/>
      <c r="AF889" s="193"/>
      <c r="AG889" s="193"/>
      <c r="AH889" s="193"/>
      <c r="AI889" s="193"/>
      <c r="AJ889" s="193"/>
      <c r="AK889" s="193"/>
      <c r="AL889" s="193"/>
      <c r="AM889" s="193"/>
      <c r="AN889" s="193"/>
      <c r="AO889" s="193"/>
      <c r="AP889" s="193"/>
      <c r="AQ889" s="193"/>
      <c r="AR889" s="193"/>
      <c r="AS889" s="193"/>
      <c r="AT889" s="193"/>
      <c r="AU889" s="193"/>
      <c r="AV889" s="193"/>
    </row>
    <row r="890" spans="1:48" ht="15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  <c r="AE890" s="193"/>
      <c r="AF890" s="193"/>
      <c r="AG890" s="193"/>
      <c r="AH890" s="193"/>
      <c r="AI890" s="193"/>
      <c r="AJ890" s="193"/>
      <c r="AK890" s="193"/>
      <c r="AL890" s="193"/>
      <c r="AM890" s="193"/>
      <c r="AN890" s="193"/>
      <c r="AO890" s="193"/>
      <c r="AP890" s="193"/>
      <c r="AQ890" s="193"/>
      <c r="AR890" s="193"/>
      <c r="AS890" s="193"/>
      <c r="AT890" s="193"/>
      <c r="AU890" s="193"/>
      <c r="AV890" s="193"/>
    </row>
    <row r="891" spans="1:48" ht="15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  <c r="AE891" s="193"/>
      <c r="AF891" s="193"/>
      <c r="AG891" s="193"/>
      <c r="AH891" s="193"/>
      <c r="AI891" s="193"/>
      <c r="AJ891" s="193"/>
      <c r="AK891" s="193"/>
      <c r="AL891" s="193"/>
      <c r="AM891" s="193"/>
      <c r="AN891" s="193"/>
      <c r="AO891" s="193"/>
      <c r="AP891" s="193"/>
      <c r="AQ891" s="193"/>
      <c r="AR891" s="193"/>
      <c r="AS891" s="193"/>
      <c r="AT891" s="193"/>
      <c r="AU891" s="193"/>
      <c r="AV891" s="193"/>
    </row>
    <row r="892" spans="1:48" ht="15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  <c r="AE892" s="193"/>
      <c r="AF892" s="193"/>
      <c r="AG892" s="193"/>
      <c r="AH892" s="193"/>
      <c r="AI892" s="193"/>
      <c r="AJ892" s="193"/>
      <c r="AK892" s="193"/>
      <c r="AL892" s="193"/>
      <c r="AM892" s="193"/>
      <c r="AN892" s="193"/>
      <c r="AO892" s="193"/>
      <c r="AP892" s="193"/>
      <c r="AQ892" s="193"/>
      <c r="AR892" s="193"/>
      <c r="AS892" s="193"/>
      <c r="AT892" s="193"/>
      <c r="AU892" s="193"/>
      <c r="AV892" s="193"/>
    </row>
    <row r="893" spans="1:48" ht="15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  <c r="AE893" s="193"/>
      <c r="AF893" s="193"/>
      <c r="AG893" s="193"/>
      <c r="AH893" s="193"/>
      <c r="AI893" s="193"/>
      <c r="AJ893" s="193"/>
      <c r="AK893" s="193"/>
      <c r="AL893" s="193"/>
      <c r="AM893" s="193"/>
      <c r="AN893" s="193"/>
      <c r="AO893" s="193"/>
      <c r="AP893" s="193"/>
      <c r="AQ893" s="193"/>
      <c r="AR893" s="193"/>
      <c r="AS893" s="193"/>
      <c r="AT893" s="193"/>
      <c r="AU893" s="193"/>
      <c r="AV893" s="193"/>
    </row>
    <row r="894" spans="1:48" ht="15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  <c r="AE894" s="193"/>
      <c r="AF894" s="193"/>
      <c r="AG894" s="193"/>
      <c r="AH894" s="193"/>
      <c r="AI894" s="193"/>
      <c r="AJ894" s="193"/>
      <c r="AK894" s="193"/>
      <c r="AL894" s="193"/>
      <c r="AM894" s="193"/>
      <c r="AN894" s="193"/>
      <c r="AO894" s="193"/>
      <c r="AP894" s="193"/>
      <c r="AQ894" s="193"/>
      <c r="AR894" s="193"/>
      <c r="AS894" s="193"/>
      <c r="AT894" s="193"/>
      <c r="AU894" s="193"/>
      <c r="AV894" s="193"/>
    </row>
    <row r="895" spans="1:48" ht="15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  <c r="AE895" s="193"/>
      <c r="AF895" s="193"/>
      <c r="AG895" s="193"/>
      <c r="AH895" s="193"/>
      <c r="AI895" s="193"/>
      <c r="AJ895" s="193"/>
      <c r="AK895" s="193"/>
      <c r="AL895" s="193"/>
      <c r="AM895" s="193"/>
      <c r="AN895" s="193"/>
      <c r="AO895" s="193"/>
      <c r="AP895" s="193"/>
      <c r="AQ895" s="193"/>
      <c r="AR895" s="193"/>
      <c r="AS895" s="193"/>
      <c r="AT895" s="193"/>
      <c r="AU895" s="193"/>
      <c r="AV895" s="193"/>
    </row>
    <row r="896" spans="1:48" ht="15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  <c r="AE896" s="193"/>
      <c r="AF896" s="193"/>
      <c r="AG896" s="193"/>
      <c r="AH896" s="193"/>
      <c r="AI896" s="193"/>
      <c r="AJ896" s="193"/>
      <c r="AK896" s="193"/>
      <c r="AL896" s="193"/>
      <c r="AM896" s="193"/>
      <c r="AN896" s="193"/>
      <c r="AO896" s="193"/>
      <c r="AP896" s="193"/>
      <c r="AQ896" s="193"/>
      <c r="AR896" s="193"/>
      <c r="AS896" s="193"/>
      <c r="AT896" s="193"/>
      <c r="AU896" s="193"/>
      <c r="AV896" s="193"/>
    </row>
    <row r="897" spans="1:48" ht="15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  <c r="AE897" s="193"/>
      <c r="AF897" s="193"/>
      <c r="AG897" s="193"/>
      <c r="AH897" s="193"/>
      <c r="AI897" s="193"/>
      <c r="AJ897" s="193"/>
      <c r="AK897" s="193"/>
      <c r="AL897" s="193"/>
      <c r="AM897" s="193"/>
      <c r="AN897" s="193"/>
      <c r="AO897" s="193"/>
      <c r="AP897" s="193"/>
      <c r="AQ897" s="193"/>
      <c r="AR897" s="193"/>
      <c r="AS897" s="193"/>
      <c r="AT897" s="193"/>
      <c r="AU897" s="193"/>
      <c r="AV897" s="193"/>
    </row>
    <row r="898" spans="1:48" ht="15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  <c r="AE898" s="193"/>
      <c r="AF898" s="193"/>
      <c r="AG898" s="193"/>
      <c r="AH898" s="193"/>
      <c r="AI898" s="193"/>
      <c r="AJ898" s="193"/>
      <c r="AK898" s="193"/>
      <c r="AL898" s="193"/>
      <c r="AM898" s="193"/>
      <c r="AN898" s="193"/>
      <c r="AO898" s="193"/>
      <c r="AP898" s="193"/>
      <c r="AQ898" s="193"/>
      <c r="AR898" s="193"/>
      <c r="AS898" s="193"/>
      <c r="AT898" s="193"/>
      <c r="AU898" s="193"/>
      <c r="AV898" s="193"/>
    </row>
    <row r="899" spans="1:48" ht="15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  <c r="AE899" s="193"/>
      <c r="AF899" s="193"/>
      <c r="AG899" s="193"/>
      <c r="AH899" s="193"/>
      <c r="AI899" s="193"/>
      <c r="AJ899" s="193"/>
      <c r="AK899" s="193"/>
      <c r="AL899" s="193"/>
      <c r="AM899" s="193"/>
      <c r="AN899" s="193"/>
      <c r="AO899" s="193"/>
      <c r="AP899" s="193"/>
      <c r="AQ899" s="193"/>
      <c r="AR899" s="193"/>
      <c r="AS899" s="193"/>
      <c r="AT899" s="193"/>
      <c r="AU899" s="193"/>
      <c r="AV899" s="193"/>
    </row>
    <row r="900" spans="1:48" ht="15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  <c r="AE900" s="193"/>
      <c r="AF900" s="193"/>
      <c r="AG900" s="193"/>
      <c r="AH900" s="193"/>
      <c r="AI900" s="193"/>
      <c r="AJ900" s="193"/>
      <c r="AK900" s="193"/>
      <c r="AL900" s="193"/>
      <c r="AM900" s="193"/>
      <c r="AN900" s="193"/>
      <c r="AO900" s="193"/>
      <c r="AP900" s="193"/>
      <c r="AQ900" s="193"/>
      <c r="AR900" s="193"/>
      <c r="AS900" s="193"/>
      <c r="AT900" s="193"/>
      <c r="AU900" s="193"/>
      <c r="AV900" s="193"/>
    </row>
    <row r="901" spans="1:48" ht="15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  <c r="AA901" s="193"/>
      <c r="AB901" s="193"/>
      <c r="AC901" s="193"/>
      <c r="AD901" s="193"/>
      <c r="AE901" s="193"/>
      <c r="AF901" s="193"/>
      <c r="AG901" s="193"/>
      <c r="AH901" s="193"/>
      <c r="AI901" s="193"/>
      <c r="AJ901" s="193"/>
      <c r="AK901" s="193"/>
      <c r="AL901" s="193"/>
      <c r="AM901" s="193"/>
      <c r="AN901" s="193"/>
      <c r="AO901" s="193"/>
      <c r="AP901" s="193"/>
      <c r="AQ901" s="193"/>
      <c r="AR901" s="193"/>
      <c r="AS901" s="193"/>
      <c r="AT901" s="193"/>
      <c r="AU901" s="193"/>
      <c r="AV901" s="193"/>
    </row>
    <row r="902" spans="1:48" ht="15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  <c r="AE902" s="193"/>
      <c r="AF902" s="193"/>
      <c r="AG902" s="193"/>
      <c r="AH902" s="193"/>
      <c r="AI902" s="193"/>
      <c r="AJ902" s="193"/>
      <c r="AK902" s="193"/>
      <c r="AL902" s="193"/>
      <c r="AM902" s="193"/>
      <c r="AN902" s="193"/>
      <c r="AO902" s="193"/>
      <c r="AP902" s="193"/>
      <c r="AQ902" s="193"/>
      <c r="AR902" s="193"/>
      <c r="AS902" s="193"/>
      <c r="AT902" s="193"/>
      <c r="AU902" s="193"/>
      <c r="AV902" s="193"/>
    </row>
    <row r="903" spans="1:48" ht="15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  <c r="AE903" s="193"/>
      <c r="AF903" s="193"/>
      <c r="AG903" s="193"/>
      <c r="AH903" s="193"/>
      <c r="AI903" s="193"/>
      <c r="AJ903" s="193"/>
      <c r="AK903" s="193"/>
      <c r="AL903" s="193"/>
      <c r="AM903" s="193"/>
      <c r="AN903" s="193"/>
      <c r="AO903" s="193"/>
      <c r="AP903" s="193"/>
      <c r="AQ903" s="193"/>
      <c r="AR903" s="193"/>
      <c r="AS903" s="193"/>
      <c r="AT903" s="193"/>
      <c r="AU903" s="193"/>
      <c r="AV903" s="193"/>
    </row>
    <row r="904" spans="1:48" ht="15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  <c r="AE904" s="193"/>
      <c r="AF904" s="193"/>
      <c r="AG904" s="193"/>
      <c r="AH904" s="193"/>
      <c r="AI904" s="193"/>
      <c r="AJ904" s="193"/>
      <c r="AK904" s="193"/>
      <c r="AL904" s="193"/>
      <c r="AM904" s="193"/>
      <c r="AN904" s="193"/>
      <c r="AO904" s="193"/>
      <c r="AP904" s="193"/>
      <c r="AQ904" s="193"/>
      <c r="AR904" s="193"/>
      <c r="AS904" s="193"/>
      <c r="AT904" s="193"/>
      <c r="AU904" s="193"/>
      <c r="AV904" s="193"/>
    </row>
    <row r="905" spans="1:48" ht="15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  <c r="AE905" s="193"/>
      <c r="AF905" s="193"/>
      <c r="AG905" s="193"/>
      <c r="AH905" s="193"/>
      <c r="AI905" s="193"/>
      <c r="AJ905" s="193"/>
      <c r="AK905" s="193"/>
      <c r="AL905" s="193"/>
      <c r="AM905" s="193"/>
      <c r="AN905" s="193"/>
      <c r="AO905" s="193"/>
      <c r="AP905" s="193"/>
      <c r="AQ905" s="193"/>
      <c r="AR905" s="193"/>
      <c r="AS905" s="193"/>
      <c r="AT905" s="193"/>
      <c r="AU905" s="193"/>
      <c r="AV905" s="193"/>
    </row>
    <row r="906" spans="1:48" ht="15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  <c r="AA906" s="193"/>
      <c r="AB906" s="193"/>
      <c r="AC906" s="193"/>
      <c r="AD906" s="193"/>
      <c r="AE906" s="193"/>
      <c r="AF906" s="193"/>
      <c r="AG906" s="193"/>
      <c r="AH906" s="193"/>
      <c r="AI906" s="193"/>
      <c r="AJ906" s="193"/>
      <c r="AK906" s="193"/>
      <c r="AL906" s="193"/>
      <c r="AM906" s="193"/>
      <c r="AN906" s="193"/>
      <c r="AO906" s="193"/>
      <c r="AP906" s="193"/>
      <c r="AQ906" s="193"/>
      <c r="AR906" s="193"/>
      <c r="AS906" s="193"/>
      <c r="AT906" s="193"/>
      <c r="AU906" s="193"/>
      <c r="AV906" s="193"/>
    </row>
    <row r="907" spans="1:48" ht="15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  <c r="AE907" s="193"/>
      <c r="AF907" s="193"/>
      <c r="AG907" s="193"/>
      <c r="AH907" s="193"/>
      <c r="AI907" s="193"/>
      <c r="AJ907" s="193"/>
      <c r="AK907" s="193"/>
      <c r="AL907" s="193"/>
      <c r="AM907" s="193"/>
      <c r="AN907" s="193"/>
      <c r="AO907" s="193"/>
      <c r="AP907" s="193"/>
      <c r="AQ907" s="193"/>
      <c r="AR907" s="193"/>
      <c r="AS907" s="193"/>
      <c r="AT907" s="193"/>
      <c r="AU907" s="193"/>
      <c r="AV907" s="193"/>
    </row>
    <row r="908" spans="1:48" ht="15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  <c r="AE908" s="193"/>
      <c r="AF908" s="193"/>
      <c r="AG908" s="193"/>
      <c r="AH908" s="193"/>
      <c r="AI908" s="193"/>
      <c r="AJ908" s="193"/>
      <c r="AK908" s="193"/>
      <c r="AL908" s="193"/>
      <c r="AM908" s="193"/>
      <c r="AN908" s="193"/>
      <c r="AO908" s="193"/>
      <c r="AP908" s="193"/>
      <c r="AQ908" s="193"/>
      <c r="AR908" s="193"/>
      <c r="AS908" s="193"/>
      <c r="AT908" s="193"/>
      <c r="AU908" s="193"/>
      <c r="AV908" s="193"/>
    </row>
    <row r="909" spans="1:48" ht="15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  <c r="AE909" s="193"/>
      <c r="AF909" s="193"/>
      <c r="AG909" s="193"/>
      <c r="AH909" s="193"/>
      <c r="AI909" s="193"/>
      <c r="AJ909" s="193"/>
      <c r="AK909" s="193"/>
      <c r="AL909" s="193"/>
      <c r="AM909" s="193"/>
      <c r="AN909" s="193"/>
      <c r="AO909" s="193"/>
      <c r="AP909" s="193"/>
      <c r="AQ909" s="193"/>
      <c r="AR909" s="193"/>
      <c r="AS909" s="193"/>
      <c r="AT909" s="193"/>
      <c r="AU909" s="193"/>
      <c r="AV909" s="193"/>
    </row>
    <row r="910" spans="1:48" ht="15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  <c r="AE910" s="193"/>
      <c r="AF910" s="193"/>
      <c r="AG910" s="193"/>
      <c r="AH910" s="193"/>
      <c r="AI910" s="193"/>
      <c r="AJ910" s="193"/>
      <c r="AK910" s="193"/>
      <c r="AL910" s="193"/>
      <c r="AM910" s="193"/>
      <c r="AN910" s="193"/>
      <c r="AO910" s="193"/>
      <c r="AP910" s="193"/>
      <c r="AQ910" s="193"/>
      <c r="AR910" s="193"/>
      <c r="AS910" s="193"/>
      <c r="AT910" s="193"/>
      <c r="AU910" s="193"/>
      <c r="AV910" s="193"/>
    </row>
    <row r="911" spans="1:48" ht="15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  <c r="AE911" s="193"/>
      <c r="AF911" s="193"/>
      <c r="AG911" s="193"/>
      <c r="AH911" s="193"/>
      <c r="AI911" s="193"/>
      <c r="AJ911" s="193"/>
      <c r="AK911" s="193"/>
      <c r="AL911" s="193"/>
      <c r="AM911" s="193"/>
      <c r="AN911" s="193"/>
      <c r="AO911" s="193"/>
      <c r="AP911" s="193"/>
      <c r="AQ911" s="193"/>
      <c r="AR911" s="193"/>
      <c r="AS911" s="193"/>
      <c r="AT911" s="193"/>
      <c r="AU911" s="193"/>
      <c r="AV911" s="193"/>
    </row>
    <row r="912" spans="1:48" ht="15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  <c r="AE912" s="193"/>
      <c r="AF912" s="193"/>
      <c r="AG912" s="193"/>
      <c r="AH912" s="193"/>
      <c r="AI912" s="193"/>
      <c r="AJ912" s="193"/>
      <c r="AK912" s="193"/>
      <c r="AL912" s="193"/>
      <c r="AM912" s="193"/>
      <c r="AN912" s="193"/>
      <c r="AO912" s="193"/>
      <c r="AP912" s="193"/>
      <c r="AQ912" s="193"/>
      <c r="AR912" s="193"/>
      <c r="AS912" s="193"/>
      <c r="AT912" s="193"/>
      <c r="AU912" s="193"/>
      <c r="AV912" s="193"/>
    </row>
    <row r="913" spans="1:48" ht="15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  <c r="AE913" s="193"/>
      <c r="AF913" s="193"/>
      <c r="AG913" s="193"/>
      <c r="AH913" s="193"/>
      <c r="AI913" s="193"/>
      <c r="AJ913" s="193"/>
      <c r="AK913" s="193"/>
      <c r="AL913" s="193"/>
      <c r="AM913" s="193"/>
      <c r="AN913" s="193"/>
      <c r="AO913" s="193"/>
      <c r="AP913" s="193"/>
      <c r="AQ913" s="193"/>
      <c r="AR913" s="193"/>
      <c r="AS913" s="193"/>
      <c r="AT913" s="193"/>
      <c r="AU913" s="193"/>
      <c r="AV913" s="193"/>
    </row>
    <row r="914" spans="1:48" ht="15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  <c r="AA914" s="193"/>
      <c r="AB914" s="193"/>
      <c r="AC914" s="193"/>
      <c r="AD914" s="193"/>
      <c r="AE914" s="193"/>
      <c r="AF914" s="193"/>
      <c r="AG914" s="193"/>
      <c r="AH914" s="193"/>
      <c r="AI914" s="193"/>
      <c r="AJ914" s="193"/>
      <c r="AK914" s="193"/>
      <c r="AL914" s="193"/>
      <c r="AM914" s="193"/>
      <c r="AN914" s="193"/>
      <c r="AO914" s="193"/>
      <c r="AP914" s="193"/>
      <c r="AQ914" s="193"/>
      <c r="AR914" s="193"/>
      <c r="AS914" s="193"/>
      <c r="AT914" s="193"/>
      <c r="AU914" s="193"/>
      <c r="AV914" s="193"/>
    </row>
    <row r="915" spans="1:48" ht="15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  <c r="AE915" s="193"/>
      <c r="AF915" s="193"/>
      <c r="AG915" s="193"/>
      <c r="AH915" s="193"/>
      <c r="AI915" s="193"/>
      <c r="AJ915" s="193"/>
      <c r="AK915" s="193"/>
      <c r="AL915" s="193"/>
      <c r="AM915" s="193"/>
      <c r="AN915" s="193"/>
      <c r="AO915" s="193"/>
      <c r="AP915" s="193"/>
      <c r="AQ915" s="193"/>
      <c r="AR915" s="193"/>
      <c r="AS915" s="193"/>
      <c r="AT915" s="193"/>
      <c r="AU915" s="193"/>
      <c r="AV915" s="193"/>
    </row>
    <row r="916" spans="1:48" ht="15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  <c r="AE916" s="193"/>
      <c r="AF916" s="193"/>
      <c r="AG916" s="193"/>
      <c r="AH916" s="193"/>
      <c r="AI916" s="193"/>
      <c r="AJ916" s="193"/>
      <c r="AK916" s="193"/>
      <c r="AL916" s="193"/>
      <c r="AM916" s="193"/>
      <c r="AN916" s="193"/>
      <c r="AO916" s="193"/>
      <c r="AP916" s="193"/>
      <c r="AQ916" s="193"/>
      <c r="AR916" s="193"/>
      <c r="AS916" s="193"/>
      <c r="AT916" s="193"/>
      <c r="AU916" s="193"/>
      <c r="AV916" s="193"/>
    </row>
    <row r="917" spans="1:48" ht="15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  <c r="AE917" s="193"/>
      <c r="AF917" s="193"/>
      <c r="AG917" s="193"/>
      <c r="AH917" s="193"/>
      <c r="AI917" s="193"/>
      <c r="AJ917" s="193"/>
      <c r="AK917" s="193"/>
      <c r="AL917" s="193"/>
      <c r="AM917" s="193"/>
      <c r="AN917" s="193"/>
      <c r="AO917" s="193"/>
      <c r="AP917" s="193"/>
      <c r="AQ917" s="193"/>
      <c r="AR917" s="193"/>
      <c r="AS917" s="193"/>
      <c r="AT917" s="193"/>
      <c r="AU917" s="193"/>
      <c r="AV917" s="193"/>
    </row>
    <row r="918" spans="1:48" ht="15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  <c r="AE918" s="193"/>
      <c r="AF918" s="193"/>
      <c r="AG918" s="193"/>
      <c r="AH918" s="193"/>
      <c r="AI918" s="193"/>
      <c r="AJ918" s="193"/>
      <c r="AK918" s="193"/>
      <c r="AL918" s="193"/>
      <c r="AM918" s="193"/>
      <c r="AN918" s="193"/>
      <c r="AO918" s="193"/>
      <c r="AP918" s="193"/>
      <c r="AQ918" s="193"/>
      <c r="AR918" s="193"/>
      <c r="AS918" s="193"/>
      <c r="AT918" s="193"/>
      <c r="AU918" s="193"/>
      <c r="AV918" s="193"/>
    </row>
    <row r="919" spans="1:48" ht="15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  <c r="AE919" s="193"/>
      <c r="AF919" s="193"/>
      <c r="AG919" s="193"/>
      <c r="AH919" s="193"/>
      <c r="AI919" s="193"/>
      <c r="AJ919" s="193"/>
      <c r="AK919" s="193"/>
      <c r="AL919" s="193"/>
      <c r="AM919" s="193"/>
      <c r="AN919" s="193"/>
      <c r="AO919" s="193"/>
      <c r="AP919" s="193"/>
      <c r="AQ919" s="193"/>
      <c r="AR919" s="193"/>
      <c r="AS919" s="193"/>
      <c r="AT919" s="193"/>
      <c r="AU919" s="193"/>
      <c r="AV919" s="193"/>
    </row>
    <row r="920" spans="1:48" ht="15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  <c r="AA920" s="193"/>
      <c r="AB920" s="193"/>
      <c r="AC920" s="193"/>
      <c r="AD920" s="193"/>
      <c r="AE920" s="193"/>
      <c r="AF920" s="193"/>
      <c r="AG920" s="193"/>
      <c r="AH920" s="193"/>
      <c r="AI920" s="193"/>
      <c r="AJ920" s="193"/>
      <c r="AK920" s="193"/>
      <c r="AL920" s="193"/>
      <c r="AM920" s="193"/>
      <c r="AN920" s="193"/>
      <c r="AO920" s="193"/>
      <c r="AP920" s="193"/>
      <c r="AQ920" s="193"/>
      <c r="AR920" s="193"/>
      <c r="AS920" s="193"/>
      <c r="AT920" s="193"/>
      <c r="AU920" s="193"/>
      <c r="AV920" s="193"/>
    </row>
    <row r="921" spans="1:48" ht="15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  <c r="AE921" s="193"/>
      <c r="AF921" s="193"/>
      <c r="AG921" s="193"/>
      <c r="AH921" s="193"/>
      <c r="AI921" s="193"/>
      <c r="AJ921" s="193"/>
      <c r="AK921" s="193"/>
      <c r="AL921" s="193"/>
      <c r="AM921" s="193"/>
      <c r="AN921" s="193"/>
      <c r="AO921" s="193"/>
      <c r="AP921" s="193"/>
      <c r="AQ921" s="193"/>
      <c r="AR921" s="193"/>
      <c r="AS921" s="193"/>
      <c r="AT921" s="193"/>
      <c r="AU921" s="193"/>
      <c r="AV921" s="193"/>
    </row>
    <row r="922" spans="1:48" ht="15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  <c r="AE922" s="193"/>
      <c r="AF922" s="193"/>
      <c r="AG922" s="193"/>
      <c r="AH922" s="193"/>
      <c r="AI922" s="193"/>
      <c r="AJ922" s="193"/>
      <c r="AK922" s="193"/>
      <c r="AL922" s="193"/>
      <c r="AM922" s="193"/>
      <c r="AN922" s="193"/>
      <c r="AO922" s="193"/>
      <c r="AP922" s="193"/>
      <c r="AQ922" s="193"/>
      <c r="AR922" s="193"/>
      <c r="AS922" s="193"/>
      <c r="AT922" s="193"/>
      <c r="AU922" s="193"/>
      <c r="AV922" s="193"/>
    </row>
    <row r="923" spans="1:48" ht="15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  <c r="AE923" s="193"/>
      <c r="AF923" s="193"/>
      <c r="AG923" s="193"/>
      <c r="AH923" s="193"/>
      <c r="AI923" s="193"/>
      <c r="AJ923" s="193"/>
      <c r="AK923" s="193"/>
      <c r="AL923" s="193"/>
      <c r="AM923" s="193"/>
      <c r="AN923" s="193"/>
      <c r="AO923" s="193"/>
      <c r="AP923" s="193"/>
      <c r="AQ923" s="193"/>
      <c r="AR923" s="193"/>
      <c r="AS923" s="193"/>
      <c r="AT923" s="193"/>
      <c r="AU923" s="193"/>
      <c r="AV923" s="193"/>
    </row>
    <row r="924" spans="1:48" ht="15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  <c r="AE924" s="193"/>
      <c r="AF924" s="193"/>
      <c r="AG924" s="193"/>
      <c r="AH924" s="193"/>
      <c r="AI924" s="193"/>
      <c r="AJ924" s="193"/>
      <c r="AK924" s="193"/>
      <c r="AL924" s="193"/>
      <c r="AM924" s="193"/>
      <c r="AN924" s="193"/>
      <c r="AO924" s="193"/>
      <c r="AP924" s="193"/>
      <c r="AQ924" s="193"/>
      <c r="AR924" s="193"/>
      <c r="AS924" s="193"/>
      <c r="AT924" s="193"/>
      <c r="AU924" s="193"/>
      <c r="AV924" s="193"/>
    </row>
    <row r="925" spans="1:48" ht="15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  <c r="AE925" s="193"/>
      <c r="AF925" s="193"/>
      <c r="AG925" s="193"/>
      <c r="AH925" s="193"/>
      <c r="AI925" s="193"/>
      <c r="AJ925" s="193"/>
      <c r="AK925" s="193"/>
      <c r="AL925" s="193"/>
      <c r="AM925" s="193"/>
      <c r="AN925" s="193"/>
      <c r="AO925" s="193"/>
      <c r="AP925" s="193"/>
      <c r="AQ925" s="193"/>
      <c r="AR925" s="193"/>
      <c r="AS925" s="193"/>
      <c r="AT925" s="193"/>
      <c r="AU925" s="193"/>
      <c r="AV925" s="193"/>
    </row>
    <row r="926" spans="1:48" ht="15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  <c r="AE926" s="193"/>
      <c r="AF926" s="193"/>
      <c r="AG926" s="193"/>
      <c r="AH926" s="193"/>
      <c r="AI926" s="193"/>
      <c r="AJ926" s="193"/>
      <c r="AK926" s="193"/>
      <c r="AL926" s="193"/>
      <c r="AM926" s="193"/>
      <c r="AN926" s="193"/>
      <c r="AO926" s="193"/>
      <c r="AP926" s="193"/>
      <c r="AQ926" s="193"/>
      <c r="AR926" s="193"/>
      <c r="AS926" s="193"/>
      <c r="AT926" s="193"/>
      <c r="AU926" s="193"/>
      <c r="AV926" s="193"/>
    </row>
    <row r="927" spans="1:48" ht="15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  <c r="AE927" s="193"/>
      <c r="AF927" s="193"/>
      <c r="AG927" s="193"/>
      <c r="AH927" s="193"/>
      <c r="AI927" s="193"/>
      <c r="AJ927" s="193"/>
      <c r="AK927" s="193"/>
      <c r="AL927" s="193"/>
      <c r="AM927" s="193"/>
      <c r="AN927" s="193"/>
      <c r="AO927" s="193"/>
      <c r="AP927" s="193"/>
      <c r="AQ927" s="193"/>
      <c r="AR927" s="193"/>
      <c r="AS927" s="193"/>
      <c r="AT927" s="193"/>
      <c r="AU927" s="193"/>
      <c r="AV927" s="193"/>
    </row>
    <row r="928" spans="1:48" ht="15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  <c r="AE928" s="193"/>
      <c r="AF928" s="193"/>
      <c r="AG928" s="193"/>
      <c r="AH928" s="193"/>
      <c r="AI928" s="193"/>
      <c r="AJ928" s="193"/>
      <c r="AK928" s="193"/>
      <c r="AL928" s="193"/>
      <c r="AM928" s="193"/>
      <c r="AN928" s="193"/>
      <c r="AO928" s="193"/>
      <c r="AP928" s="193"/>
      <c r="AQ928" s="193"/>
      <c r="AR928" s="193"/>
      <c r="AS928" s="193"/>
      <c r="AT928" s="193"/>
      <c r="AU928" s="193"/>
      <c r="AV928" s="193"/>
    </row>
    <row r="929" spans="1:48" ht="15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  <c r="AE929" s="193"/>
      <c r="AF929" s="193"/>
      <c r="AG929" s="193"/>
      <c r="AH929" s="193"/>
      <c r="AI929" s="193"/>
      <c r="AJ929" s="193"/>
      <c r="AK929" s="193"/>
      <c r="AL929" s="193"/>
      <c r="AM929" s="193"/>
      <c r="AN929" s="193"/>
      <c r="AO929" s="193"/>
      <c r="AP929" s="193"/>
      <c r="AQ929" s="193"/>
      <c r="AR929" s="193"/>
      <c r="AS929" s="193"/>
      <c r="AT929" s="193"/>
      <c r="AU929" s="193"/>
      <c r="AV929" s="193"/>
    </row>
    <row r="930" spans="1:48" ht="15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  <c r="AE930" s="193"/>
      <c r="AF930" s="193"/>
      <c r="AG930" s="193"/>
      <c r="AH930" s="193"/>
      <c r="AI930" s="193"/>
      <c r="AJ930" s="193"/>
      <c r="AK930" s="193"/>
      <c r="AL930" s="193"/>
      <c r="AM930" s="193"/>
      <c r="AN930" s="193"/>
      <c r="AO930" s="193"/>
      <c r="AP930" s="193"/>
      <c r="AQ930" s="193"/>
      <c r="AR930" s="193"/>
      <c r="AS930" s="193"/>
      <c r="AT930" s="193"/>
      <c r="AU930" s="193"/>
      <c r="AV930" s="193"/>
    </row>
    <row r="931" spans="1:48" ht="15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  <c r="AE931" s="193"/>
      <c r="AF931" s="193"/>
      <c r="AG931" s="193"/>
      <c r="AH931" s="193"/>
      <c r="AI931" s="193"/>
      <c r="AJ931" s="193"/>
      <c r="AK931" s="193"/>
      <c r="AL931" s="193"/>
      <c r="AM931" s="193"/>
      <c r="AN931" s="193"/>
      <c r="AO931" s="193"/>
      <c r="AP931" s="193"/>
      <c r="AQ931" s="193"/>
      <c r="AR931" s="193"/>
      <c r="AS931" s="193"/>
      <c r="AT931" s="193"/>
      <c r="AU931" s="193"/>
      <c r="AV931" s="193"/>
    </row>
    <row r="932" spans="1:48" ht="15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  <c r="AE932" s="193"/>
      <c r="AF932" s="193"/>
      <c r="AG932" s="193"/>
      <c r="AH932" s="193"/>
      <c r="AI932" s="193"/>
      <c r="AJ932" s="193"/>
      <c r="AK932" s="193"/>
      <c r="AL932" s="193"/>
      <c r="AM932" s="193"/>
      <c r="AN932" s="193"/>
      <c r="AO932" s="193"/>
      <c r="AP932" s="193"/>
      <c r="AQ932" s="193"/>
      <c r="AR932" s="193"/>
      <c r="AS932" s="193"/>
      <c r="AT932" s="193"/>
      <c r="AU932" s="193"/>
      <c r="AV932" s="193"/>
    </row>
    <row r="933" spans="1:48" ht="15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  <c r="AE933" s="193"/>
      <c r="AF933" s="193"/>
      <c r="AG933" s="193"/>
      <c r="AH933" s="193"/>
      <c r="AI933" s="193"/>
      <c r="AJ933" s="193"/>
      <c r="AK933" s="193"/>
      <c r="AL933" s="193"/>
      <c r="AM933" s="193"/>
      <c r="AN933" s="193"/>
      <c r="AO933" s="193"/>
      <c r="AP933" s="193"/>
      <c r="AQ933" s="193"/>
      <c r="AR933" s="193"/>
      <c r="AS933" s="193"/>
      <c r="AT933" s="193"/>
      <c r="AU933" s="193"/>
      <c r="AV933" s="193"/>
    </row>
    <row r="934" spans="1:48" ht="15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  <c r="AE934" s="193"/>
      <c r="AF934" s="193"/>
      <c r="AG934" s="193"/>
      <c r="AH934" s="193"/>
      <c r="AI934" s="193"/>
      <c r="AJ934" s="193"/>
      <c r="AK934" s="193"/>
      <c r="AL934" s="193"/>
      <c r="AM934" s="193"/>
      <c r="AN934" s="193"/>
      <c r="AO934" s="193"/>
      <c r="AP934" s="193"/>
      <c r="AQ934" s="193"/>
      <c r="AR934" s="193"/>
      <c r="AS934" s="193"/>
      <c r="AT934" s="193"/>
      <c r="AU934" s="193"/>
      <c r="AV934" s="193"/>
    </row>
    <row r="935" spans="1:48" ht="15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  <c r="AE935" s="193"/>
      <c r="AF935" s="193"/>
      <c r="AG935" s="193"/>
      <c r="AH935" s="193"/>
      <c r="AI935" s="193"/>
      <c r="AJ935" s="193"/>
      <c r="AK935" s="193"/>
      <c r="AL935" s="193"/>
      <c r="AM935" s="193"/>
      <c r="AN935" s="193"/>
      <c r="AO935" s="193"/>
      <c r="AP935" s="193"/>
      <c r="AQ935" s="193"/>
      <c r="AR935" s="193"/>
      <c r="AS935" s="193"/>
      <c r="AT935" s="193"/>
      <c r="AU935" s="193"/>
      <c r="AV935" s="193"/>
    </row>
    <row r="936" spans="1:48" ht="15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  <c r="AE936" s="193"/>
      <c r="AF936" s="193"/>
      <c r="AG936" s="193"/>
      <c r="AH936" s="193"/>
      <c r="AI936" s="193"/>
      <c r="AJ936" s="193"/>
      <c r="AK936" s="193"/>
      <c r="AL936" s="193"/>
      <c r="AM936" s="193"/>
      <c r="AN936" s="193"/>
      <c r="AO936" s="193"/>
      <c r="AP936" s="193"/>
      <c r="AQ936" s="193"/>
      <c r="AR936" s="193"/>
      <c r="AS936" s="193"/>
      <c r="AT936" s="193"/>
      <c r="AU936" s="193"/>
      <c r="AV936" s="193"/>
    </row>
    <row r="937" spans="1:48" ht="15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  <c r="AE937" s="193"/>
      <c r="AF937" s="193"/>
      <c r="AG937" s="193"/>
      <c r="AH937" s="193"/>
      <c r="AI937" s="193"/>
      <c r="AJ937" s="193"/>
      <c r="AK937" s="193"/>
      <c r="AL937" s="193"/>
      <c r="AM937" s="193"/>
      <c r="AN937" s="193"/>
      <c r="AO937" s="193"/>
      <c r="AP937" s="193"/>
      <c r="AQ937" s="193"/>
      <c r="AR937" s="193"/>
      <c r="AS937" s="193"/>
      <c r="AT937" s="193"/>
      <c r="AU937" s="193"/>
      <c r="AV937" s="193"/>
    </row>
    <row r="938" spans="1:48" ht="15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  <c r="AE938" s="193"/>
      <c r="AF938" s="193"/>
      <c r="AG938" s="193"/>
      <c r="AH938" s="193"/>
      <c r="AI938" s="193"/>
      <c r="AJ938" s="193"/>
      <c r="AK938" s="193"/>
      <c r="AL938" s="193"/>
      <c r="AM938" s="193"/>
      <c r="AN938" s="193"/>
      <c r="AO938" s="193"/>
      <c r="AP938" s="193"/>
      <c r="AQ938" s="193"/>
      <c r="AR938" s="193"/>
      <c r="AS938" s="193"/>
      <c r="AT938" s="193"/>
      <c r="AU938" s="193"/>
      <c r="AV938" s="193"/>
    </row>
    <row r="939" spans="1:48" ht="15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  <c r="AE939" s="193"/>
      <c r="AF939" s="193"/>
      <c r="AG939" s="193"/>
      <c r="AH939" s="193"/>
      <c r="AI939" s="193"/>
      <c r="AJ939" s="193"/>
      <c r="AK939" s="193"/>
      <c r="AL939" s="193"/>
      <c r="AM939" s="193"/>
      <c r="AN939" s="193"/>
      <c r="AO939" s="193"/>
      <c r="AP939" s="193"/>
      <c r="AQ939" s="193"/>
      <c r="AR939" s="193"/>
      <c r="AS939" s="193"/>
      <c r="AT939" s="193"/>
      <c r="AU939" s="193"/>
      <c r="AV939" s="193"/>
    </row>
    <row r="940" spans="1:48" ht="15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  <c r="AE940" s="193"/>
      <c r="AF940" s="193"/>
      <c r="AG940" s="193"/>
      <c r="AH940" s="193"/>
      <c r="AI940" s="193"/>
      <c r="AJ940" s="193"/>
      <c r="AK940" s="193"/>
      <c r="AL940" s="193"/>
      <c r="AM940" s="193"/>
      <c r="AN940" s="193"/>
      <c r="AO940" s="193"/>
      <c r="AP940" s="193"/>
      <c r="AQ940" s="193"/>
      <c r="AR940" s="193"/>
      <c r="AS940" s="193"/>
      <c r="AT940" s="193"/>
      <c r="AU940" s="193"/>
      <c r="AV940" s="193"/>
    </row>
    <row r="941" spans="1:48" ht="15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  <c r="AE941" s="193"/>
      <c r="AF941" s="193"/>
      <c r="AG941" s="193"/>
      <c r="AH941" s="193"/>
      <c r="AI941" s="193"/>
      <c r="AJ941" s="193"/>
      <c r="AK941" s="193"/>
      <c r="AL941" s="193"/>
      <c r="AM941" s="193"/>
      <c r="AN941" s="193"/>
      <c r="AO941" s="193"/>
      <c r="AP941" s="193"/>
      <c r="AQ941" s="193"/>
      <c r="AR941" s="193"/>
      <c r="AS941" s="193"/>
      <c r="AT941" s="193"/>
      <c r="AU941" s="193"/>
      <c r="AV941" s="193"/>
    </row>
    <row r="942" spans="1:48" ht="15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  <c r="AE942" s="193"/>
      <c r="AF942" s="193"/>
      <c r="AG942" s="193"/>
      <c r="AH942" s="193"/>
      <c r="AI942" s="193"/>
      <c r="AJ942" s="193"/>
      <c r="AK942" s="193"/>
      <c r="AL942" s="193"/>
      <c r="AM942" s="193"/>
      <c r="AN942" s="193"/>
      <c r="AO942" s="193"/>
      <c r="AP942" s="193"/>
      <c r="AQ942" s="193"/>
      <c r="AR942" s="193"/>
      <c r="AS942" s="193"/>
      <c r="AT942" s="193"/>
      <c r="AU942" s="193"/>
      <c r="AV942" s="193"/>
    </row>
    <row r="943" spans="1:48" ht="15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  <c r="AA943" s="193"/>
      <c r="AB943" s="193"/>
      <c r="AC943" s="193"/>
      <c r="AD943" s="193"/>
      <c r="AE943" s="193"/>
      <c r="AF943" s="193"/>
      <c r="AG943" s="193"/>
      <c r="AH943" s="193"/>
      <c r="AI943" s="193"/>
      <c r="AJ943" s="193"/>
      <c r="AK943" s="193"/>
      <c r="AL943" s="193"/>
      <c r="AM943" s="193"/>
      <c r="AN943" s="193"/>
      <c r="AO943" s="193"/>
      <c r="AP943" s="193"/>
      <c r="AQ943" s="193"/>
      <c r="AR943" s="193"/>
      <c r="AS943" s="193"/>
      <c r="AT943" s="193"/>
      <c r="AU943" s="193"/>
      <c r="AV943" s="193"/>
    </row>
    <row r="944" spans="1:48" ht="15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  <c r="AE944" s="193"/>
      <c r="AF944" s="193"/>
      <c r="AG944" s="193"/>
      <c r="AH944" s="193"/>
      <c r="AI944" s="193"/>
      <c r="AJ944" s="193"/>
      <c r="AK944" s="193"/>
      <c r="AL944" s="193"/>
      <c r="AM944" s="193"/>
      <c r="AN944" s="193"/>
      <c r="AO944" s="193"/>
      <c r="AP944" s="193"/>
      <c r="AQ944" s="193"/>
      <c r="AR944" s="193"/>
      <c r="AS944" s="193"/>
      <c r="AT944" s="193"/>
      <c r="AU944" s="193"/>
      <c r="AV944" s="193"/>
    </row>
    <row r="945" spans="1:48" ht="15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  <c r="AE945" s="193"/>
      <c r="AF945" s="193"/>
      <c r="AG945" s="193"/>
      <c r="AH945" s="193"/>
      <c r="AI945" s="193"/>
      <c r="AJ945" s="193"/>
      <c r="AK945" s="193"/>
      <c r="AL945" s="193"/>
      <c r="AM945" s="193"/>
      <c r="AN945" s="193"/>
      <c r="AO945" s="193"/>
      <c r="AP945" s="193"/>
      <c r="AQ945" s="193"/>
      <c r="AR945" s="193"/>
      <c r="AS945" s="193"/>
      <c r="AT945" s="193"/>
      <c r="AU945" s="193"/>
      <c r="AV945" s="193"/>
    </row>
    <row r="946" spans="1:48" ht="15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  <c r="AE946" s="193"/>
      <c r="AF946" s="193"/>
      <c r="AG946" s="193"/>
      <c r="AH946" s="193"/>
      <c r="AI946" s="193"/>
      <c r="AJ946" s="193"/>
      <c r="AK946" s="193"/>
      <c r="AL946" s="193"/>
      <c r="AM946" s="193"/>
      <c r="AN946" s="193"/>
      <c r="AO946" s="193"/>
      <c r="AP946" s="193"/>
      <c r="AQ946" s="193"/>
      <c r="AR946" s="193"/>
      <c r="AS946" s="193"/>
      <c r="AT946" s="193"/>
      <c r="AU946" s="193"/>
      <c r="AV946" s="193"/>
    </row>
    <row r="947" spans="1:48" ht="15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  <c r="AE947" s="193"/>
      <c r="AF947" s="193"/>
      <c r="AG947" s="193"/>
      <c r="AH947" s="193"/>
      <c r="AI947" s="193"/>
      <c r="AJ947" s="193"/>
      <c r="AK947" s="193"/>
      <c r="AL947" s="193"/>
      <c r="AM947" s="193"/>
      <c r="AN947" s="193"/>
      <c r="AO947" s="193"/>
      <c r="AP947" s="193"/>
      <c r="AQ947" s="193"/>
      <c r="AR947" s="193"/>
      <c r="AS947" s="193"/>
      <c r="AT947" s="193"/>
      <c r="AU947" s="193"/>
      <c r="AV947" s="193"/>
    </row>
    <row r="948" spans="1:48" ht="15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  <c r="AA948" s="193"/>
      <c r="AB948" s="193"/>
      <c r="AC948" s="193"/>
      <c r="AD948" s="193"/>
      <c r="AE948" s="193"/>
      <c r="AF948" s="193"/>
      <c r="AG948" s="193"/>
      <c r="AH948" s="193"/>
      <c r="AI948" s="193"/>
      <c r="AJ948" s="193"/>
      <c r="AK948" s="193"/>
      <c r="AL948" s="193"/>
      <c r="AM948" s="193"/>
      <c r="AN948" s="193"/>
      <c r="AO948" s="193"/>
      <c r="AP948" s="193"/>
      <c r="AQ948" s="193"/>
      <c r="AR948" s="193"/>
      <c r="AS948" s="193"/>
      <c r="AT948" s="193"/>
      <c r="AU948" s="193"/>
      <c r="AV948" s="193"/>
    </row>
    <row r="949" spans="1:48" ht="15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  <c r="AE949" s="193"/>
      <c r="AF949" s="193"/>
      <c r="AG949" s="193"/>
      <c r="AH949" s="193"/>
      <c r="AI949" s="193"/>
      <c r="AJ949" s="193"/>
      <c r="AK949" s="193"/>
      <c r="AL949" s="193"/>
      <c r="AM949" s="193"/>
      <c r="AN949" s="193"/>
      <c r="AO949" s="193"/>
      <c r="AP949" s="193"/>
      <c r="AQ949" s="193"/>
      <c r="AR949" s="193"/>
      <c r="AS949" s="193"/>
      <c r="AT949" s="193"/>
      <c r="AU949" s="193"/>
      <c r="AV949" s="193"/>
    </row>
    <row r="950" spans="1:48" ht="15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  <c r="AE950" s="193"/>
      <c r="AF950" s="193"/>
      <c r="AG950" s="193"/>
      <c r="AH950" s="193"/>
      <c r="AI950" s="193"/>
      <c r="AJ950" s="193"/>
      <c r="AK950" s="193"/>
      <c r="AL950" s="193"/>
      <c r="AM950" s="193"/>
      <c r="AN950" s="193"/>
      <c r="AO950" s="193"/>
      <c r="AP950" s="193"/>
      <c r="AQ950" s="193"/>
      <c r="AR950" s="193"/>
      <c r="AS950" s="193"/>
      <c r="AT950" s="193"/>
      <c r="AU950" s="193"/>
      <c r="AV950" s="193"/>
    </row>
    <row r="951" spans="1:48" ht="15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  <c r="AA951" s="193"/>
      <c r="AB951" s="193"/>
      <c r="AC951" s="193"/>
      <c r="AD951" s="193"/>
      <c r="AE951" s="193"/>
      <c r="AF951" s="193"/>
      <c r="AG951" s="193"/>
      <c r="AH951" s="193"/>
      <c r="AI951" s="193"/>
      <c r="AJ951" s="193"/>
      <c r="AK951" s="193"/>
      <c r="AL951" s="193"/>
      <c r="AM951" s="193"/>
      <c r="AN951" s="193"/>
      <c r="AO951" s="193"/>
      <c r="AP951" s="193"/>
      <c r="AQ951" s="193"/>
      <c r="AR951" s="193"/>
      <c r="AS951" s="193"/>
      <c r="AT951" s="193"/>
      <c r="AU951" s="193"/>
      <c r="AV951" s="193"/>
    </row>
    <row r="952" spans="1:48" ht="15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  <c r="AE952" s="193"/>
      <c r="AF952" s="193"/>
      <c r="AG952" s="193"/>
      <c r="AH952" s="193"/>
      <c r="AI952" s="193"/>
      <c r="AJ952" s="193"/>
      <c r="AK952" s="193"/>
      <c r="AL952" s="193"/>
      <c r="AM952" s="193"/>
      <c r="AN952" s="193"/>
      <c r="AO952" s="193"/>
      <c r="AP952" s="193"/>
      <c r="AQ952" s="193"/>
      <c r="AR952" s="193"/>
      <c r="AS952" s="193"/>
      <c r="AT952" s="193"/>
      <c r="AU952" s="193"/>
      <c r="AV952" s="193"/>
    </row>
    <row r="953" spans="1:48" ht="15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  <c r="AE953" s="193"/>
      <c r="AF953" s="193"/>
      <c r="AG953" s="193"/>
      <c r="AH953" s="193"/>
      <c r="AI953" s="193"/>
      <c r="AJ953" s="193"/>
      <c r="AK953" s="193"/>
      <c r="AL953" s="193"/>
      <c r="AM953" s="193"/>
      <c r="AN953" s="193"/>
      <c r="AO953" s="193"/>
      <c r="AP953" s="193"/>
      <c r="AQ953" s="193"/>
      <c r="AR953" s="193"/>
      <c r="AS953" s="193"/>
      <c r="AT953" s="193"/>
      <c r="AU953" s="193"/>
      <c r="AV953" s="193"/>
    </row>
    <row r="954" spans="1:48" ht="15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  <c r="AE954" s="193"/>
      <c r="AF954" s="193"/>
      <c r="AG954" s="193"/>
      <c r="AH954" s="193"/>
      <c r="AI954" s="193"/>
      <c r="AJ954" s="193"/>
      <c r="AK954" s="193"/>
      <c r="AL954" s="193"/>
      <c r="AM954" s="193"/>
      <c r="AN954" s="193"/>
      <c r="AO954" s="193"/>
      <c r="AP954" s="193"/>
      <c r="AQ954" s="193"/>
      <c r="AR954" s="193"/>
      <c r="AS954" s="193"/>
      <c r="AT954" s="193"/>
      <c r="AU954" s="193"/>
      <c r="AV954" s="193"/>
    </row>
    <row r="955" spans="1:48" ht="15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  <c r="AE955" s="193"/>
      <c r="AF955" s="193"/>
      <c r="AG955" s="193"/>
      <c r="AH955" s="193"/>
      <c r="AI955" s="193"/>
      <c r="AJ955" s="193"/>
      <c r="AK955" s="193"/>
      <c r="AL955" s="193"/>
      <c r="AM955" s="193"/>
      <c r="AN955" s="193"/>
      <c r="AO955" s="193"/>
      <c r="AP955" s="193"/>
      <c r="AQ955" s="193"/>
      <c r="AR955" s="193"/>
      <c r="AS955" s="193"/>
      <c r="AT955" s="193"/>
      <c r="AU955" s="193"/>
      <c r="AV955" s="193"/>
    </row>
    <row r="956" spans="1:48" ht="15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  <c r="AE956" s="193"/>
      <c r="AF956" s="193"/>
      <c r="AG956" s="193"/>
      <c r="AH956" s="193"/>
      <c r="AI956" s="193"/>
      <c r="AJ956" s="193"/>
      <c r="AK956" s="193"/>
      <c r="AL956" s="193"/>
      <c r="AM956" s="193"/>
      <c r="AN956" s="193"/>
      <c r="AO956" s="193"/>
      <c r="AP956" s="193"/>
      <c r="AQ956" s="193"/>
      <c r="AR956" s="193"/>
      <c r="AS956" s="193"/>
      <c r="AT956" s="193"/>
      <c r="AU956" s="193"/>
      <c r="AV956" s="193"/>
    </row>
    <row r="957" spans="1:48" ht="15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  <c r="AE957" s="193"/>
      <c r="AF957" s="193"/>
      <c r="AG957" s="193"/>
      <c r="AH957" s="193"/>
      <c r="AI957" s="193"/>
      <c r="AJ957" s="193"/>
      <c r="AK957" s="193"/>
      <c r="AL957" s="193"/>
      <c r="AM957" s="193"/>
      <c r="AN957" s="193"/>
      <c r="AO957" s="193"/>
      <c r="AP957" s="193"/>
      <c r="AQ957" s="193"/>
      <c r="AR957" s="193"/>
      <c r="AS957" s="193"/>
      <c r="AT957" s="193"/>
      <c r="AU957" s="193"/>
      <c r="AV957" s="193"/>
    </row>
    <row r="958" spans="1:48" ht="15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  <c r="AE958" s="193"/>
      <c r="AF958" s="193"/>
      <c r="AG958" s="193"/>
      <c r="AH958" s="193"/>
      <c r="AI958" s="193"/>
      <c r="AJ958" s="193"/>
      <c r="AK958" s="193"/>
      <c r="AL958" s="193"/>
      <c r="AM958" s="193"/>
      <c r="AN958" s="193"/>
      <c r="AO958" s="193"/>
      <c r="AP958" s="193"/>
      <c r="AQ958" s="193"/>
      <c r="AR958" s="193"/>
      <c r="AS958" s="193"/>
      <c r="AT958" s="193"/>
      <c r="AU958" s="193"/>
      <c r="AV958" s="193"/>
    </row>
    <row r="959" spans="1:48" ht="15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  <c r="AE959" s="193"/>
      <c r="AF959" s="193"/>
      <c r="AG959" s="193"/>
      <c r="AH959" s="193"/>
      <c r="AI959" s="193"/>
      <c r="AJ959" s="193"/>
      <c r="AK959" s="193"/>
      <c r="AL959" s="193"/>
      <c r="AM959" s="193"/>
      <c r="AN959" s="193"/>
      <c r="AO959" s="193"/>
      <c r="AP959" s="193"/>
      <c r="AQ959" s="193"/>
      <c r="AR959" s="193"/>
      <c r="AS959" s="193"/>
      <c r="AT959" s="193"/>
      <c r="AU959" s="193"/>
      <c r="AV959" s="193"/>
    </row>
    <row r="960" spans="1:48" ht="15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  <c r="AE960" s="193"/>
      <c r="AF960" s="193"/>
      <c r="AG960" s="193"/>
      <c r="AH960" s="193"/>
      <c r="AI960" s="193"/>
      <c r="AJ960" s="193"/>
      <c r="AK960" s="193"/>
      <c r="AL960" s="193"/>
      <c r="AM960" s="193"/>
      <c r="AN960" s="193"/>
      <c r="AO960" s="193"/>
      <c r="AP960" s="193"/>
      <c r="AQ960" s="193"/>
      <c r="AR960" s="193"/>
      <c r="AS960" s="193"/>
      <c r="AT960" s="193"/>
      <c r="AU960" s="193"/>
      <c r="AV960" s="193"/>
    </row>
    <row r="961" spans="1:48" ht="15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  <c r="AE961" s="193"/>
      <c r="AF961" s="193"/>
      <c r="AG961" s="193"/>
      <c r="AH961" s="193"/>
      <c r="AI961" s="193"/>
      <c r="AJ961" s="193"/>
      <c r="AK961" s="193"/>
      <c r="AL961" s="193"/>
      <c r="AM961" s="193"/>
      <c r="AN961" s="193"/>
      <c r="AO961" s="193"/>
      <c r="AP961" s="193"/>
      <c r="AQ961" s="193"/>
      <c r="AR961" s="193"/>
      <c r="AS961" s="193"/>
      <c r="AT961" s="193"/>
      <c r="AU961" s="193"/>
      <c r="AV961" s="193"/>
    </row>
    <row r="962" spans="1:48" ht="15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  <c r="AE962" s="193"/>
      <c r="AF962" s="193"/>
      <c r="AG962" s="193"/>
      <c r="AH962" s="193"/>
      <c r="AI962" s="193"/>
      <c r="AJ962" s="193"/>
      <c r="AK962" s="193"/>
      <c r="AL962" s="193"/>
      <c r="AM962" s="193"/>
      <c r="AN962" s="193"/>
      <c r="AO962" s="193"/>
      <c r="AP962" s="193"/>
      <c r="AQ962" s="193"/>
      <c r="AR962" s="193"/>
      <c r="AS962" s="193"/>
      <c r="AT962" s="193"/>
      <c r="AU962" s="193"/>
      <c r="AV962" s="193"/>
    </row>
    <row r="963" spans="1:48" ht="15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  <c r="AE963" s="193"/>
      <c r="AF963" s="193"/>
      <c r="AG963" s="193"/>
      <c r="AH963" s="193"/>
      <c r="AI963" s="193"/>
      <c r="AJ963" s="193"/>
      <c r="AK963" s="193"/>
      <c r="AL963" s="193"/>
      <c r="AM963" s="193"/>
      <c r="AN963" s="193"/>
      <c r="AO963" s="193"/>
      <c r="AP963" s="193"/>
      <c r="AQ963" s="193"/>
      <c r="AR963" s="193"/>
      <c r="AS963" s="193"/>
      <c r="AT963" s="193"/>
      <c r="AU963" s="193"/>
      <c r="AV963" s="193"/>
    </row>
    <row r="964" spans="1:48" ht="15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  <c r="AE964" s="193"/>
      <c r="AF964" s="193"/>
      <c r="AG964" s="193"/>
      <c r="AH964" s="193"/>
      <c r="AI964" s="193"/>
      <c r="AJ964" s="193"/>
      <c r="AK964" s="193"/>
      <c r="AL964" s="193"/>
      <c r="AM964" s="193"/>
      <c r="AN964" s="193"/>
      <c r="AO964" s="193"/>
      <c r="AP964" s="193"/>
      <c r="AQ964" s="193"/>
      <c r="AR964" s="193"/>
      <c r="AS964" s="193"/>
      <c r="AT964" s="193"/>
      <c r="AU964" s="193"/>
      <c r="AV964" s="193"/>
    </row>
    <row r="965" spans="1:48" ht="15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  <c r="AE965" s="193"/>
      <c r="AF965" s="193"/>
      <c r="AG965" s="193"/>
      <c r="AH965" s="193"/>
      <c r="AI965" s="193"/>
      <c r="AJ965" s="193"/>
      <c r="AK965" s="193"/>
      <c r="AL965" s="193"/>
      <c r="AM965" s="193"/>
      <c r="AN965" s="193"/>
      <c r="AO965" s="193"/>
      <c r="AP965" s="193"/>
      <c r="AQ965" s="193"/>
      <c r="AR965" s="193"/>
      <c r="AS965" s="193"/>
      <c r="AT965" s="193"/>
      <c r="AU965" s="193"/>
      <c r="AV965" s="193"/>
    </row>
    <row r="966" spans="1:48" ht="15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  <c r="AE966" s="193"/>
      <c r="AF966" s="193"/>
      <c r="AG966" s="193"/>
      <c r="AH966" s="193"/>
      <c r="AI966" s="193"/>
      <c r="AJ966" s="193"/>
      <c r="AK966" s="193"/>
      <c r="AL966" s="193"/>
      <c r="AM966" s="193"/>
      <c r="AN966" s="193"/>
      <c r="AO966" s="193"/>
      <c r="AP966" s="193"/>
      <c r="AQ966" s="193"/>
      <c r="AR966" s="193"/>
      <c r="AS966" s="193"/>
      <c r="AT966" s="193"/>
      <c r="AU966" s="193"/>
      <c r="AV966" s="193"/>
    </row>
    <row r="967" spans="1:48" ht="15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  <c r="AE967" s="193"/>
      <c r="AF967" s="193"/>
      <c r="AG967" s="193"/>
      <c r="AH967" s="193"/>
      <c r="AI967" s="193"/>
      <c r="AJ967" s="193"/>
      <c r="AK967" s="193"/>
      <c r="AL967" s="193"/>
      <c r="AM967" s="193"/>
      <c r="AN967" s="193"/>
      <c r="AO967" s="193"/>
      <c r="AP967" s="193"/>
      <c r="AQ967" s="193"/>
      <c r="AR967" s="193"/>
      <c r="AS967" s="193"/>
      <c r="AT967" s="193"/>
      <c r="AU967" s="193"/>
      <c r="AV967" s="193"/>
    </row>
    <row r="968" spans="1:48" ht="15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  <c r="AE968" s="193"/>
      <c r="AF968" s="193"/>
      <c r="AG968" s="193"/>
      <c r="AH968" s="193"/>
      <c r="AI968" s="193"/>
      <c r="AJ968" s="193"/>
      <c r="AK968" s="193"/>
      <c r="AL968" s="193"/>
      <c r="AM968" s="193"/>
      <c r="AN968" s="193"/>
      <c r="AO968" s="193"/>
      <c r="AP968" s="193"/>
      <c r="AQ968" s="193"/>
      <c r="AR968" s="193"/>
      <c r="AS968" s="193"/>
      <c r="AT968" s="193"/>
      <c r="AU968" s="193"/>
      <c r="AV968" s="193"/>
    </row>
    <row r="969" spans="1:48" ht="15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  <c r="AE969" s="193"/>
      <c r="AF969" s="193"/>
      <c r="AG969" s="193"/>
      <c r="AH969" s="193"/>
      <c r="AI969" s="193"/>
      <c r="AJ969" s="193"/>
      <c r="AK969" s="193"/>
      <c r="AL969" s="193"/>
      <c r="AM969" s="193"/>
      <c r="AN969" s="193"/>
      <c r="AO969" s="193"/>
      <c r="AP969" s="193"/>
      <c r="AQ969" s="193"/>
      <c r="AR969" s="193"/>
      <c r="AS969" s="193"/>
      <c r="AT969" s="193"/>
      <c r="AU969" s="193"/>
      <c r="AV969" s="193"/>
    </row>
    <row r="970" spans="1:48" ht="15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  <c r="AE970" s="193"/>
      <c r="AF970" s="193"/>
      <c r="AG970" s="193"/>
      <c r="AH970" s="193"/>
      <c r="AI970" s="193"/>
      <c r="AJ970" s="193"/>
      <c r="AK970" s="193"/>
      <c r="AL970" s="193"/>
      <c r="AM970" s="193"/>
      <c r="AN970" s="193"/>
      <c r="AO970" s="193"/>
      <c r="AP970" s="193"/>
      <c r="AQ970" s="193"/>
      <c r="AR970" s="193"/>
      <c r="AS970" s="193"/>
      <c r="AT970" s="193"/>
      <c r="AU970" s="193"/>
      <c r="AV970" s="193"/>
    </row>
    <row r="971" spans="1:48" ht="15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  <c r="AE971" s="193"/>
      <c r="AF971" s="193"/>
      <c r="AG971" s="193"/>
      <c r="AH971" s="193"/>
      <c r="AI971" s="193"/>
      <c r="AJ971" s="193"/>
      <c r="AK971" s="193"/>
      <c r="AL971" s="193"/>
      <c r="AM971" s="193"/>
      <c r="AN971" s="193"/>
      <c r="AO971" s="193"/>
      <c r="AP971" s="193"/>
      <c r="AQ971" s="193"/>
      <c r="AR971" s="193"/>
      <c r="AS971" s="193"/>
      <c r="AT971" s="193"/>
      <c r="AU971" s="193"/>
      <c r="AV971" s="193"/>
    </row>
    <row r="972" spans="1:48" ht="15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  <c r="AE972" s="193"/>
      <c r="AF972" s="193"/>
      <c r="AG972" s="193"/>
      <c r="AH972" s="193"/>
      <c r="AI972" s="193"/>
      <c r="AJ972" s="193"/>
      <c r="AK972" s="193"/>
      <c r="AL972" s="193"/>
      <c r="AM972" s="193"/>
      <c r="AN972" s="193"/>
      <c r="AO972" s="193"/>
      <c r="AP972" s="193"/>
      <c r="AQ972" s="193"/>
      <c r="AR972" s="193"/>
      <c r="AS972" s="193"/>
      <c r="AT972" s="193"/>
      <c r="AU972" s="193"/>
      <c r="AV972" s="193"/>
    </row>
    <row r="973" spans="1:48" ht="15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  <c r="AE973" s="193"/>
      <c r="AF973" s="193"/>
      <c r="AG973" s="193"/>
      <c r="AH973" s="193"/>
      <c r="AI973" s="193"/>
      <c r="AJ973" s="193"/>
      <c r="AK973" s="193"/>
      <c r="AL973" s="193"/>
      <c r="AM973" s="193"/>
      <c r="AN973" s="193"/>
      <c r="AO973" s="193"/>
      <c r="AP973" s="193"/>
      <c r="AQ973" s="193"/>
      <c r="AR973" s="193"/>
      <c r="AS973" s="193"/>
      <c r="AT973" s="193"/>
      <c r="AU973" s="193"/>
      <c r="AV973" s="193"/>
    </row>
    <row r="974" spans="1:48" ht="15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  <c r="AA974" s="193"/>
      <c r="AB974" s="193"/>
      <c r="AC974" s="193"/>
      <c r="AD974" s="193"/>
      <c r="AE974" s="193"/>
      <c r="AF974" s="193"/>
      <c r="AG974" s="193"/>
      <c r="AH974" s="193"/>
      <c r="AI974" s="193"/>
      <c r="AJ974" s="193"/>
      <c r="AK974" s="193"/>
      <c r="AL974" s="193"/>
      <c r="AM974" s="193"/>
      <c r="AN974" s="193"/>
      <c r="AO974" s="193"/>
      <c r="AP974" s="193"/>
      <c r="AQ974" s="193"/>
      <c r="AR974" s="193"/>
      <c r="AS974" s="193"/>
      <c r="AT974" s="193"/>
      <c r="AU974" s="193"/>
      <c r="AV974" s="193"/>
    </row>
    <row r="975" spans="1:48" ht="15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  <c r="AE975" s="193"/>
      <c r="AF975" s="193"/>
      <c r="AG975" s="193"/>
      <c r="AH975" s="193"/>
      <c r="AI975" s="193"/>
      <c r="AJ975" s="193"/>
      <c r="AK975" s="193"/>
      <c r="AL975" s="193"/>
      <c r="AM975" s="193"/>
      <c r="AN975" s="193"/>
      <c r="AO975" s="193"/>
      <c r="AP975" s="193"/>
      <c r="AQ975" s="193"/>
      <c r="AR975" s="193"/>
      <c r="AS975" s="193"/>
      <c r="AT975" s="193"/>
      <c r="AU975" s="193"/>
      <c r="AV975" s="193"/>
    </row>
    <row r="976" spans="1:48" ht="15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  <c r="AE976" s="193"/>
      <c r="AF976" s="193"/>
      <c r="AG976" s="193"/>
      <c r="AH976" s="193"/>
      <c r="AI976" s="193"/>
      <c r="AJ976" s="193"/>
      <c r="AK976" s="193"/>
      <c r="AL976" s="193"/>
      <c r="AM976" s="193"/>
      <c r="AN976" s="193"/>
      <c r="AO976" s="193"/>
      <c r="AP976" s="193"/>
      <c r="AQ976" s="193"/>
      <c r="AR976" s="193"/>
      <c r="AS976" s="193"/>
      <c r="AT976" s="193"/>
      <c r="AU976" s="193"/>
      <c r="AV976" s="193"/>
    </row>
    <row r="977" spans="1:48" ht="15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  <c r="AE977" s="193"/>
      <c r="AF977" s="193"/>
      <c r="AG977" s="193"/>
      <c r="AH977" s="193"/>
      <c r="AI977" s="193"/>
      <c r="AJ977" s="193"/>
      <c r="AK977" s="193"/>
      <c r="AL977" s="193"/>
      <c r="AM977" s="193"/>
      <c r="AN977" s="193"/>
      <c r="AO977" s="193"/>
      <c r="AP977" s="193"/>
      <c r="AQ977" s="193"/>
      <c r="AR977" s="193"/>
      <c r="AS977" s="193"/>
      <c r="AT977" s="193"/>
      <c r="AU977" s="193"/>
      <c r="AV977" s="193"/>
    </row>
    <row r="978" spans="1:48" ht="15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  <c r="AE978" s="193"/>
      <c r="AF978" s="193"/>
      <c r="AG978" s="193"/>
      <c r="AH978" s="193"/>
      <c r="AI978" s="193"/>
      <c r="AJ978" s="193"/>
      <c r="AK978" s="193"/>
      <c r="AL978" s="193"/>
      <c r="AM978" s="193"/>
      <c r="AN978" s="193"/>
      <c r="AO978" s="193"/>
      <c r="AP978" s="193"/>
      <c r="AQ978" s="193"/>
      <c r="AR978" s="193"/>
      <c r="AS978" s="193"/>
      <c r="AT978" s="193"/>
      <c r="AU978" s="193"/>
      <c r="AV978" s="193"/>
    </row>
    <row r="979" spans="1:48" ht="15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  <c r="AA979" s="193"/>
      <c r="AB979" s="193"/>
      <c r="AC979" s="193"/>
      <c r="AD979" s="193"/>
      <c r="AE979" s="193"/>
      <c r="AF979" s="193"/>
      <c r="AG979" s="193"/>
      <c r="AH979" s="193"/>
      <c r="AI979" s="193"/>
      <c r="AJ979" s="193"/>
      <c r="AK979" s="193"/>
      <c r="AL979" s="193"/>
      <c r="AM979" s="193"/>
      <c r="AN979" s="193"/>
      <c r="AO979" s="193"/>
      <c r="AP979" s="193"/>
      <c r="AQ979" s="193"/>
      <c r="AR979" s="193"/>
      <c r="AS979" s="193"/>
      <c r="AT979" s="193"/>
      <c r="AU979" s="193"/>
      <c r="AV979" s="193"/>
    </row>
    <row r="980" spans="1:48" ht="15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  <c r="AE980" s="193"/>
      <c r="AF980" s="193"/>
      <c r="AG980" s="193"/>
      <c r="AH980" s="193"/>
      <c r="AI980" s="193"/>
      <c r="AJ980" s="193"/>
      <c r="AK980" s="193"/>
      <c r="AL980" s="193"/>
      <c r="AM980" s="193"/>
      <c r="AN980" s="193"/>
      <c r="AO980" s="193"/>
      <c r="AP980" s="193"/>
      <c r="AQ980" s="193"/>
      <c r="AR980" s="193"/>
      <c r="AS980" s="193"/>
      <c r="AT980" s="193"/>
      <c r="AU980" s="193"/>
      <c r="AV980" s="193"/>
    </row>
    <row r="981" spans="1:48" ht="15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  <c r="AE981" s="193"/>
      <c r="AF981" s="193"/>
      <c r="AG981" s="193"/>
      <c r="AH981" s="193"/>
      <c r="AI981" s="193"/>
      <c r="AJ981" s="193"/>
      <c r="AK981" s="193"/>
      <c r="AL981" s="193"/>
      <c r="AM981" s="193"/>
      <c r="AN981" s="193"/>
      <c r="AO981" s="193"/>
      <c r="AP981" s="193"/>
      <c r="AQ981" s="193"/>
      <c r="AR981" s="193"/>
      <c r="AS981" s="193"/>
      <c r="AT981" s="193"/>
      <c r="AU981" s="193"/>
      <c r="AV981" s="193"/>
    </row>
    <row r="982" spans="1:48" ht="15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  <c r="AE982" s="193"/>
      <c r="AF982" s="193"/>
      <c r="AG982" s="193"/>
      <c r="AH982" s="193"/>
      <c r="AI982" s="193"/>
      <c r="AJ982" s="193"/>
      <c r="AK982" s="193"/>
      <c r="AL982" s="193"/>
      <c r="AM982" s="193"/>
      <c r="AN982" s="193"/>
      <c r="AO982" s="193"/>
      <c r="AP982" s="193"/>
      <c r="AQ982" s="193"/>
      <c r="AR982" s="193"/>
      <c r="AS982" s="193"/>
      <c r="AT982" s="193"/>
      <c r="AU982" s="193"/>
      <c r="AV982" s="193"/>
    </row>
    <row r="983" spans="1:48" ht="15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  <c r="AE983" s="193"/>
      <c r="AF983" s="193"/>
      <c r="AG983" s="193"/>
      <c r="AH983" s="193"/>
      <c r="AI983" s="193"/>
      <c r="AJ983" s="193"/>
      <c r="AK983" s="193"/>
      <c r="AL983" s="193"/>
      <c r="AM983" s="193"/>
      <c r="AN983" s="193"/>
      <c r="AO983" s="193"/>
      <c r="AP983" s="193"/>
      <c r="AQ983" s="193"/>
      <c r="AR983" s="193"/>
      <c r="AS983" s="193"/>
      <c r="AT983" s="193"/>
      <c r="AU983" s="193"/>
      <c r="AV983" s="193"/>
    </row>
    <row r="984" spans="1:48" ht="15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  <c r="AE984" s="193"/>
      <c r="AF984" s="193"/>
      <c r="AG984" s="193"/>
      <c r="AH984" s="193"/>
      <c r="AI984" s="193"/>
      <c r="AJ984" s="193"/>
      <c r="AK984" s="193"/>
      <c r="AL984" s="193"/>
      <c r="AM984" s="193"/>
      <c r="AN984" s="193"/>
      <c r="AO984" s="193"/>
      <c r="AP984" s="193"/>
      <c r="AQ984" s="193"/>
      <c r="AR984" s="193"/>
      <c r="AS984" s="193"/>
      <c r="AT984" s="193"/>
      <c r="AU984" s="193"/>
      <c r="AV984" s="193"/>
    </row>
    <row r="985" spans="1:48" ht="15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  <c r="AE985" s="193"/>
      <c r="AF985" s="193"/>
      <c r="AG985" s="193"/>
      <c r="AH985" s="193"/>
      <c r="AI985" s="193"/>
      <c r="AJ985" s="193"/>
      <c r="AK985" s="193"/>
      <c r="AL985" s="193"/>
      <c r="AM985" s="193"/>
      <c r="AN985" s="193"/>
      <c r="AO985" s="193"/>
      <c r="AP985" s="193"/>
      <c r="AQ985" s="193"/>
      <c r="AR985" s="193"/>
      <c r="AS985" s="193"/>
      <c r="AT985" s="193"/>
      <c r="AU985" s="193"/>
      <c r="AV985" s="193"/>
    </row>
    <row r="986" spans="1:48" ht="15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  <c r="AE986" s="193"/>
      <c r="AF986" s="193"/>
      <c r="AG986" s="193"/>
      <c r="AH986" s="193"/>
      <c r="AI986" s="193"/>
      <c r="AJ986" s="193"/>
      <c r="AK986" s="193"/>
      <c r="AL986" s="193"/>
      <c r="AM986" s="193"/>
      <c r="AN986" s="193"/>
      <c r="AO986" s="193"/>
      <c r="AP986" s="193"/>
      <c r="AQ986" s="193"/>
      <c r="AR986" s="193"/>
      <c r="AS986" s="193"/>
      <c r="AT986" s="193"/>
      <c r="AU986" s="193"/>
      <c r="AV986" s="193"/>
    </row>
    <row r="987" spans="1:48" ht="15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  <c r="AA987" s="193"/>
      <c r="AB987" s="193"/>
      <c r="AC987" s="193"/>
      <c r="AD987" s="193"/>
      <c r="AE987" s="193"/>
      <c r="AF987" s="193"/>
      <c r="AG987" s="193"/>
      <c r="AH987" s="193"/>
      <c r="AI987" s="193"/>
      <c r="AJ987" s="193"/>
      <c r="AK987" s="193"/>
      <c r="AL987" s="193"/>
      <c r="AM987" s="193"/>
      <c r="AN987" s="193"/>
      <c r="AO987" s="193"/>
      <c r="AP987" s="193"/>
      <c r="AQ987" s="193"/>
      <c r="AR987" s="193"/>
      <c r="AS987" s="193"/>
      <c r="AT987" s="193"/>
      <c r="AU987" s="193"/>
      <c r="AV987" s="193"/>
    </row>
    <row r="988" spans="1:48" ht="15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  <c r="AE988" s="193"/>
      <c r="AF988" s="193"/>
      <c r="AG988" s="193"/>
      <c r="AH988" s="193"/>
      <c r="AI988" s="193"/>
      <c r="AJ988" s="193"/>
      <c r="AK988" s="193"/>
      <c r="AL988" s="193"/>
      <c r="AM988" s="193"/>
      <c r="AN988" s="193"/>
      <c r="AO988" s="193"/>
      <c r="AP988" s="193"/>
      <c r="AQ988" s="193"/>
      <c r="AR988" s="193"/>
      <c r="AS988" s="193"/>
      <c r="AT988" s="193"/>
      <c r="AU988" s="193"/>
      <c r="AV988" s="193"/>
    </row>
    <row r="989" spans="1:48" ht="15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  <c r="AE989" s="193"/>
      <c r="AF989" s="193"/>
      <c r="AG989" s="193"/>
      <c r="AH989" s="193"/>
      <c r="AI989" s="193"/>
      <c r="AJ989" s="193"/>
      <c r="AK989" s="193"/>
      <c r="AL989" s="193"/>
      <c r="AM989" s="193"/>
      <c r="AN989" s="193"/>
      <c r="AO989" s="193"/>
      <c r="AP989" s="193"/>
      <c r="AQ989" s="193"/>
      <c r="AR989" s="193"/>
      <c r="AS989" s="193"/>
      <c r="AT989" s="193"/>
      <c r="AU989" s="193"/>
      <c r="AV989" s="193"/>
    </row>
    <row r="990" spans="1:48" ht="15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  <c r="AE990" s="193"/>
      <c r="AF990" s="193"/>
      <c r="AG990" s="193"/>
      <c r="AH990" s="193"/>
      <c r="AI990" s="193"/>
      <c r="AJ990" s="193"/>
      <c r="AK990" s="193"/>
      <c r="AL990" s="193"/>
      <c r="AM990" s="193"/>
      <c r="AN990" s="193"/>
      <c r="AO990" s="193"/>
      <c r="AP990" s="193"/>
      <c r="AQ990" s="193"/>
      <c r="AR990" s="193"/>
      <c r="AS990" s="193"/>
      <c r="AT990" s="193"/>
      <c r="AU990" s="193"/>
      <c r="AV990" s="193"/>
    </row>
    <row r="991" spans="1:48" ht="15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  <c r="AE991" s="193"/>
      <c r="AF991" s="193"/>
      <c r="AG991" s="193"/>
      <c r="AH991" s="193"/>
      <c r="AI991" s="193"/>
      <c r="AJ991" s="193"/>
      <c r="AK991" s="193"/>
      <c r="AL991" s="193"/>
      <c r="AM991" s="193"/>
      <c r="AN991" s="193"/>
      <c r="AO991" s="193"/>
      <c r="AP991" s="193"/>
      <c r="AQ991" s="193"/>
      <c r="AR991" s="193"/>
      <c r="AS991" s="193"/>
      <c r="AT991" s="193"/>
      <c r="AU991" s="193"/>
      <c r="AV991" s="193"/>
    </row>
    <row r="992" spans="1:48" ht="15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  <c r="AE992" s="193"/>
      <c r="AF992" s="193"/>
      <c r="AG992" s="193"/>
      <c r="AH992" s="193"/>
      <c r="AI992" s="193"/>
      <c r="AJ992" s="193"/>
      <c r="AK992" s="193"/>
      <c r="AL992" s="193"/>
      <c r="AM992" s="193"/>
      <c r="AN992" s="193"/>
      <c r="AO992" s="193"/>
      <c r="AP992" s="193"/>
      <c r="AQ992" s="193"/>
      <c r="AR992" s="193"/>
      <c r="AS992" s="193"/>
      <c r="AT992" s="193"/>
      <c r="AU992" s="193"/>
      <c r="AV992" s="193"/>
    </row>
    <row r="993" spans="1:48" ht="15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  <c r="AA993" s="193"/>
      <c r="AB993" s="193"/>
      <c r="AC993" s="193"/>
      <c r="AD993" s="193"/>
      <c r="AE993" s="193"/>
      <c r="AF993" s="193"/>
      <c r="AG993" s="193"/>
      <c r="AH993" s="193"/>
      <c r="AI993" s="193"/>
      <c r="AJ993" s="193"/>
      <c r="AK993" s="193"/>
      <c r="AL993" s="193"/>
      <c r="AM993" s="193"/>
      <c r="AN993" s="193"/>
      <c r="AO993" s="193"/>
      <c r="AP993" s="193"/>
      <c r="AQ993" s="193"/>
      <c r="AR993" s="193"/>
      <c r="AS993" s="193"/>
      <c r="AT993" s="193"/>
      <c r="AU993" s="193"/>
      <c r="AV993" s="193"/>
    </row>
    <row r="994" spans="1:48" ht="15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  <c r="AE994" s="193"/>
      <c r="AF994" s="193"/>
      <c r="AG994" s="193"/>
      <c r="AH994" s="193"/>
      <c r="AI994" s="193"/>
      <c r="AJ994" s="193"/>
      <c r="AK994" s="193"/>
      <c r="AL994" s="193"/>
      <c r="AM994" s="193"/>
      <c r="AN994" s="193"/>
      <c r="AO994" s="193"/>
      <c r="AP994" s="193"/>
      <c r="AQ994" s="193"/>
      <c r="AR994" s="193"/>
      <c r="AS994" s="193"/>
      <c r="AT994" s="193"/>
      <c r="AU994" s="193"/>
      <c r="AV994" s="193"/>
    </row>
    <row r="995" spans="1:48" ht="15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  <c r="AE995" s="193"/>
      <c r="AF995" s="193"/>
      <c r="AG995" s="193"/>
      <c r="AH995" s="193"/>
      <c r="AI995" s="193"/>
      <c r="AJ995" s="193"/>
      <c r="AK995" s="193"/>
      <c r="AL995" s="193"/>
      <c r="AM995" s="193"/>
      <c r="AN995" s="193"/>
      <c r="AO995" s="193"/>
      <c r="AP995" s="193"/>
      <c r="AQ995" s="193"/>
      <c r="AR995" s="193"/>
      <c r="AS995" s="193"/>
      <c r="AT995" s="193"/>
      <c r="AU995" s="193"/>
      <c r="AV995" s="193"/>
    </row>
    <row r="996" spans="1:48" ht="15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  <c r="AE996" s="193"/>
      <c r="AF996" s="193"/>
      <c r="AG996" s="193"/>
      <c r="AH996" s="193"/>
      <c r="AI996" s="193"/>
      <c r="AJ996" s="193"/>
      <c r="AK996" s="193"/>
      <c r="AL996" s="193"/>
      <c r="AM996" s="193"/>
      <c r="AN996" s="193"/>
      <c r="AO996" s="193"/>
      <c r="AP996" s="193"/>
      <c r="AQ996" s="193"/>
      <c r="AR996" s="193"/>
      <c r="AS996" s="193"/>
      <c r="AT996" s="193"/>
      <c r="AU996" s="193"/>
      <c r="AV996" s="193"/>
    </row>
    <row r="997" spans="1:48" ht="15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  <c r="AE997" s="193"/>
      <c r="AF997" s="193"/>
      <c r="AG997" s="193"/>
      <c r="AH997" s="193"/>
      <c r="AI997" s="193"/>
      <c r="AJ997" s="193"/>
      <c r="AK997" s="193"/>
      <c r="AL997" s="193"/>
      <c r="AM997" s="193"/>
      <c r="AN997" s="193"/>
      <c r="AO997" s="193"/>
      <c r="AP997" s="193"/>
      <c r="AQ997" s="193"/>
      <c r="AR997" s="193"/>
      <c r="AS997" s="193"/>
      <c r="AT997" s="193"/>
      <c r="AU997" s="193"/>
      <c r="AV997" s="193"/>
    </row>
    <row r="998" spans="1:48" ht="15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  <c r="AE998" s="193"/>
      <c r="AF998" s="193"/>
      <c r="AG998" s="193"/>
      <c r="AH998" s="193"/>
      <c r="AI998" s="193"/>
      <c r="AJ998" s="193"/>
      <c r="AK998" s="193"/>
      <c r="AL998" s="193"/>
      <c r="AM998" s="193"/>
      <c r="AN998" s="193"/>
      <c r="AO998" s="193"/>
      <c r="AP998" s="193"/>
      <c r="AQ998" s="193"/>
      <c r="AR998" s="193"/>
      <c r="AS998" s="193"/>
      <c r="AT998" s="193"/>
      <c r="AU998" s="193"/>
      <c r="AV998" s="193"/>
    </row>
    <row r="999" spans="1:48" ht="15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  <c r="AE999" s="193"/>
      <c r="AF999" s="193"/>
      <c r="AG999" s="193"/>
      <c r="AH999" s="193"/>
      <c r="AI999" s="193"/>
      <c r="AJ999" s="193"/>
      <c r="AK999" s="193"/>
      <c r="AL999" s="193"/>
      <c r="AM999" s="193"/>
      <c r="AN999" s="193"/>
      <c r="AO999" s="193"/>
      <c r="AP999" s="193"/>
      <c r="AQ999" s="193"/>
      <c r="AR999" s="193"/>
      <c r="AS999" s="193"/>
      <c r="AT999" s="193"/>
      <c r="AU999" s="193"/>
      <c r="AV999" s="193"/>
    </row>
    <row r="1000" spans="1:48" ht="15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  <c r="AE1000" s="193"/>
      <c r="AF1000" s="193"/>
      <c r="AG1000" s="193"/>
      <c r="AH1000" s="193"/>
      <c r="AI1000" s="193"/>
      <c r="AJ1000" s="193"/>
      <c r="AK1000" s="193"/>
      <c r="AL1000" s="193"/>
      <c r="AM1000" s="193"/>
      <c r="AN1000" s="193"/>
      <c r="AO1000" s="193"/>
      <c r="AP1000" s="193"/>
      <c r="AQ1000" s="193"/>
      <c r="AR1000" s="193"/>
      <c r="AS1000" s="193"/>
      <c r="AT1000" s="193"/>
      <c r="AU1000" s="193"/>
      <c r="AV1000" s="193"/>
    </row>
  </sheetData>
  <mergeCells count="5">
    <mergeCell ref="A1:C2"/>
    <mergeCell ref="G1:R2"/>
    <mergeCell ref="S1:AD2"/>
    <mergeCell ref="AE1:AH2"/>
    <mergeCell ref="AI1:AL2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AV989"/>
  <sheetViews>
    <sheetView tabSelected="1" workbookViewId="0">
      <selection activeCell="A10" sqref="A10:XFD10"/>
    </sheetView>
  </sheetViews>
  <sheetFormatPr defaultColWidth="12.5703125" defaultRowHeight="15.75" customHeight="1"/>
  <cols>
    <col min="1" max="1" width="8.42578125" customWidth="1"/>
    <col min="2" max="2" width="10.42578125" customWidth="1"/>
    <col min="3" max="3" width="40" customWidth="1"/>
    <col min="4" max="9" width="12.5703125" hidden="1"/>
    <col min="13" max="21" width="12.5703125" hidden="1"/>
    <col min="25" max="30" width="12.5703125" hidden="1"/>
    <col min="31" max="32" width="21.42578125" customWidth="1"/>
    <col min="33" max="34" width="12.5703125" hidden="1"/>
    <col min="35" max="36" width="20.42578125" customWidth="1"/>
    <col min="37" max="38" width="12.5703125" hidden="1"/>
  </cols>
  <sheetData>
    <row r="1" spans="1:48" ht="15">
      <c r="A1" s="252" t="str">
        <f ca="1">IFERROR(__xludf.DUMMYFUNCTION("IMPORTRANGE(""https://docs.google.com/spreadsheets/d/17satSTpinhgyKONxUt8ymbzIQURiWn9_odZBdnkb3WE/edit#gid=1462225298"",""МСЗУ ОМСУ!A2:c102"")"),"")</f>
        <v/>
      </c>
      <c r="B1" s="247"/>
      <c r="C1" s="248"/>
      <c r="D1" s="180" t="str">
        <f ca="1">IFERROR(__xludf.DUMMYFUNCTION("IMPORTRANGE(""https://docs.google.com/spreadsheets/d/17satSTpinhgyKONxUt8ymbzIQURiWn9_odZBdnkb3WE/edit#gid=1462225298"",""МСЗУ ОМСУ!d2:al4"")"),"")</f>
        <v/>
      </c>
      <c r="E1" s="180"/>
      <c r="F1" s="180"/>
      <c r="G1" s="253" t="str">
        <f ca="1">IFERROR(__xludf.DUMMYFUNCTION("""COMPUTED_VALUE"""),"Количество обращений за получением МСЗУ в электронном виде с использованием ЕПГУ/РПГУ")</f>
        <v>Количество обращений за получением МСЗУ в электронном виде с использованием ЕПГУ/РПГУ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8"/>
      <c r="S1" s="253" t="str">
        <f ca="1">IFERROR(__xludf.DUMMYFUNCTION("""COMPUTED_VALUE"""),"Общее количество обращений во всех формах за получением МСЗУ")</f>
        <v>Общее количество обращений во всех формах за получением МСЗУ</v>
      </c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8"/>
      <c r="AE1" s="253" t="str">
        <f ca="1">IFERROR(__xludf.DUMMYFUNCTION("""COMPUTED_VALUE"""),"Количество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РПГУ")</f>
        <v>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</v>
      </c>
      <c r="AF1" s="247"/>
      <c r="AG1" s="247"/>
      <c r="AH1" s="248"/>
      <c r="AI1" s="253" t="str">
        <f ca="1">IFERROR(__xludf.DUMMYFUNCTION("""COMPUTED_VALUE"""),"Общее количество предоставленных массовых социально значимых услуг в электронном виде с использованием ЕПГУ или РПГУ ")</f>
        <v xml:space="preserve">Общее количество предоставленных массовых социально значимых услуг в электронном виде с использованием ЕПГУ или РПГУ </v>
      </c>
      <c r="AJ1" s="247"/>
      <c r="AK1" s="247"/>
      <c r="AL1" s="248"/>
      <c r="AM1" s="181"/>
      <c r="AN1" s="181"/>
      <c r="AO1" s="181"/>
      <c r="AP1" s="181"/>
      <c r="AQ1" s="181"/>
      <c r="AR1" s="181"/>
      <c r="AS1" s="181"/>
      <c r="AT1" s="181"/>
      <c r="AU1" s="181"/>
      <c r="AV1" s="181"/>
    </row>
    <row r="2" spans="1:48" ht="40.5" customHeight="1">
      <c r="A2" s="249"/>
      <c r="B2" s="250"/>
      <c r="C2" s="251"/>
      <c r="D2" s="182" t="str">
        <f ca="1">IFERROR(__xludf.DUMMYFUNCTION("""COMPUTED_VALUE"""),"Подключена на ЕПГУ")</f>
        <v>Подключена на ЕПГУ</v>
      </c>
      <c r="E2" s="182" t="str">
        <f ca="1">IFERROR(__xludf.DUMMYFUNCTION("""COMPUTED_VALUE"""),"Подключена на РПГУ")</f>
        <v>Подключена на РПГУ</v>
      </c>
      <c r="F2" s="182" t="str">
        <f ca="1">IFERROR(__xludf.DUMMYFUNCTION("""COMPUTED_VALUE"""),"ID")</f>
        <v>ID</v>
      </c>
      <c r="G2" s="249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1"/>
      <c r="S2" s="249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1"/>
      <c r="AE2" s="249"/>
      <c r="AF2" s="250"/>
      <c r="AG2" s="250"/>
      <c r="AH2" s="251"/>
      <c r="AI2" s="249"/>
      <c r="AJ2" s="250"/>
      <c r="AK2" s="250"/>
      <c r="AL2" s="251"/>
      <c r="AM2" s="181"/>
      <c r="AN2" s="181"/>
      <c r="AO2" s="181"/>
      <c r="AP2" s="181"/>
      <c r="AQ2" s="181"/>
      <c r="AR2" s="181"/>
      <c r="AS2" s="181"/>
      <c r="AT2" s="181"/>
      <c r="AU2" s="181"/>
      <c r="AV2" s="181"/>
    </row>
    <row r="3" spans="1:48" ht="15">
      <c r="A3" s="180" t="str">
        <f ca="1">IFERROR(__xludf.DUMMYFUNCTION("""COMPUTED_VALUE"""),"№ п/п")</f>
        <v>№ п/п</v>
      </c>
      <c r="B3" s="180" t="str">
        <f ca="1">IFERROR(__xludf.DUMMYFUNCTION("""COMPUTED_VALUE"""),"Номер МР")</f>
        <v>Номер МР</v>
      </c>
      <c r="C3" s="180" t="str">
        <f ca="1">IFERROR(__xludf.DUMMYFUNCTION("""COMPUTED_VALUE"""),"Наименование услуги")</f>
        <v>Наименование услуги</v>
      </c>
      <c r="D3" s="180"/>
      <c r="E3" s="180"/>
      <c r="F3" s="180"/>
      <c r="G3" s="183" t="str">
        <f ca="1">IFERROR(__xludf.DUMMYFUNCTION("""COMPUTED_VALUE"""),"Январь")</f>
        <v>Январь</v>
      </c>
      <c r="H3" s="183" t="str">
        <f ca="1">IFERROR(__xludf.DUMMYFUNCTION("""COMPUTED_VALUE"""),"Февраль")</f>
        <v>Февраль</v>
      </c>
      <c r="I3" s="183" t="str">
        <f ca="1">IFERROR(__xludf.DUMMYFUNCTION("""COMPUTED_VALUE"""),"Март")</f>
        <v>Март</v>
      </c>
      <c r="J3" s="183" t="str">
        <f ca="1">IFERROR(__xludf.DUMMYFUNCTION("""COMPUTED_VALUE"""),"Апрель")</f>
        <v>Апрель</v>
      </c>
      <c r="K3" s="183" t="str">
        <f ca="1">IFERROR(__xludf.DUMMYFUNCTION("""COMPUTED_VALUE"""),"Май")</f>
        <v>Май</v>
      </c>
      <c r="L3" s="183" t="str">
        <f ca="1">IFERROR(__xludf.DUMMYFUNCTION("""COMPUTED_VALUE"""),"Июнь")</f>
        <v>Июнь</v>
      </c>
      <c r="M3" s="183" t="str">
        <f ca="1">IFERROR(__xludf.DUMMYFUNCTION("""COMPUTED_VALUE"""),"Июль")</f>
        <v>Июль</v>
      </c>
      <c r="N3" s="183" t="str">
        <f ca="1">IFERROR(__xludf.DUMMYFUNCTION("""COMPUTED_VALUE"""),"Август")</f>
        <v>Август</v>
      </c>
      <c r="O3" s="183" t="str">
        <f ca="1">IFERROR(__xludf.DUMMYFUNCTION("""COMPUTED_VALUE"""),"Сентябрь")</f>
        <v>Сентябрь</v>
      </c>
      <c r="P3" s="183" t="str">
        <f ca="1">IFERROR(__xludf.DUMMYFUNCTION("""COMPUTED_VALUE"""),"Октябрь")</f>
        <v>Октябрь</v>
      </c>
      <c r="Q3" s="183" t="str">
        <f ca="1">IFERROR(__xludf.DUMMYFUNCTION("""COMPUTED_VALUE"""),"Ноябрь")</f>
        <v>Ноябрь</v>
      </c>
      <c r="R3" s="183" t="str">
        <f ca="1">IFERROR(__xludf.DUMMYFUNCTION("""COMPUTED_VALUE"""),"Декабрь")</f>
        <v>Декабрь</v>
      </c>
      <c r="S3" s="183" t="str">
        <f ca="1">IFERROR(__xludf.DUMMYFUNCTION("""COMPUTED_VALUE"""),"Январь")</f>
        <v>Январь</v>
      </c>
      <c r="T3" s="183" t="str">
        <f ca="1">IFERROR(__xludf.DUMMYFUNCTION("""COMPUTED_VALUE"""),"Февраль")</f>
        <v>Февраль</v>
      </c>
      <c r="U3" s="183" t="str">
        <f ca="1">IFERROR(__xludf.DUMMYFUNCTION("""COMPUTED_VALUE"""),"Март")</f>
        <v>Март</v>
      </c>
      <c r="V3" s="183" t="str">
        <f ca="1">IFERROR(__xludf.DUMMYFUNCTION("""COMPUTED_VALUE"""),"Апрель")</f>
        <v>Апрель</v>
      </c>
      <c r="W3" s="183" t="str">
        <f ca="1">IFERROR(__xludf.DUMMYFUNCTION("""COMPUTED_VALUE"""),"Май")</f>
        <v>Май</v>
      </c>
      <c r="X3" s="183" t="str">
        <f ca="1">IFERROR(__xludf.DUMMYFUNCTION("""COMPUTED_VALUE"""),"Июнь")</f>
        <v>Июнь</v>
      </c>
      <c r="Y3" s="183" t="str">
        <f ca="1">IFERROR(__xludf.DUMMYFUNCTION("""COMPUTED_VALUE"""),"Июль")</f>
        <v>Июль</v>
      </c>
      <c r="Z3" s="183" t="str">
        <f ca="1">IFERROR(__xludf.DUMMYFUNCTION("""COMPUTED_VALUE"""),"Август")</f>
        <v>Август</v>
      </c>
      <c r="AA3" s="183" t="str">
        <f ca="1">IFERROR(__xludf.DUMMYFUNCTION("""COMPUTED_VALUE"""),"Сентябрь")</f>
        <v>Сентябрь</v>
      </c>
      <c r="AB3" s="183" t="str">
        <f ca="1">IFERROR(__xludf.DUMMYFUNCTION("""COMPUTED_VALUE"""),"Октябрь")</f>
        <v>Октябрь</v>
      </c>
      <c r="AC3" s="183" t="str">
        <f ca="1">IFERROR(__xludf.DUMMYFUNCTION("""COMPUTED_VALUE"""),"Ноябрь")</f>
        <v>Ноябрь</v>
      </c>
      <c r="AD3" s="183" t="str">
        <f ca="1">IFERROR(__xludf.DUMMYFUNCTION("""COMPUTED_VALUE"""),"Декабрь")</f>
        <v>Декабрь</v>
      </c>
      <c r="AE3" s="183" t="str">
        <f ca="1">IFERROR(__xludf.DUMMYFUNCTION("""COMPUTED_VALUE"""),"I квартал 2023")</f>
        <v>I квартал 2023</v>
      </c>
      <c r="AF3" s="183" t="str">
        <f ca="1">IFERROR(__xludf.DUMMYFUNCTION("""COMPUTED_VALUE"""),"II квартал 2023")</f>
        <v>II квартал 2023</v>
      </c>
      <c r="AG3" s="183" t="str">
        <f ca="1">IFERROR(__xludf.DUMMYFUNCTION("""COMPUTED_VALUE"""),"III квартал 2023")</f>
        <v>III квартал 2023</v>
      </c>
      <c r="AH3" s="183" t="str">
        <f ca="1">IFERROR(__xludf.DUMMYFUNCTION("""COMPUTED_VALUE"""),"IV квартал 2023")</f>
        <v>IV квартал 2023</v>
      </c>
      <c r="AI3" s="183" t="str">
        <f ca="1">IFERROR(__xludf.DUMMYFUNCTION("""COMPUTED_VALUE"""),"I квартал 2023")</f>
        <v>I квартал 2023</v>
      </c>
      <c r="AJ3" s="183" t="str">
        <f ca="1">IFERROR(__xludf.DUMMYFUNCTION("""COMPUTED_VALUE"""),"II квартал 2023")</f>
        <v>II квартал 2023</v>
      </c>
      <c r="AK3" s="183" t="str">
        <f ca="1">IFERROR(__xludf.DUMMYFUNCTION("""COMPUTED_VALUE"""),"III квартал 2023")</f>
        <v>III квартал 2023</v>
      </c>
      <c r="AL3" s="183" t="str">
        <f ca="1">IFERROR(__xludf.DUMMYFUNCTION("""COMPUTED_VALUE"""),"IV квартал 2023")</f>
        <v>IV квартал 2023</v>
      </c>
      <c r="AM3" s="184"/>
      <c r="AN3" s="184"/>
      <c r="AO3" s="184"/>
      <c r="AP3" s="184"/>
      <c r="AQ3" s="184"/>
      <c r="AR3" s="184"/>
      <c r="AS3" s="184"/>
      <c r="AT3" s="184"/>
      <c r="AU3" s="184"/>
      <c r="AV3" s="184"/>
    </row>
    <row r="4" spans="1:48" ht="15">
      <c r="A4" s="185">
        <f ca="1">IFERROR(__xludf.DUMMYFUNCTION("""COMPUTED_VALUE"""),1)</f>
        <v>1</v>
      </c>
      <c r="B4" s="185">
        <f ca="1">IFERROR(__xludf.DUMMYFUNCTION("""COMPUTED_VALUE"""),3)</f>
        <v>3</v>
      </c>
      <c r="C4" s="185" t="str">
        <f ca="1">IFERROR(__xludf.DUMMYFUNCTION("""COMPUTED_VALUE"""),"Выдача разрешения на ввод объекта в эксплуатацию, внесение изменений в разрешение на ввод объекта в эксплуатацию")</f>
        <v>Выдача разрешения на ввод объекта в эксплуатацию, внесение изменений в разрешение на ввод объекта в эксплуатацию</v>
      </c>
      <c r="D4" s="185"/>
      <c r="E4" s="185"/>
      <c r="F4" s="185"/>
      <c r="G4" s="185"/>
      <c r="H4" s="206">
        <v>0</v>
      </c>
      <c r="I4" s="209">
        <v>0</v>
      </c>
      <c r="J4" s="210">
        <v>0</v>
      </c>
      <c r="K4" s="15">
        <v>0</v>
      </c>
      <c r="L4" s="15"/>
      <c r="M4" s="15"/>
      <c r="N4" s="15"/>
      <c r="O4" s="15"/>
      <c r="P4" s="15"/>
      <c r="Q4" s="15"/>
      <c r="R4" s="15"/>
      <c r="S4" s="15"/>
      <c r="T4" s="209">
        <v>0</v>
      </c>
      <c r="U4" s="209">
        <v>0</v>
      </c>
      <c r="V4" s="210">
        <v>0</v>
      </c>
      <c r="W4" s="15">
        <v>1</v>
      </c>
      <c r="X4" s="15"/>
      <c r="Y4" s="15"/>
      <c r="Z4" s="15"/>
      <c r="AA4" s="15"/>
      <c r="AB4" s="15"/>
      <c r="AC4" s="15"/>
      <c r="AD4" s="15"/>
      <c r="AE4" s="209">
        <v>0</v>
      </c>
      <c r="AF4" s="15"/>
      <c r="AG4" s="15"/>
      <c r="AH4" s="15"/>
      <c r="AI4" s="209">
        <v>0</v>
      </c>
      <c r="AJ4" s="15"/>
      <c r="AK4" s="185"/>
      <c r="AL4" s="185"/>
      <c r="AM4" s="193"/>
      <c r="AN4" s="193"/>
      <c r="AO4" s="193"/>
      <c r="AP4" s="193"/>
      <c r="AQ4" s="193"/>
      <c r="AR4" s="193"/>
      <c r="AS4" s="193"/>
      <c r="AT4" s="193"/>
      <c r="AU4" s="193"/>
      <c r="AV4" s="193"/>
    </row>
    <row r="5" spans="1:48" ht="15">
      <c r="A5" s="185">
        <f ca="1">IFERROR(__xludf.DUMMYFUNCTION("""COMPUTED_VALUE"""),2)</f>
        <v>2</v>
      </c>
      <c r="B5" s="185">
        <f ca="1">IFERROR(__xludf.DUMMYFUNCTION("""COMPUTED_VALUE"""),4)</f>
        <v>4</v>
      </c>
      <c r="C5" s="185" t="str">
        <f ca="1">IFERROR(__xludf.DUMMYFUNCTION("""COMPUTED_VALUE"""),"Выдача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строительство")</f>
        <v>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</v>
      </c>
      <c r="D5" s="185"/>
      <c r="E5" s="185"/>
      <c r="F5" s="185"/>
      <c r="G5" s="185"/>
      <c r="H5" s="204">
        <v>0</v>
      </c>
      <c r="I5" s="205">
        <v>0</v>
      </c>
      <c r="J5" s="208">
        <v>0</v>
      </c>
      <c r="K5" s="43">
        <v>0</v>
      </c>
      <c r="L5" s="43"/>
      <c r="M5" s="43"/>
      <c r="N5" s="43"/>
      <c r="O5" s="43"/>
      <c r="P5" s="43"/>
      <c r="Q5" s="43"/>
      <c r="R5" s="43"/>
      <c r="S5" s="43"/>
      <c r="T5" s="205">
        <v>0</v>
      </c>
      <c r="U5" s="205">
        <v>0</v>
      </c>
      <c r="V5" s="208">
        <v>1</v>
      </c>
      <c r="W5" s="43">
        <v>1</v>
      </c>
      <c r="X5" s="43"/>
      <c r="Y5" s="43"/>
      <c r="Z5" s="43"/>
      <c r="AA5" s="43"/>
      <c r="AB5" s="43"/>
      <c r="AC5" s="43"/>
      <c r="AD5" s="43"/>
      <c r="AE5" s="205">
        <v>0</v>
      </c>
      <c r="AF5" s="43"/>
      <c r="AG5" s="43"/>
      <c r="AH5" s="43"/>
      <c r="AI5" s="205">
        <v>0</v>
      </c>
      <c r="AJ5" s="43"/>
      <c r="AK5" s="185"/>
      <c r="AL5" s="185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1:48" ht="15">
      <c r="A6" s="185">
        <f ca="1">IFERROR(__xludf.DUMMYFUNCTION("""COMPUTED_VALUE"""),3)</f>
        <v>3</v>
      </c>
      <c r="B6" s="185">
        <f ca="1">IFERROR(__xludf.DUMMYFUNCTION("""COMPUTED_VALUE"""),91)</f>
        <v>91</v>
      </c>
      <c r="C6" s="185" t="str">
        <f ca="1">IFERROR(__xludf.DUMMYFUNCTION("""COMPUTED_VALUE"""),"Направление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деятельности")</f>
        <v>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</v>
      </c>
      <c r="D6" s="185"/>
      <c r="E6" s="185"/>
      <c r="F6" s="185"/>
      <c r="G6" s="185"/>
      <c r="H6" s="204">
        <v>0</v>
      </c>
      <c r="I6" s="205">
        <v>0</v>
      </c>
      <c r="J6" s="208">
        <v>0</v>
      </c>
      <c r="K6" s="43">
        <v>0</v>
      </c>
      <c r="L6" s="43"/>
      <c r="M6" s="43"/>
      <c r="N6" s="43"/>
      <c r="O6" s="43"/>
      <c r="P6" s="43"/>
      <c r="Q6" s="43"/>
      <c r="R6" s="43"/>
      <c r="S6" s="43"/>
      <c r="T6" s="205">
        <v>1</v>
      </c>
      <c r="U6" s="205">
        <v>0</v>
      </c>
      <c r="V6" s="208">
        <v>0</v>
      </c>
      <c r="W6" s="43">
        <v>1</v>
      </c>
      <c r="X6" s="43"/>
      <c r="Y6" s="43"/>
      <c r="Z6" s="43"/>
      <c r="AA6" s="43"/>
      <c r="AB6" s="43"/>
      <c r="AC6" s="43"/>
      <c r="AD6" s="43"/>
      <c r="AE6" s="205">
        <v>0</v>
      </c>
      <c r="AF6" s="43"/>
      <c r="AG6" s="43"/>
      <c r="AH6" s="43"/>
      <c r="AI6" s="205">
        <v>0</v>
      </c>
      <c r="AJ6" s="43"/>
      <c r="AK6" s="185"/>
      <c r="AL6" s="185"/>
      <c r="AM6" s="193"/>
      <c r="AN6" s="193"/>
      <c r="AO6" s="193"/>
      <c r="AP6" s="193"/>
      <c r="AQ6" s="193"/>
      <c r="AR6" s="193"/>
      <c r="AS6" s="193"/>
      <c r="AT6" s="193"/>
      <c r="AU6" s="193"/>
      <c r="AV6" s="193"/>
    </row>
    <row r="7" spans="1:48" ht="15">
      <c r="A7" s="185">
        <f ca="1">IFERROR(__xludf.DUMMYFUNCTION("""COMPUTED_VALUE"""),4)</f>
        <v>4</v>
      </c>
      <c r="B7" s="185">
        <f ca="1">IFERROR(__xludf.DUMMYFUNCTION("""COMPUTED_VALUE"""),90)</f>
        <v>90</v>
      </c>
      <c r="C7" s="185" t="str">
        <f ca="1">IFERROR(__xludf.DUMMYFUNCTION("""COMPUTED_VALUE"""),"Направление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уст"&amp;"ановленным параметрам и допустимости размещения объекта индивидуального жилищного строительства или садового дома на земельном участке")</f>
        <v>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v>
      </c>
      <c r="D7" s="185"/>
      <c r="E7" s="185"/>
      <c r="F7" s="185"/>
      <c r="G7" s="185"/>
      <c r="H7" s="204">
        <v>0</v>
      </c>
      <c r="I7" s="205">
        <v>0</v>
      </c>
      <c r="J7" s="208">
        <v>0</v>
      </c>
      <c r="K7" s="43">
        <v>0</v>
      </c>
      <c r="L7" s="43"/>
      <c r="M7" s="43"/>
      <c r="N7" s="43"/>
      <c r="O7" s="43"/>
      <c r="P7" s="43"/>
      <c r="Q7" s="43"/>
      <c r="R7" s="43"/>
      <c r="S7" s="43"/>
      <c r="T7" s="205">
        <v>4</v>
      </c>
      <c r="U7" s="205">
        <v>0</v>
      </c>
      <c r="V7" s="208">
        <v>5</v>
      </c>
      <c r="W7" s="43">
        <v>3</v>
      </c>
      <c r="X7" s="43"/>
      <c r="Y7" s="43"/>
      <c r="Z7" s="43"/>
      <c r="AA7" s="43"/>
      <c r="AB7" s="43"/>
      <c r="AC7" s="43"/>
      <c r="AD7" s="43"/>
      <c r="AE7" s="205">
        <v>0</v>
      </c>
      <c r="AF7" s="43"/>
      <c r="AG7" s="43"/>
      <c r="AH7" s="43"/>
      <c r="AI7" s="205">
        <v>0</v>
      </c>
      <c r="AJ7" s="43"/>
      <c r="AK7" s="185"/>
      <c r="AL7" s="185"/>
      <c r="AM7" s="193"/>
      <c r="AN7" s="193"/>
      <c r="AO7" s="193"/>
      <c r="AP7" s="193"/>
      <c r="AQ7" s="193"/>
      <c r="AR7" s="193"/>
      <c r="AS7" s="193"/>
      <c r="AT7" s="193"/>
      <c r="AU7" s="193"/>
      <c r="AV7" s="193"/>
    </row>
    <row r="8" spans="1:48" ht="15">
      <c r="A8" s="185">
        <f ca="1">IFERROR(__xludf.DUMMYFUNCTION("""COMPUTED_VALUE"""),5)</f>
        <v>5</v>
      </c>
      <c r="B8" s="185">
        <f ca="1">IFERROR(__xludf.DUMMYFUNCTION("""COMPUTED_VALUE"""),21)</f>
        <v>21</v>
      </c>
      <c r="C8" s="185" t="str">
        <f ca="1">IFERROR(__xludf.DUMMYFUNCTION("""COMPUTED_VALUE"""),"Выдача градостроительного плана земельного участка")</f>
        <v>Выдача градостроительного плана земельного участка</v>
      </c>
      <c r="D8" s="185"/>
      <c r="E8" s="185"/>
      <c r="F8" s="185"/>
      <c r="G8" s="185"/>
      <c r="H8" s="204">
        <v>0</v>
      </c>
      <c r="I8" s="205">
        <v>2</v>
      </c>
      <c r="J8" s="208">
        <v>0</v>
      </c>
      <c r="K8" s="43">
        <v>0</v>
      </c>
      <c r="L8" s="43"/>
      <c r="M8" s="43"/>
      <c r="N8" s="43"/>
      <c r="O8" s="43"/>
      <c r="P8" s="43"/>
      <c r="Q8" s="43"/>
      <c r="R8" s="43"/>
      <c r="S8" s="43"/>
      <c r="T8" s="205">
        <v>0</v>
      </c>
      <c r="U8" s="205">
        <v>2</v>
      </c>
      <c r="V8" s="208">
        <v>13</v>
      </c>
      <c r="W8" s="43">
        <v>12</v>
      </c>
      <c r="X8" s="43"/>
      <c r="Y8" s="43"/>
      <c r="Z8" s="43"/>
      <c r="AA8" s="43"/>
      <c r="AB8" s="43"/>
      <c r="AC8" s="43"/>
      <c r="AD8" s="43"/>
      <c r="AE8" s="205">
        <v>2</v>
      </c>
      <c r="AF8" s="43"/>
      <c r="AG8" s="43"/>
      <c r="AH8" s="43"/>
      <c r="AI8" s="205">
        <v>2</v>
      </c>
      <c r="AJ8" s="43"/>
      <c r="AK8" s="185"/>
      <c r="AL8" s="185"/>
      <c r="AM8" s="193"/>
      <c r="AN8" s="193"/>
      <c r="AO8" s="193"/>
      <c r="AP8" s="193"/>
      <c r="AQ8" s="193"/>
      <c r="AR8" s="193"/>
      <c r="AS8" s="193"/>
      <c r="AT8" s="193"/>
      <c r="AU8" s="193"/>
      <c r="AV8" s="193"/>
    </row>
    <row r="9" spans="1:48" ht="15">
      <c r="A9" s="185">
        <f ca="1">IFERROR(__xludf.DUMMYFUNCTION("""COMPUTED_VALUE"""),6)</f>
        <v>6</v>
      </c>
      <c r="B9" s="185">
        <f ca="1">IFERROR(__xludf.DUMMYFUNCTION("""COMPUTED_VALUE"""),85)</f>
        <v>85</v>
      </c>
      <c r="C9" s="185" t="str">
        <f ca="1">IFERROR(__xludf.DUMMYFUNCTION("""COMPUTED_VALUE"""),"Выдача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образования")</f>
        <v>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</v>
      </c>
      <c r="D9" s="185"/>
      <c r="E9" s="185"/>
      <c r="F9" s="185"/>
      <c r="G9" s="185"/>
      <c r="H9" s="204">
        <v>0</v>
      </c>
      <c r="I9" s="205">
        <v>0</v>
      </c>
      <c r="J9" s="208">
        <v>0</v>
      </c>
      <c r="K9" s="43">
        <v>0</v>
      </c>
      <c r="L9" s="43"/>
      <c r="M9" s="43"/>
      <c r="N9" s="43"/>
      <c r="O9" s="43"/>
      <c r="P9" s="43"/>
      <c r="Q9" s="43"/>
      <c r="R9" s="43"/>
      <c r="S9" s="43"/>
      <c r="T9" s="205">
        <v>0</v>
      </c>
      <c r="U9" s="205">
        <v>0</v>
      </c>
      <c r="V9" s="208">
        <v>0</v>
      </c>
      <c r="W9" s="43">
        <v>0</v>
      </c>
      <c r="X9" s="43"/>
      <c r="Y9" s="43"/>
      <c r="Z9" s="43"/>
      <c r="AA9" s="43"/>
      <c r="AB9" s="43"/>
      <c r="AC9" s="43"/>
      <c r="AD9" s="43"/>
      <c r="AE9" s="205">
        <v>0</v>
      </c>
      <c r="AF9" s="43"/>
      <c r="AG9" s="43"/>
      <c r="AH9" s="43"/>
      <c r="AI9" s="205">
        <v>0</v>
      </c>
      <c r="AJ9" s="43"/>
      <c r="AK9" s="185"/>
      <c r="AL9" s="185"/>
      <c r="AM9" s="193"/>
      <c r="AN9" s="193"/>
      <c r="AO9" s="193"/>
      <c r="AP9" s="193"/>
      <c r="AQ9" s="193"/>
      <c r="AR9" s="193"/>
      <c r="AS9" s="193"/>
      <c r="AT9" s="193"/>
      <c r="AU9" s="193"/>
      <c r="AV9" s="193"/>
    </row>
    <row r="10" spans="1:48" ht="15">
      <c r="A10" s="185">
        <f ca="1">IFERROR(__xludf.DUMMYFUNCTION("""COMPUTED_VALUE"""),8)</f>
        <v>8</v>
      </c>
      <c r="B10" s="185">
        <f ca="1">IFERROR(__xludf.DUMMYFUNCTION("""COMPUTED_VALUE"""),59)</f>
        <v>59</v>
      </c>
      <c r="C10" s="185" t="str">
        <f ca="1">IFERROR(__xludf.DUMMYFUNCTION("""COMPUTED_VALUE"""),"Перераспределение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собственности")</f>
        <v>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</v>
      </c>
      <c r="D10" s="185"/>
      <c r="E10" s="185"/>
      <c r="F10" s="185"/>
      <c r="G10" s="185"/>
      <c r="H10" s="204">
        <v>0</v>
      </c>
      <c r="I10" s="205">
        <v>0</v>
      </c>
      <c r="J10" s="208">
        <v>0</v>
      </c>
      <c r="K10" s="43">
        <v>0</v>
      </c>
      <c r="L10" s="43"/>
      <c r="M10" s="43"/>
      <c r="N10" s="43"/>
      <c r="O10" s="43"/>
      <c r="P10" s="43"/>
      <c r="Q10" s="43"/>
      <c r="R10" s="43"/>
      <c r="S10" s="43"/>
      <c r="T10" s="205">
        <v>5</v>
      </c>
      <c r="U10" s="205">
        <v>3</v>
      </c>
      <c r="V10" s="208">
        <v>1</v>
      </c>
      <c r="W10" s="43">
        <v>0</v>
      </c>
      <c r="X10" s="43"/>
      <c r="Y10" s="43"/>
      <c r="Z10" s="43"/>
      <c r="AA10" s="43"/>
      <c r="AB10" s="43"/>
      <c r="AC10" s="43"/>
      <c r="AD10" s="43"/>
      <c r="AE10" s="205">
        <v>0</v>
      </c>
      <c r="AF10" s="43"/>
      <c r="AG10" s="43"/>
      <c r="AH10" s="43"/>
      <c r="AI10" s="205">
        <v>0</v>
      </c>
      <c r="AJ10" s="43"/>
      <c r="AK10" s="185"/>
      <c r="AL10" s="185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</row>
    <row r="11" spans="1:48" ht="15">
      <c r="A11" s="185">
        <f ca="1">IFERROR(__xludf.DUMMYFUNCTION("""COMPUTED_VALUE"""),9)</f>
        <v>9</v>
      </c>
      <c r="B11" s="185">
        <f ca="1">IFERROR(__xludf.DUMMYFUNCTION("""COMPUTED_VALUE"""),55)</f>
        <v>55</v>
      </c>
      <c r="C11" s="185" t="str">
        <f ca="1">IFERROR(__xludf.DUMMYFUNCTION("""COMPUTED_VALUE"""),"Предоставление разрешения на осуществление земляных работ")</f>
        <v>Предоставление разрешения на осуществление земляных работ</v>
      </c>
      <c r="D11" s="185"/>
      <c r="E11" s="185"/>
      <c r="F11" s="185"/>
      <c r="G11" s="185"/>
      <c r="H11" s="204">
        <v>0</v>
      </c>
      <c r="I11" s="205">
        <v>0</v>
      </c>
      <c r="J11" s="208">
        <v>0</v>
      </c>
      <c r="K11" s="43">
        <v>0</v>
      </c>
      <c r="L11" s="43"/>
      <c r="M11" s="43"/>
      <c r="N11" s="43"/>
      <c r="O11" s="43"/>
      <c r="P11" s="43"/>
      <c r="Q11" s="43"/>
      <c r="R11" s="43"/>
      <c r="S11" s="43"/>
      <c r="T11" s="205">
        <v>2</v>
      </c>
      <c r="U11" s="205">
        <v>0</v>
      </c>
      <c r="V11" s="208">
        <v>0</v>
      </c>
      <c r="W11" s="43">
        <v>0</v>
      </c>
      <c r="X11" s="43"/>
      <c r="Y11" s="43"/>
      <c r="Z11" s="43"/>
      <c r="AA11" s="43"/>
      <c r="AB11" s="43"/>
      <c r="AC11" s="43"/>
      <c r="AD11" s="43"/>
      <c r="AE11" s="205">
        <v>0</v>
      </c>
      <c r="AF11" s="43"/>
      <c r="AG11" s="43"/>
      <c r="AH11" s="43"/>
      <c r="AI11" s="205">
        <v>0</v>
      </c>
      <c r="AJ11" s="43"/>
      <c r="AK11" s="185"/>
      <c r="AL11" s="185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</row>
    <row r="12" spans="1:48" ht="15">
      <c r="A12" s="185">
        <f ca="1">IFERROR(__xludf.DUMMYFUNCTION("""COMPUTED_VALUE"""),10)</f>
        <v>10</v>
      </c>
      <c r="B12" s="185">
        <f ca="1">IFERROR(__xludf.DUMMYFUNCTION("""COMPUTED_VALUE"""),18)</f>
        <v>18</v>
      </c>
      <c r="C12" s="185" t="str">
        <f ca="1">IFERROR(__xludf.DUMMYFUNCTION("""COMPUTED_VALUE"""),"Присвоение адреса объекту адресации, изменение и аннулирование такого адреса")</f>
        <v>Присвоение адреса объекту адресации, изменение и аннулирование такого адреса</v>
      </c>
      <c r="D12" s="185"/>
      <c r="E12" s="185"/>
      <c r="F12" s="185"/>
      <c r="G12" s="185"/>
      <c r="H12" s="204">
        <v>0</v>
      </c>
      <c r="I12" s="205">
        <v>0</v>
      </c>
      <c r="J12" s="208">
        <v>0</v>
      </c>
      <c r="K12" s="43">
        <v>0</v>
      </c>
      <c r="L12" s="43"/>
      <c r="M12" s="43"/>
      <c r="N12" s="43"/>
      <c r="O12" s="43"/>
      <c r="P12" s="43"/>
      <c r="Q12" s="43"/>
      <c r="R12" s="43"/>
      <c r="S12" s="43"/>
      <c r="T12" s="205">
        <v>11</v>
      </c>
      <c r="U12" s="205">
        <v>75</v>
      </c>
      <c r="V12" s="208">
        <v>79</v>
      </c>
      <c r="W12" s="43">
        <v>3</v>
      </c>
      <c r="X12" s="43"/>
      <c r="Y12" s="43"/>
      <c r="Z12" s="43"/>
      <c r="AA12" s="43"/>
      <c r="AB12" s="43"/>
      <c r="AC12" s="43"/>
      <c r="AD12" s="43"/>
      <c r="AE12" s="205">
        <v>0</v>
      </c>
      <c r="AF12" s="43"/>
      <c r="AG12" s="43"/>
      <c r="AH12" s="43"/>
      <c r="AI12" s="205">
        <v>0</v>
      </c>
      <c r="AJ12" s="43"/>
      <c r="AK12" s="185"/>
      <c r="AL12" s="185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</row>
    <row r="13" spans="1:48" ht="15">
      <c r="A13" s="185">
        <f ca="1">IFERROR(__xludf.DUMMYFUNCTION("""COMPUTED_VALUE"""),11)</f>
        <v>11</v>
      </c>
      <c r="B13" s="185">
        <f ca="1">IFERROR(__xludf.DUMMYFUNCTION("""COMPUTED_VALUE"""),14)</f>
        <v>14</v>
      </c>
      <c r="C13" s="185" t="str">
        <f ca="1">IFERROR(__xludf.DUMMYFUNCTION("""COMPUTED_VALUE"""),"Согласование проведения переустройства и (или) перепланировки помещения в многоквартирном доме")</f>
        <v>Согласование проведения переустройства и (или) перепланировки помещения в многоквартирном доме</v>
      </c>
      <c r="D13" s="185"/>
      <c r="E13" s="185"/>
      <c r="F13" s="185"/>
      <c r="G13" s="185"/>
      <c r="H13" s="204">
        <v>0</v>
      </c>
      <c r="I13" s="205">
        <v>0</v>
      </c>
      <c r="J13" s="208">
        <v>0</v>
      </c>
      <c r="K13" s="43">
        <v>0</v>
      </c>
      <c r="L13" s="43"/>
      <c r="M13" s="43"/>
      <c r="N13" s="43"/>
      <c r="O13" s="43"/>
      <c r="P13" s="43"/>
      <c r="Q13" s="43"/>
      <c r="R13" s="43"/>
      <c r="S13" s="43"/>
      <c r="T13" s="205">
        <v>1</v>
      </c>
      <c r="U13" s="205">
        <v>0</v>
      </c>
      <c r="V13" s="208">
        <v>0</v>
      </c>
      <c r="W13" s="43">
        <v>0</v>
      </c>
      <c r="X13" s="43"/>
      <c r="Y13" s="43"/>
      <c r="Z13" s="43"/>
      <c r="AA13" s="43"/>
      <c r="AB13" s="43"/>
      <c r="AC13" s="43"/>
      <c r="AD13" s="43"/>
      <c r="AE13" s="205">
        <v>0</v>
      </c>
      <c r="AF13" s="43"/>
      <c r="AG13" s="43"/>
      <c r="AH13" s="43"/>
      <c r="AI13" s="205">
        <v>0</v>
      </c>
      <c r="AJ13" s="43"/>
      <c r="AK13" s="185"/>
      <c r="AL13" s="185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</row>
    <row r="14" spans="1:48" ht="15">
      <c r="A14" s="185">
        <f ca="1">IFERROR(__xludf.DUMMYFUNCTION("""COMPUTED_VALUE"""),12)</f>
        <v>12</v>
      </c>
      <c r="B14" s="185">
        <f ca="1">IFERROR(__xludf.DUMMYFUNCTION("""COMPUTED_VALUE"""),24)</f>
        <v>24</v>
      </c>
      <c r="C14" s="185" t="str">
        <f ca="1">IFERROR(__xludf.DUMMYFUNCTION("""COMPUTED_VALUE"""),"Утверждение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образования")</f>
        <v>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</v>
      </c>
      <c r="D14" s="185"/>
      <c r="E14" s="185"/>
      <c r="F14" s="185"/>
      <c r="G14" s="185"/>
      <c r="H14" s="204">
        <v>1</v>
      </c>
      <c r="I14" s="205">
        <v>0</v>
      </c>
      <c r="J14" s="208">
        <v>0</v>
      </c>
      <c r="K14" s="43">
        <v>0</v>
      </c>
      <c r="L14" s="43"/>
      <c r="M14" s="43"/>
      <c r="N14" s="43"/>
      <c r="O14" s="43"/>
      <c r="P14" s="43"/>
      <c r="Q14" s="43"/>
      <c r="R14" s="43"/>
      <c r="S14" s="43"/>
      <c r="T14" s="205">
        <v>10</v>
      </c>
      <c r="U14" s="205">
        <v>10</v>
      </c>
      <c r="V14" s="208">
        <v>10</v>
      </c>
      <c r="W14" s="43">
        <v>15</v>
      </c>
      <c r="X14" s="43"/>
      <c r="Y14" s="43"/>
      <c r="Z14" s="43"/>
      <c r="AA14" s="43"/>
      <c r="AB14" s="43"/>
      <c r="AC14" s="43"/>
      <c r="AD14" s="43"/>
      <c r="AE14" s="205">
        <v>0</v>
      </c>
      <c r="AF14" s="43"/>
      <c r="AG14" s="43"/>
      <c r="AH14" s="43"/>
      <c r="AI14" s="205">
        <v>0</v>
      </c>
      <c r="AJ14" s="43"/>
      <c r="AK14" s="185"/>
      <c r="AL14" s="185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</row>
    <row r="15" spans="1:48" ht="15">
      <c r="A15" s="185">
        <f ca="1">IFERROR(__xludf.DUMMYFUNCTION("""COMPUTED_VALUE"""),13)</f>
        <v>13</v>
      </c>
      <c r="B15" s="185">
        <f ca="1">IFERROR(__xludf.DUMMYFUNCTION("""COMPUTED_VALUE"""),49)</f>
        <v>49</v>
      </c>
      <c r="C15" s="185" t="str">
        <f ca="1">IFERROR(__xludf.DUMMYFUNCTION("""COMPUTED_VALUE"""),"Предоставление земельных участков, находящихся в муниципальной собственности (государственная собственность на которые не разграничена), на торгах")</f>
        <v>Предоставление земельных участков, находящихся в муниципальной собственности (государственная собственность на которые не разграничена), на торгах</v>
      </c>
      <c r="D15" s="185"/>
      <c r="E15" s="185"/>
      <c r="F15" s="185"/>
      <c r="G15" s="185"/>
      <c r="H15" s="204">
        <v>0</v>
      </c>
      <c r="I15" s="205">
        <v>0</v>
      </c>
      <c r="J15" s="208">
        <v>0</v>
      </c>
      <c r="K15" s="43">
        <v>0</v>
      </c>
      <c r="L15" s="43"/>
      <c r="M15" s="43"/>
      <c r="N15" s="43"/>
      <c r="O15" s="43"/>
      <c r="P15" s="43"/>
      <c r="Q15" s="43"/>
      <c r="R15" s="43"/>
      <c r="S15" s="43"/>
      <c r="T15" s="205">
        <v>0</v>
      </c>
      <c r="U15" s="205">
        <v>0</v>
      </c>
      <c r="V15" s="208">
        <v>0</v>
      </c>
      <c r="W15" s="43">
        <v>0</v>
      </c>
      <c r="X15" s="43"/>
      <c r="Y15" s="43"/>
      <c r="Z15" s="43"/>
      <c r="AA15" s="43"/>
      <c r="AB15" s="43"/>
      <c r="AC15" s="43"/>
      <c r="AD15" s="43"/>
      <c r="AE15" s="205">
        <v>0</v>
      </c>
      <c r="AF15" s="43"/>
      <c r="AG15" s="43"/>
      <c r="AH15" s="43"/>
      <c r="AI15" s="205">
        <v>0</v>
      </c>
      <c r="AJ15" s="43"/>
      <c r="AK15" s="185"/>
      <c r="AL15" s="185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</row>
    <row r="16" spans="1:48" ht="15">
      <c r="A16" s="185">
        <f ca="1">IFERROR(__xludf.DUMMYFUNCTION("""COMPUTED_VALUE"""),15)</f>
        <v>15</v>
      </c>
      <c r="B16" s="185">
        <f ca="1">IFERROR(__xludf.DUMMYFUNCTION("""COMPUTED_VALUE"""),105)</f>
        <v>105</v>
      </c>
      <c r="C16" s="185" t="str">
        <f ca="1">IFERROR(__xludf.DUMMYFUNCTION("""COMPUTED_VALUE"""),"Признание садового дома жилым домом и жилого дома садовым домом")</f>
        <v>Признание садового дома жилым домом и жилого дома садовым домом</v>
      </c>
      <c r="D16" s="185"/>
      <c r="E16" s="185"/>
      <c r="F16" s="185"/>
      <c r="G16" s="185"/>
      <c r="H16" s="204">
        <v>0</v>
      </c>
      <c r="I16" s="205">
        <v>0</v>
      </c>
      <c r="J16" s="208">
        <v>0</v>
      </c>
      <c r="K16" s="43">
        <v>0</v>
      </c>
      <c r="L16" s="43"/>
      <c r="M16" s="43"/>
      <c r="N16" s="43"/>
      <c r="O16" s="43"/>
      <c r="P16" s="43"/>
      <c r="Q16" s="43"/>
      <c r="R16" s="43"/>
      <c r="S16" s="43"/>
      <c r="T16" s="205">
        <v>0</v>
      </c>
      <c r="U16" s="205">
        <v>0</v>
      </c>
      <c r="V16" s="208">
        <v>0</v>
      </c>
      <c r="W16" s="43">
        <v>0</v>
      </c>
      <c r="X16" s="43"/>
      <c r="Y16" s="43"/>
      <c r="Z16" s="43"/>
      <c r="AA16" s="43"/>
      <c r="AB16" s="43"/>
      <c r="AC16" s="43"/>
      <c r="AD16" s="43"/>
      <c r="AE16" s="205">
        <v>0</v>
      </c>
      <c r="AF16" s="43"/>
      <c r="AG16" s="43"/>
      <c r="AH16" s="43"/>
      <c r="AI16" s="205">
        <v>0</v>
      </c>
      <c r="AJ16" s="43"/>
      <c r="AK16" s="185"/>
      <c r="AL16" s="185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</row>
    <row r="17" spans="1:48" ht="15">
      <c r="A17" s="185">
        <f ca="1">IFERROR(__xludf.DUMMYFUNCTION("""COMPUTED_VALUE"""),16)</f>
        <v>16</v>
      </c>
      <c r="B17" s="185">
        <f ca="1">IFERROR(__xludf.DUMMYFUNCTION("""COMPUTED_VALUE"""),12)</f>
        <v>12</v>
      </c>
      <c r="C17" s="185" t="str">
        <f ca="1">IFERROR(__xludf.DUMMYFUNCTION("""COMPUTED_VALUE"""),"Перевод жилого помещения в нежилое помещение и нежилого помещения в жилое помещение")</f>
        <v>Перевод жилого помещения в нежилое помещение и нежилого помещения в жилое помещение</v>
      </c>
      <c r="D17" s="185"/>
      <c r="E17" s="185"/>
      <c r="F17" s="185"/>
      <c r="G17" s="185"/>
      <c r="H17" s="204">
        <v>0</v>
      </c>
      <c r="I17" s="205">
        <v>0</v>
      </c>
      <c r="J17" s="208">
        <v>0</v>
      </c>
      <c r="K17" s="43">
        <v>0</v>
      </c>
      <c r="L17" s="43"/>
      <c r="M17" s="43"/>
      <c r="N17" s="43"/>
      <c r="O17" s="43"/>
      <c r="P17" s="43"/>
      <c r="Q17" s="43"/>
      <c r="R17" s="43"/>
      <c r="S17" s="43"/>
      <c r="T17" s="205">
        <v>0</v>
      </c>
      <c r="U17" s="205">
        <v>0</v>
      </c>
      <c r="V17" s="208">
        <v>0</v>
      </c>
      <c r="W17" s="43">
        <v>0</v>
      </c>
      <c r="X17" s="43"/>
      <c r="Y17" s="43"/>
      <c r="Z17" s="43"/>
      <c r="AA17" s="43"/>
      <c r="AB17" s="43"/>
      <c r="AC17" s="43"/>
      <c r="AD17" s="43"/>
      <c r="AE17" s="205">
        <v>0</v>
      </c>
      <c r="AF17" s="43"/>
      <c r="AG17" s="43"/>
      <c r="AH17" s="43"/>
      <c r="AI17" s="205">
        <v>0</v>
      </c>
      <c r="AJ17" s="43"/>
      <c r="AK17" s="185"/>
      <c r="AL17" s="185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</row>
    <row r="18" spans="1:48" ht="15">
      <c r="A18" s="185">
        <f ca="1">IFERROR(__xludf.DUMMYFUNCTION("""COMPUTED_VALUE"""),17)</f>
        <v>17</v>
      </c>
      <c r="B18" s="185">
        <f ca="1">IFERROR(__xludf.DUMMYFUNCTION("""COMPUTED_VALUE"""),96)</f>
        <v>96</v>
      </c>
      <c r="C18" s="185" t="str">
        <f ca="1">IFERROR(__xludf.DUMMYFUNCTION("""COMPUTED_VALUE"""),"Предоставление разрешения на отклонение от предельных параметров разрешенного строительства, реконструкции объекта капитального строительства")</f>
        <v>Предоставление разрешения на отклонение от предельных параметров разрешенного строительства, реконструкции объекта капитального строительства</v>
      </c>
      <c r="D18" s="185"/>
      <c r="E18" s="185"/>
      <c r="F18" s="185"/>
      <c r="G18" s="185"/>
      <c r="H18" s="204">
        <v>0</v>
      </c>
      <c r="I18" s="205">
        <v>0</v>
      </c>
      <c r="J18" s="208">
        <v>0</v>
      </c>
      <c r="K18" s="43">
        <v>0</v>
      </c>
      <c r="L18" s="43"/>
      <c r="M18" s="43"/>
      <c r="N18" s="43"/>
      <c r="O18" s="43"/>
      <c r="P18" s="43"/>
      <c r="Q18" s="43"/>
      <c r="R18" s="43"/>
      <c r="S18" s="43"/>
      <c r="T18" s="205">
        <v>0</v>
      </c>
      <c r="U18" s="205">
        <v>0</v>
      </c>
      <c r="V18" s="208">
        <v>0</v>
      </c>
      <c r="W18" s="43">
        <v>0</v>
      </c>
      <c r="X18" s="43"/>
      <c r="Y18" s="43"/>
      <c r="Z18" s="43"/>
      <c r="AA18" s="43"/>
      <c r="AB18" s="43"/>
      <c r="AC18" s="43"/>
      <c r="AD18" s="43"/>
      <c r="AE18" s="205">
        <v>0</v>
      </c>
      <c r="AF18" s="43"/>
      <c r="AG18" s="43"/>
      <c r="AH18" s="43"/>
      <c r="AI18" s="205">
        <v>0</v>
      </c>
      <c r="AJ18" s="43"/>
      <c r="AK18" s="185"/>
      <c r="AL18" s="185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</row>
    <row r="19" spans="1:48" ht="15">
      <c r="A19" s="185">
        <f ca="1">IFERROR(__xludf.DUMMYFUNCTION("""COMPUTED_VALUE"""),19)</f>
        <v>19</v>
      </c>
      <c r="B19" s="185">
        <f ca="1">IFERROR(__xludf.DUMMYFUNCTION("""COMPUTED_VALUE"""),73)</f>
        <v>73</v>
      </c>
      <c r="C19" s="185" t="str">
        <f ca="1">IFERROR(__xludf.DUMMYFUNCTION("""COMPUTED_VALUE"""),"Выдача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сервитута")</f>
        <v>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</v>
      </c>
      <c r="D19" s="185"/>
      <c r="E19" s="185"/>
      <c r="F19" s="185"/>
      <c r="G19" s="185"/>
      <c r="H19" s="204">
        <v>0</v>
      </c>
      <c r="I19" s="205">
        <v>0</v>
      </c>
      <c r="J19" s="208">
        <v>0</v>
      </c>
      <c r="K19" s="43">
        <v>0</v>
      </c>
      <c r="L19" s="43"/>
      <c r="M19" s="43"/>
      <c r="N19" s="43"/>
      <c r="O19" s="43"/>
      <c r="P19" s="43"/>
      <c r="Q19" s="43"/>
      <c r="R19" s="43"/>
      <c r="S19" s="43"/>
      <c r="T19" s="205">
        <v>0</v>
      </c>
      <c r="U19" s="205">
        <v>0</v>
      </c>
      <c r="V19" s="208">
        <v>0</v>
      </c>
      <c r="W19" s="43">
        <v>0</v>
      </c>
      <c r="X19" s="43"/>
      <c r="Y19" s="43"/>
      <c r="Z19" s="43"/>
      <c r="AA19" s="43"/>
      <c r="AB19" s="43"/>
      <c r="AC19" s="43"/>
      <c r="AD19" s="43"/>
      <c r="AE19" s="205">
        <v>0</v>
      </c>
      <c r="AF19" s="43"/>
      <c r="AG19" s="43"/>
      <c r="AH19" s="43"/>
      <c r="AI19" s="205">
        <v>0</v>
      </c>
      <c r="AJ19" s="43"/>
      <c r="AK19" s="185"/>
      <c r="AL19" s="185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</row>
    <row r="20" spans="1:48" ht="15">
      <c r="A20" s="185">
        <f ca="1">IFERROR(__xludf.DUMMYFUNCTION("""COMPUTED_VALUE"""),20)</f>
        <v>20</v>
      </c>
      <c r="B20" s="185">
        <f ca="1">IFERROR(__xludf.DUMMYFUNCTION("""COMPUTED_VALUE"""),56)</f>
        <v>56</v>
      </c>
      <c r="C20" s="185" t="str">
        <f ca="1">IFERROR(__xludf.DUMMYFUNCTION("""COMPUTED_VALUE"""),"Отнесение земель или земельных участков в составе таких земель к определенной категории")</f>
        <v>Отнесение земель или земельных участков в составе таких земель к определенной категории</v>
      </c>
      <c r="D20" s="185"/>
      <c r="E20" s="185"/>
      <c r="F20" s="185"/>
      <c r="G20" s="185"/>
      <c r="H20" s="204">
        <v>0</v>
      </c>
      <c r="I20" s="205">
        <v>0</v>
      </c>
      <c r="J20" s="208">
        <v>0</v>
      </c>
      <c r="K20" s="43">
        <v>0</v>
      </c>
      <c r="L20" s="43"/>
      <c r="M20" s="43"/>
      <c r="N20" s="43"/>
      <c r="O20" s="43"/>
      <c r="P20" s="43"/>
      <c r="Q20" s="43"/>
      <c r="R20" s="43"/>
      <c r="S20" s="43"/>
      <c r="T20" s="205">
        <v>0</v>
      </c>
      <c r="U20" s="205">
        <v>0</v>
      </c>
      <c r="V20" s="208">
        <v>0</v>
      </c>
      <c r="W20" s="43">
        <v>0</v>
      </c>
      <c r="X20" s="43"/>
      <c r="Y20" s="43"/>
      <c r="Z20" s="43"/>
      <c r="AA20" s="43"/>
      <c r="AB20" s="43"/>
      <c r="AC20" s="43"/>
      <c r="AD20" s="43"/>
      <c r="AE20" s="205">
        <v>0</v>
      </c>
      <c r="AF20" s="43"/>
      <c r="AG20" s="43"/>
      <c r="AH20" s="43"/>
      <c r="AI20" s="205">
        <v>0</v>
      </c>
      <c r="AJ20" s="43"/>
      <c r="AK20" s="185"/>
      <c r="AL20" s="185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</row>
    <row r="21" spans="1:48" ht="15">
      <c r="A21" s="185">
        <f ca="1">IFERROR(__xludf.DUMMYFUNCTION("""COMPUTED_VALUE"""),21)</f>
        <v>21</v>
      </c>
      <c r="B21" s="185">
        <f ca="1">IFERROR(__xludf.DUMMYFUNCTION("""COMPUTED_VALUE"""),50)</f>
        <v>50</v>
      </c>
      <c r="C21" s="185" t="str">
        <f ca="1">IFERROR(__xludf.DUMMYFUNCTION("""COMPUTED_VALUE"""),"Установление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&lt;1&gt;)")</f>
        <v>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</v>
      </c>
      <c r="D21" s="185"/>
      <c r="E21" s="185"/>
      <c r="F21" s="185"/>
      <c r="G21" s="185"/>
      <c r="H21" s="204">
        <v>0</v>
      </c>
      <c r="I21" s="205">
        <v>0</v>
      </c>
      <c r="J21" s="208">
        <v>0</v>
      </c>
      <c r="K21" s="43">
        <v>0</v>
      </c>
      <c r="L21" s="43"/>
      <c r="M21" s="43"/>
      <c r="N21" s="43"/>
      <c r="O21" s="43"/>
      <c r="P21" s="43"/>
      <c r="Q21" s="43"/>
      <c r="R21" s="43"/>
      <c r="S21" s="43"/>
      <c r="T21" s="205">
        <v>0</v>
      </c>
      <c r="U21" s="205">
        <v>0</v>
      </c>
      <c r="V21" s="208">
        <v>0</v>
      </c>
      <c r="W21" s="43">
        <v>0</v>
      </c>
      <c r="X21" s="43"/>
      <c r="Y21" s="43"/>
      <c r="Z21" s="43"/>
      <c r="AA21" s="43"/>
      <c r="AB21" s="43"/>
      <c r="AC21" s="43"/>
      <c r="AD21" s="43"/>
      <c r="AE21" s="205">
        <v>0</v>
      </c>
      <c r="AF21" s="43"/>
      <c r="AG21" s="43"/>
      <c r="AH21" s="43"/>
      <c r="AI21" s="205">
        <v>0</v>
      </c>
      <c r="AJ21" s="43"/>
      <c r="AK21" s="185"/>
      <c r="AL21" s="185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</row>
    <row r="22" spans="1:48" ht="15">
      <c r="A22" s="185">
        <f ca="1">IFERROR(__xludf.DUMMYFUNCTION("""COMPUTED_VALUE"""),23)</f>
        <v>23</v>
      </c>
      <c r="B22" s="185">
        <f ca="1">IFERROR(__xludf.DUMMYFUNCTION("""COMPUTED_VALUE"""),97)</f>
        <v>97</v>
      </c>
      <c r="C22" s="185" t="str">
        <f ca="1">IFERROR(__xludf.DUMMYFUNCTION("""COMPUTED_VALUE"""),"Предоставление разрешения на условно разрешенный вид использования земельного участка или объекта капитального строительства")</f>
        <v>Предоставление разрешения на условно разрешенный вид использования земельного участка или объекта капитального строительства</v>
      </c>
      <c r="D22" s="185"/>
      <c r="E22" s="185"/>
      <c r="F22" s="185"/>
      <c r="G22" s="185"/>
      <c r="H22" s="204">
        <v>0</v>
      </c>
      <c r="I22" s="205">
        <v>0</v>
      </c>
      <c r="J22" s="208">
        <v>0</v>
      </c>
      <c r="K22" s="43">
        <v>0</v>
      </c>
      <c r="L22" s="43"/>
      <c r="M22" s="43"/>
      <c r="N22" s="43"/>
      <c r="O22" s="43"/>
      <c r="P22" s="43"/>
      <c r="Q22" s="43"/>
      <c r="R22" s="43"/>
      <c r="S22" s="43"/>
      <c r="T22" s="205">
        <v>0</v>
      </c>
      <c r="U22" s="205">
        <v>0</v>
      </c>
      <c r="V22" s="208">
        <v>0</v>
      </c>
      <c r="W22" s="43">
        <v>0</v>
      </c>
      <c r="X22" s="43"/>
      <c r="Y22" s="43"/>
      <c r="Z22" s="43"/>
      <c r="AA22" s="43"/>
      <c r="AB22" s="43"/>
      <c r="AC22" s="43"/>
      <c r="AD22" s="43"/>
      <c r="AE22" s="205">
        <v>0</v>
      </c>
      <c r="AF22" s="43"/>
      <c r="AG22" s="43"/>
      <c r="AH22" s="43"/>
      <c r="AI22" s="205">
        <v>0</v>
      </c>
      <c r="AJ22" s="43"/>
      <c r="AK22" s="185"/>
      <c r="AL22" s="185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</row>
    <row r="23" spans="1:48" ht="15">
      <c r="A23" s="185">
        <f ca="1">IFERROR(__xludf.DUMMYFUNCTION("""COMPUTED_VALUE"""),25)</f>
        <v>25</v>
      </c>
      <c r="B23" s="185">
        <f ca="1">IFERROR(__xludf.DUMMYFUNCTION("""COMPUTED_VALUE"""),95)</f>
        <v>95</v>
      </c>
      <c r="C23" s="185" t="str">
        <f ca="1">IFERROR(__xludf.DUMMYFUNCTION("""COMPUTED_VALUE"""),"Постановка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разгран"&amp;"ичена ), в собственность бесплатно")</f>
        <v>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разграничена ), в собственность бесплатно</v>
      </c>
      <c r="D23" s="185"/>
      <c r="E23" s="185"/>
      <c r="F23" s="185"/>
      <c r="G23" s="185"/>
      <c r="H23" s="204">
        <v>0</v>
      </c>
      <c r="I23" s="205">
        <v>0</v>
      </c>
      <c r="J23" s="208">
        <v>0</v>
      </c>
      <c r="K23" s="43">
        <v>0</v>
      </c>
      <c r="L23" s="43"/>
      <c r="M23" s="43"/>
      <c r="N23" s="43"/>
      <c r="O23" s="43"/>
      <c r="P23" s="43"/>
      <c r="Q23" s="43"/>
      <c r="R23" s="43"/>
      <c r="S23" s="43"/>
      <c r="T23" s="205">
        <v>0</v>
      </c>
      <c r="U23" s="205">
        <v>0</v>
      </c>
      <c r="V23" s="208">
        <v>0</v>
      </c>
      <c r="W23" s="43">
        <v>0</v>
      </c>
      <c r="X23" s="43"/>
      <c r="Y23" s="43"/>
      <c r="Z23" s="43"/>
      <c r="AA23" s="43"/>
      <c r="AB23" s="43"/>
      <c r="AC23" s="43"/>
      <c r="AD23" s="43"/>
      <c r="AE23" s="205">
        <v>0</v>
      </c>
      <c r="AF23" s="43"/>
      <c r="AG23" s="43"/>
      <c r="AH23" s="43"/>
      <c r="AI23" s="205">
        <v>0</v>
      </c>
      <c r="AJ23" s="43"/>
      <c r="AK23" s="185"/>
      <c r="AL23" s="185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</row>
    <row r="24" spans="1:48" ht="15">
      <c r="A24" s="185">
        <f ca="1">IFERROR(__xludf.DUMMYFUNCTION("""COMPUTED_VALUE"""),26)</f>
        <v>26</v>
      </c>
      <c r="B24" s="185">
        <f ca="1">IFERROR(__xludf.DUMMYFUNCTION("""COMPUTED_VALUE"""),58)</f>
        <v>58</v>
      </c>
      <c r="C24" s="185" t="str">
        <f ca="1">IFERROR(__xludf.DUMMYFUNCTION("""COMPUTED_VALUE"""),"Предварительное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&lt;1&gt;)")</f>
        <v>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</v>
      </c>
      <c r="D24" s="185"/>
      <c r="E24" s="185"/>
      <c r="F24" s="185"/>
      <c r="G24" s="185"/>
      <c r="H24" s="204">
        <v>0</v>
      </c>
      <c r="I24" s="205">
        <v>0</v>
      </c>
      <c r="J24" s="208">
        <v>0</v>
      </c>
      <c r="K24" s="43">
        <v>0</v>
      </c>
      <c r="L24" s="43"/>
      <c r="M24" s="43"/>
      <c r="N24" s="43"/>
      <c r="O24" s="43"/>
      <c r="P24" s="43"/>
      <c r="Q24" s="43"/>
      <c r="R24" s="43"/>
      <c r="S24" s="43"/>
      <c r="T24" s="205">
        <v>0</v>
      </c>
      <c r="U24" s="205">
        <v>0</v>
      </c>
      <c r="V24" s="208">
        <v>2</v>
      </c>
      <c r="W24" s="43">
        <v>0</v>
      </c>
      <c r="X24" s="43"/>
      <c r="Y24" s="43"/>
      <c r="Z24" s="43"/>
      <c r="AA24" s="43"/>
      <c r="AB24" s="43"/>
      <c r="AC24" s="43"/>
      <c r="AD24" s="43"/>
      <c r="AE24" s="205">
        <v>0</v>
      </c>
      <c r="AF24" s="43"/>
      <c r="AG24" s="43"/>
      <c r="AH24" s="43"/>
      <c r="AI24" s="205">
        <v>0</v>
      </c>
      <c r="AJ24" s="43"/>
      <c r="AK24" s="185"/>
      <c r="AL24" s="185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</row>
    <row r="25" spans="1:48" ht="15">
      <c r="A25" s="185">
        <f ca="1">IFERROR(__xludf.DUMMYFUNCTION("""COMPUTED_VALUE"""),27)</f>
        <v>27</v>
      </c>
      <c r="B25" s="185">
        <f ca="1">IFERROR(__xludf.DUMMYFUNCTION("""COMPUTED_VALUE"""),52)</f>
        <v>52</v>
      </c>
      <c r="C25" s="185" t="str">
        <f ca="1">IFERROR(__xludf.DUMMYFUNCTION("""COMPUTED_VALUE"""),"Предоставление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торгов")</f>
        <v>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</v>
      </c>
      <c r="D25" s="185"/>
      <c r="E25" s="185"/>
      <c r="F25" s="185"/>
      <c r="G25" s="185"/>
      <c r="H25" s="204">
        <v>0</v>
      </c>
      <c r="I25" s="205">
        <v>0</v>
      </c>
      <c r="J25" s="208">
        <v>0</v>
      </c>
      <c r="K25" s="43">
        <v>0</v>
      </c>
      <c r="L25" s="43"/>
      <c r="M25" s="43"/>
      <c r="N25" s="43"/>
      <c r="O25" s="43"/>
      <c r="P25" s="43"/>
      <c r="Q25" s="43"/>
      <c r="R25" s="43"/>
      <c r="S25" s="43"/>
      <c r="T25" s="205">
        <v>0</v>
      </c>
      <c r="U25" s="205">
        <v>0</v>
      </c>
      <c r="V25" s="208">
        <v>10</v>
      </c>
      <c r="W25" s="43">
        <v>8</v>
      </c>
      <c r="X25" s="43"/>
      <c r="Y25" s="43"/>
      <c r="Z25" s="43"/>
      <c r="AA25" s="43"/>
      <c r="AB25" s="43"/>
      <c r="AC25" s="43"/>
      <c r="AD25" s="43"/>
      <c r="AE25" s="205">
        <v>0</v>
      </c>
      <c r="AF25" s="43"/>
      <c r="AG25" s="43"/>
      <c r="AH25" s="43"/>
      <c r="AI25" s="205">
        <v>0</v>
      </c>
      <c r="AJ25" s="43"/>
      <c r="AK25" s="185"/>
      <c r="AL25" s="185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</row>
    <row r="26" spans="1:48" ht="15">
      <c r="A26" s="185">
        <f ca="1">IFERROR(__xludf.DUMMYFUNCTION("""COMPUTED_VALUE"""),28)</f>
        <v>28</v>
      </c>
      <c r="B26" s="185">
        <f ca="1">IFERROR(__xludf.DUMMYFUNCTION("""COMPUTED_VALUE"""),82)</f>
        <v>82</v>
      </c>
      <c r="C26" s="185" t="str">
        <f ca="1">IFERROR(__xludf.DUMMYFUNCTION("""COMPUTED_VALUE"""),"Предоставление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то"&amp;"ргов в собственность бесплатно, в общую долевую собственность бесплатно либо в аренду")</f>
        <v>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торгов в собственность бесплатно, в общую долевую собственность бесплатно либо в аренду</v>
      </c>
      <c r="D26" s="185"/>
      <c r="E26" s="185"/>
      <c r="F26" s="185"/>
      <c r="G26" s="185"/>
      <c r="H26" s="204">
        <v>0</v>
      </c>
      <c r="I26" s="205">
        <v>0</v>
      </c>
      <c r="J26" s="208">
        <v>0</v>
      </c>
      <c r="K26" s="43">
        <v>0</v>
      </c>
      <c r="L26" s="43"/>
      <c r="M26" s="43"/>
      <c r="N26" s="43"/>
      <c r="O26" s="43"/>
      <c r="P26" s="43"/>
      <c r="Q26" s="43"/>
      <c r="R26" s="43"/>
      <c r="S26" s="43"/>
      <c r="T26" s="205">
        <v>0</v>
      </c>
      <c r="U26" s="205">
        <v>0</v>
      </c>
      <c r="V26" s="208">
        <v>0</v>
      </c>
      <c r="W26" s="43">
        <v>0</v>
      </c>
      <c r="X26" s="43"/>
      <c r="Y26" s="43"/>
      <c r="Z26" s="43"/>
      <c r="AA26" s="43"/>
      <c r="AB26" s="43"/>
      <c r="AC26" s="43"/>
      <c r="AD26" s="43"/>
      <c r="AE26" s="205">
        <v>0</v>
      </c>
      <c r="AF26" s="43"/>
      <c r="AG26" s="43"/>
      <c r="AH26" s="43"/>
      <c r="AI26" s="205">
        <v>0</v>
      </c>
      <c r="AJ26" s="43"/>
      <c r="AK26" s="185"/>
      <c r="AL26" s="185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</row>
    <row r="27" spans="1:48" ht="15">
      <c r="A27" s="185">
        <f ca="1">IFERROR(__xludf.DUMMYFUNCTION("""COMPUTED_VALUE"""),29)</f>
        <v>29</v>
      </c>
      <c r="B27" s="185">
        <f ca="1">IFERROR(__xludf.DUMMYFUNCTION("""COMPUTED_VALUE"""),2)</f>
        <v>2</v>
      </c>
      <c r="C27" s="185" t="str">
        <f ca="1">IFERROR(__xludf.DUMMYFUNCTION("""COMPUTED_VALUE"""),"Принятие граждан на учет в качестве нуждающихся в жилых помещениях, предоставляемых по договорам социального найма")</f>
        <v>Принятие граждан на учет в качестве нуждающихся в жилых помещениях, предоставляемых по договорам социального найма</v>
      </c>
      <c r="D27" s="185"/>
      <c r="E27" s="185"/>
      <c r="F27" s="185"/>
      <c r="G27" s="185"/>
      <c r="H27" s="204">
        <v>0</v>
      </c>
      <c r="I27" s="205">
        <v>0</v>
      </c>
      <c r="J27" s="208">
        <v>0</v>
      </c>
      <c r="K27" s="43">
        <v>0</v>
      </c>
      <c r="L27" s="43"/>
      <c r="M27" s="43"/>
      <c r="N27" s="43"/>
      <c r="O27" s="43"/>
      <c r="P27" s="43"/>
      <c r="Q27" s="43"/>
      <c r="R27" s="43"/>
      <c r="S27" s="43"/>
      <c r="T27" s="205">
        <v>0</v>
      </c>
      <c r="U27" s="205">
        <v>0</v>
      </c>
      <c r="V27" s="208">
        <v>0</v>
      </c>
      <c r="W27" s="43">
        <v>0</v>
      </c>
      <c r="X27" s="43"/>
      <c r="Y27" s="43"/>
      <c r="Z27" s="43"/>
      <c r="AA27" s="43"/>
      <c r="AB27" s="43"/>
      <c r="AC27" s="43"/>
      <c r="AD27" s="43"/>
      <c r="AE27" s="205">
        <v>0</v>
      </c>
      <c r="AF27" s="43"/>
      <c r="AG27" s="43"/>
      <c r="AH27" s="43"/>
      <c r="AI27" s="205">
        <v>0</v>
      </c>
      <c r="AJ27" s="43"/>
      <c r="AK27" s="185"/>
      <c r="AL27" s="185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</row>
    <row r="28" spans="1:48" ht="15">
      <c r="A28" s="185">
        <f ca="1">IFERROR(__xludf.DUMMYFUNCTION("""COMPUTED_VALUE"""),30)</f>
        <v>30</v>
      </c>
      <c r="B28" s="185">
        <f ca="1">IFERROR(__xludf.DUMMYFUNCTION("""COMPUTED_VALUE"""),81)</f>
        <v>81</v>
      </c>
      <c r="C28" s="185" t="str">
        <f ca="1">IFERROR(__xludf.DUMMYFUNCTION("""COMPUTED_VALUE"""),"Заключение, изменение, выдача дубликата договора социального найма жилого помещения муниципального жилищного фонда")</f>
        <v>Заключение, изменение, выдача дубликата договора социального найма жилого помещения муниципального жилищного фонда</v>
      </c>
      <c r="D28" s="185"/>
      <c r="E28" s="185"/>
      <c r="F28" s="185"/>
      <c r="G28" s="185"/>
      <c r="H28" s="204">
        <v>0</v>
      </c>
      <c r="I28" s="205">
        <v>0</v>
      </c>
      <c r="J28" s="208">
        <v>0</v>
      </c>
      <c r="K28" s="43">
        <v>0</v>
      </c>
      <c r="L28" s="43"/>
      <c r="M28" s="43"/>
      <c r="N28" s="43"/>
      <c r="O28" s="43"/>
      <c r="P28" s="43"/>
      <c r="Q28" s="43"/>
      <c r="R28" s="43"/>
      <c r="S28" s="43"/>
      <c r="T28" s="205">
        <v>0</v>
      </c>
      <c r="U28" s="205">
        <v>0</v>
      </c>
      <c r="V28" s="208">
        <v>0</v>
      </c>
      <c r="W28" s="43">
        <v>0</v>
      </c>
      <c r="X28" s="43"/>
      <c r="Y28" s="43"/>
      <c r="Z28" s="43"/>
      <c r="AA28" s="43"/>
      <c r="AB28" s="43"/>
      <c r="AC28" s="43"/>
      <c r="AD28" s="43"/>
      <c r="AE28" s="205">
        <v>0</v>
      </c>
      <c r="AF28" s="43"/>
      <c r="AG28" s="43"/>
      <c r="AH28" s="43"/>
      <c r="AI28" s="205">
        <v>0</v>
      </c>
      <c r="AJ28" s="43"/>
      <c r="AK28" s="185"/>
      <c r="AL28" s="185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</row>
    <row r="29" spans="1:48" ht="15">
      <c r="A29" s="185">
        <f ca="1">IFERROR(__xludf.DUMMYFUNCTION("""COMPUTED_VALUE"""),33)</f>
        <v>33</v>
      </c>
      <c r="B29" s="185">
        <f ca="1">IFERROR(__xludf.DUMMYFUNCTION("""COMPUTED_VALUE"""),54)</f>
        <v>54</v>
      </c>
      <c r="C29" s="185" t="str">
        <f ca="1">IFERROR(__xludf.DUMMYFUNCTION("""COMPUTED_VALUE"""),"Предоставление сведений об объектах учета, содержащихся в реестре муниципального имущества")</f>
        <v>Предоставление сведений об объектах учета, содержащихся в реестре муниципального имущества</v>
      </c>
      <c r="D29" s="185"/>
      <c r="E29" s="185"/>
      <c r="F29" s="185"/>
      <c r="G29" s="185"/>
      <c r="H29" s="204">
        <v>0</v>
      </c>
      <c r="I29" s="205">
        <v>0</v>
      </c>
      <c r="J29" s="208">
        <v>0</v>
      </c>
      <c r="K29" s="43">
        <v>0</v>
      </c>
      <c r="L29" s="43"/>
      <c r="M29" s="43"/>
      <c r="N29" s="43"/>
      <c r="O29" s="43"/>
      <c r="P29" s="43"/>
      <c r="Q29" s="43"/>
      <c r="R29" s="43"/>
      <c r="S29" s="43"/>
      <c r="T29" s="205">
        <v>0</v>
      </c>
      <c r="U29" s="205">
        <v>0</v>
      </c>
      <c r="V29" s="208">
        <v>0</v>
      </c>
      <c r="W29" s="43">
        <v>0</v>
      </c>
      <c r="X29" s="43"/>
      <c r="Y29" s="43"/>
      <c r="Z29" s="43"/>
      <c r="AA29" s="43"/>
      <c r="AB29" s="43"/>
      <c r="AC29" s="43"/>
      <c r="AD29" s="43"/>
      <c r="AE29" s="205">
        <v>0</v>
      </c>
      <c r="AF29" s="43"/>
      <c r="AG29" s="43"/>
      <c r="AH29" s="43"/>
      <c r="AI29" s="205">
        <v>0</v>
      </c>
      <c r="AJ29" s="43"/>
      <c r="AK29" s="185"/>
      <c r="AL29" s="185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</row>
    <row r="30" spans="1:48" ht="15">
      <c r="A30" s="185">
        <f ca="1">IFERROR(__xludf.DUMMYFUNCTION("""COMPUTED_VALUE"""),34)</f>
        <v>34</v>
      </c>
      <c r="B30" s="185">
        <f ca="1">IFERROR(__xludf.DUMMYFUNCTION("""COMPUTED_VALUE"""),20)</f>
        <v>20</v>
      </c>
      <c r="C30" s="185" t="str">
        <f ca="1">IFERROR(__xludf.DUMMYFUNCTION("""COMPUTED_VALUE"""),"Решение вопроса о приватизации жилого помещения муниципального жилищного фонда")</f>
        <v>Решение вопроса о приватизации жилого помещения муниципального жилищного фонда</v>
      </c>
      <c r="D30" s="185"/>
      <c r="E30" s="185"/>
      <c r="F30" s="185"/>
      <c r="G30" s="185"/>
      <c r="H30" s="204">
        <v>0</v>
      </c>
      <c r="I30" s="205">
        <v>0</v>
      </c>
      <c r="J30" s="208">
        <v>0</v>
      </c>
      <c r="K30" s="43">
        <v>0</v>
      </c>
      <c r="L30" s="43"/>
      <c r="M30" s="43"/>
      <c r="N30" s="43"/>
      <c r="O30" s="43"/>
      <c r="P30" s="43"/>
      <c r="Q30" s="43"/>
      <c r="R30" s="43"/>
      <c r="S30" s="43"/>
      <c r="T30" s="205">
        <v>0</v>
      </c>
      <c r="U30" s="205">
        <v>0</v>
      </c>
      <c r="V30" s="208">
        <v>0</v>
      </c>
      <c r="W30" s="43">
        <v>0</v>
      </c>
      <c r="X30" s="43"/>
      <c r="Y30" s="43"/>
      <c r="Z30" s="43"/>
      <c r="AA30" s="43"/>
      <c r="AB30" s="43"/>
      <c r="AC30" s="43"/>
      <c r="AD30" s="43"/>
      <c r="AE30" s="205">
        <v>0</v>
      </c>
      <c r="AF30" s="43"/>
      <c r="AG30" s="43"/>
      <c r="AH30" s="43"/>
      <c r="AI30" s="205">
        <v>0</v>
      </c>
      <c r="AJ30" s="43"/>
      <c r="AK30" s="185"/>
      <c r="AL30" s="185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</row>
    <row r="31" spans="1:48" ht="15" hidden="1">
      <c r="A31" s="185">
        <f ca="1">IFERROR(__xludf.DUMMYFUNCTION("""COMPUTED_VALUE"""),39)</f>
        <v>39</v>
      </c>
      <c r="B31" s="185"/>
      <c r="C31" s="185"/>
      <c r="D31" s="185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</row>
    <row r="32" spans="1:48" ht="15" hidden="1">
      <c r="A32" s="185">
        <f ca="1">IFERROR(__xludf.DUMMYFUNCTION("""COMPUTED_VALUE"""),40)</f>
        <v>40</v>
      </c>
      <c r="B32" s="185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</row>
    <row r="33" spans="1:48" ht="15" hidden="1">
      <c r="A33" s="185">
        <f ca="1">IFERROR(__xludf.DUMMYFUNCTION("""COMPUTED_VALUE"""),41)</f>
        <v>41</v>
      </c>
      <c r="B33" s="185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</row>
    <row r="34" spans="1:48" ht="15" hidden="1">
      <c r="A34" s="185">
        <f ca="1">IFERROR(__xludf.DUMMYFUNCTION("""COMPUTED_VALUE"""),42)</f>
        <v>42</v>
      </c>
      <c r="B34" s="185"/>
      <c r="C34" s="185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</row>
    <row r="35" spans="1:48" ht="15" hidden="1">
      <c r="A35" s="185">
        <f ca="1">IFERROR(__xludf.DUMMYFUNCTION("""COMPUTED_VALUE"""),43)</f>
        <v>43</v>
      </c>
      <c r="B35" s="185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</row>
    <row r="36" spans="1:48" ht="15" hidden="1">
      <c r="A36" s="185">
        <f ca="1">IFERROR(__xludf.DUMMYFUNCTION("""COMPUTED_VALUE"""),44)</f>
        <v>44</v>
      </c>
      <c r="B36" s="185"/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</row>
    <row r="37" spans="1:48" ht="15" hidden="1">
      <c r="A37" s="185">
        <f ca="1">IFERROR(__xludf.DUMMYFUNCTION("""COMPUTED_VALUE"""),45)</f>
        <v>45</v>
      </c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</row>
    <row r="38" spans="1:48" ht="15" hidden="1">
      <c r="A38" s="185">
        <f ca="1">IFERROR(__xludf.DUMMYFUNCTION("""COMPUTED_VALUE"""),46)</f>
        <v>46</v>
      </c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</row>
    <row r="39" spans="1:48" ht="15" hidden="1">
      <c r="A39" s="185">
        <f ca="1">IFERROR(__xludf.DUMMYFUNCTION("""COMPUTED_VALUE"""),47)</f>
        <v>47</v>
      </c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</row>
    <row r="40" spans="1:48" ht="15" hidden="1">
      <c r="A40" s="185">
        <f ca="1">IFERROR(__xludf.DUMMYFUNCTION("""COMPUTED_VALUE"""),48)</f>
        <v>48</v>
      </c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</row>
    <row r="41" spans="1:48" ht="15" hidden="1">
      <c r="A41" s="185">
        <f ca="1">IFERROR(__xludf.DUMMYFUNCTION("""COMPUTED_VALUE"""),49)</f>
        <v>49</v>
      </c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</row>
    <row r="42" spans="1:48" ht="15" hidden="1">
      <c r="A42" s="185">
        <f ca="1">IFERROR(__xludf.DUMMYFUNCTION("""COMPUTED_VALUE"""),50)</f>
        <v>50</v>
      </c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</row>
    <row r="43" spans="1:48" ht="15" hidden="1">
      <c r="A43" s="185">
        <f ca="1">IFERROR(__xludf.DUMMYFUNCTION("""COMPUTED_VALUE"""),51)</f>
        <v>51</v>
      </c>
      <c r="B43" s="185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</row>
    <row r="44" spans="1:48" ht="15" hidden="1">
      <c r="A44" s="185">
        <f ca="1">IFERROR(__xludf.DUMMYFUNCTION("""COMPUTED_VALUE"""),52)</f>
        <v>52</v>
      </c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</row>
    <row r="45" spans="1:48" ht="15" hidden="1">
      <c r="A45" s="185">
        <f ca="1">IFERROR(__xludf.DUMMYFUNCTION("""COMPUTED_VALUE"""),53)</f>
        <v>53</v>
      </c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</row>
    <row r="46" spans="1:48" ht="15" hidden="1">
      <c r="A46" s="185">
        <f ca="1">IFERROR(__xludf.DUMMYFUNCTION("""COMPUTED_VALUE"""),54)</f>
        <v>54</v>
      </c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</row>
    <row r="47" spans="1:48" ht="15" hidden="1">
      <c r="A47" s="185">
        <f ca="1">IFERROR(__xludf.DUMMYFUNCTION("""COMPUTED_VALUE"""),55)</f>
        <v>55</v>
      </c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</row>
    <row r="48" spans="1:48" ht="15" hidden="1">
      <c r="A48" s="185">
        <f ca="1">IFERROR(__xludf.DUMMYFUNCTION("""COMPUTED_VALUE"""),56)</f>
        <v>56</v>
      </c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</row>
    <row r="49" spans="1:48" ht="15" hidden="1">
      <c r="A49" s="185">
        <f ca="1">IFERROR(__xludf.DUMMYFUNCTION("""COMPUTED_VALUE"""),57)</f>
        <v>57</v>
      </c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</row>
    <row r="50" spans="1:48" ht="15" hidden="1">
      <c r="A50" s="185">
        <f ca="1">IFERROR(__xludf.DUMMYFUNCTION("""COMPUTED_VALUE"""),58)</f>
        <v>58</v>
      </c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</row>
    <row r="51" spans="1:48" ht="15" hidden="1">
      <c r="A51" s="185">
        <f ca="1">IFERROR(__xludf.DUMMYFUNCTION("""COMPUTED_VALUE"""),59)</f>
        <v>59</v>
      </c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</row>
    <row r="52" spans="1:48" ht="15" hidden="1">
      <c r="A52" s="185">
        <f ca="1">IFERROR(__xludf.DUMMYFUNCTION("""COMPUTED_VALUE"""),60)</f>
        <v>60</v>
      </c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</row>
    <row r="53" spans="1:48" ht="15" hidden="1">
      <c r="A53" s="185">
        <f ca="1">IFERROR(__xludf.DUMMYFUNCTION("""COMPUTED_VALUE"""),61)</f>
        <v>61</v>
      </c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</row>
    <row r="54" spans="1:48" ht="15" hidden="1">
      <c r="A54" s="185">
        <f ca="1">IFERROR(__xludf.DUMMYFUNCTION("""COMPUTED_VALUE"""),62)</f>
        <v>62</v>
      </c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</row>
    <row r="55" spans="1:48" ht="15" hidden="1">
      <c r="A55" s="185">
        <f ca="1">IFERROR(__xludf.DUMMYFUNCTION("""COMPUTED_VALUE"""),63)</f>
        <v>63</v>
      </c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</row>
    <row r="56" spans="1:48" ht="15" hidden="1">
      <c r="A56" s="185">
        <f ca="1">IFERROR(__xludf.DUMMYFUNCTION("""COMPUTED_VALUE"""),64)</f>
        <v>64</v>
      </c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</row>
    <row r="57" spans="1:48" ht="15" hidden="1">
      <c r="A57" s="185">
        <f ca="1">IFERROR(__xludf.DUMMYFUNCTION("""COMPUTED_VALUE"""),65)</f>
        <v>65</v>
      </c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</row>
    <row r="58" spans="1:48" ht="15" hidden="1">
      <c r="A58" s="185">
        <f ca="1">IFERROR(__xludf.DUMMYFUNCTION("""COMPUTED_VALUE"""),66)</f>
        <v>66</v>
      </c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</row>
    <row r="59" spans="1:48" ht="15" hidden="1">
      <c r="A59" s="185">
        <f ca="1">IFERROR(__xludf.DUMMYFUNCTION("""COMPUTED_VALUE"""),67)</f>
        <v>67</v>
      </c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</row>
    <row r="60" spans="1:48" ht="15" hidden="1">
      <c r="A60" s="185">
        <f ca="1">IFERROR(__xludf.DUMMYFUNCTION("""COMPUTED_VALUE"""),68)</f>
        <v>68</v>
      </c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</row>
    <row r="61" spans="1:48" ht="15" hidden="1">
      <c r="A61" s="185">
        <f ca="1">IFERROR(__xludf.DUMMYFUNCTION("""COMPUTED_VALUE"""),69)</f>
        <v>69</v>
      </c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</row>
    <row r="62" spans="1:48" ht="15" hidden="1">
      <c r="A62" s="185">
        <f ca="1">IFERROR(__xludf.DUMMYFUNCTION("""COMPUTED_VALUE"""),70)</f>
        <v>70</v>
      </c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</row>
    <row r="63" spans="1:48" ht="15" hidden="1">
      <c r="A63" s="185">
        <f ca="1">IFERROR(__xludf.DUMMYFUNCTION("""COMPUTED_VALUE"""),71)</f>
        <v>71</v>
      </c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</row>
    <row r="64" spans="1:48" ht="15" hidden="1">
      <c r="A64" s="185">
        <f ca="1">IFERROR(__xludf.DUMMYFUNCTION("""COMPUTED_VALUE"""),72)</f>
        <v>72</v>
      </c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</row>
    <row r="65" spans="1:48" ht="15" hidden="1">
      <c r="A65" s="185">
        <f ca="1">IFERROR(__xludf.DUMMYFUNCTION("""COMPUTED_VALUE"""),73)</f>
        <v>73</v>
      </c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</row>
    <row r="66" spans="1:48" ht="15" hidden="1">
      <c r="A66" s="185">
        <f ca="1">IFERROR(__xludf.DUMMYFUNCTION("""COMPUTED_VALUE"""),74)</f>
        <v>74</v>
      </c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</row>
    <row r="67" spans="1:48" ht="15" hidden="1">
      <c r="A67" s="185">
        <f ca="1">IFERROR(__xludf.DUMMYFUNCTION("""COMPUTED_VALUE"""),75)</f>
        <v>75</v>
      </c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</row>
    <row r="68" spans="1:48" ht="15" hidden="1">
      <c r="A68" s="185">
        <f ca="1">IFERROR(__xludf.DUMMYFUNCTION("""COMPUTED_VALUE"""),76)</f>
        <v>76</v>
      </c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</row>
    <row r="69" spans="1:48" ht="15" hidden="1">
      <c r="A69" s="185">
        <f ca="1">IFERROR(__xludf.DUMMYFUNCTION("""COMPUTED_VALUE"""),77)</f>
        <v>77</v>
      </c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</row>
    <row r="70" spans="1:48" ht="15" hidden="1">
      <c r="A70" s="185">
        <f ca="1">IFERROR(__xludf.DUMMYFUNCTION("""COMPUTED_VALUE"""),78)</f>
        <v>78</v>
      </c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</row>
    <row r="71" spans="1:48" ht="15" hidden="1">
      <c r="A71" s="185">
        <f ca="1">IFERROR(__xludf.DUMMYFUNCTION("""COMPUTED_VALUE"""),79)</f>
        <v>79</v>
      </c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</row>
    <row r="72" spans="1:48" ht="15" hidden="1">
      <c r="A72" s="185">
        <f ca="1">IFERROR(__xludf.DUMMYFUNCTION("""COMPUTED_VALUE"""),80)</f>
        <v>80</v>
      </c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</row>
    <row r="73" spans="1:48" ht="15" hidden="1">
      <c r="A73" s="185">
        <f ca="1">IFERROR(__xludf.DUMMYFUNCTION("""COMPUTED_VALUE"""),81)</f>
        <v>81</v>
      </c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</row>
    <row r="74" spans="1:48" ht="15" hidden="1">
      <c r="A74" s="185">
        <f ca="1">IFERROR(__xludf.DUMMYFUNCTION("""COMPUTED_VALUE"""),82)</f>
        <v>82</v>
      </c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</row>
    <row r="75" spans="1:48" ht="15" hidden="1">
      <c r="A75" s="185">
        <f ca="1">IFERROR(__xludf.DUMMYFUNCTION("""COMPUTED_VALUE"""),83)</f>
        <v>83</v>
      </c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</row>
    <row r="76" spans="1:48" ht="15" hidden="1">
      <c r="A76" s="185">
        <f ca="1">IFERROR(__xludf.DUMMYFUNCTION("""COMPUTED_VALUE"""),84)</f>
        <v>84</v>
      </c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</row>
    <row r="77" spans="1:48" ht="15" hidden="1">
      <c r="A77" s="185">
        <f ca="1">IFERROR(__xludf.DUMMYFUNCTION("""COMPUTED_VALUE"""),85)</f>
        <v>85</v>
      </c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</row>
    <row r="78" spans="1:48" ht="15" hidden="1">
      <c r="A78" s="185">
        <f ca="1">IFERROR(__xludf.DUMMYFUNCTION("""COMPUTED_VALUE"""),86)</f>
        <v>86</v>
      </c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</row>
    <row r="79" spans="1:48" ht="15" hidden="1">
      <c r="A79" s="185">
        <f ca="1">IFERROR(__xludf.DUMMYFUNCTION("""COMPUTED_VALUE"""),87)</f>
        <v>87</v>
      </c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</row>
    <row r="80" spans="1:48" ht="15" hidden="1">
      <c r="A80" s="185">
        <f ca="1">IFERROR(__xludf.DUMMYFUNCTION("""COMPUTED_VALUE"""),88)</f>
        <v>88</v>
      </c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</row>
    <row r="81" spans="1:48" ht="15" hidden="1">
      <c r="A81" s="185">
        <f ca="1">IFERROR(__xludf.DUMMYFUNCTION("""COMPUTED_VALUE"""),89)</f>
        <v>89</v>
      </c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</row>
    <row r="82" spans="1:48" ht="15" hidden="1">
      <c r="A82" s="185">
        <f ca="1">IFERROR(__xludf.DUMMYFUNCTION("""COMPUTED_VALUE"""),90)</f>
        <v>90</v>
      </c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</row>
    <row r="83" spans="1:48" ht="15" hidden="1">
      <c r="A83" s="185">
        <f ca="1">IFERROR(__xludf.DUMMYFUNCTION("""COMPUTED_VALUE"""),91)</f>
        <v>91</v>
      </c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</row>
    <row r="84" spans="1:48" ht="15" hidden="1">
      <c r="A84" s="185">
        <f ca="1">IFERROR(__xludf.DUMMYFUNCTION("""COMPUTED_VALUE"""),92)</f>
        <v>92</v>
      </c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</row>
    <row r="85" spans="1:48" ht="15" hidden="1">
      <c r="A85" s="185">
        <f ca="1">IFERROR(__xludf.DUMMYFUNCTION("""COMPUTED_VALUE"""),93)</f>
        <v>93</v>
      </c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</row>
    <row r="86" spans="1:48" ht="15" hidden="1">
      <c r="A86" s="185">
        <f ca="1">IFERROR(__xludf.DUMMYFUNCTION("""COMPUTED_VALUE"""),94)</f>
        <v>94</v>
      </c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</row>
    <row r="87" spans="1:48" ht="15" hidden="1">
      <c r="A87" s="185">
        <f ca="1">IFERROR(__xludf.DUMMYFUNCTION("""COMPUTED_VALUE"""),95)</f>
        <v>95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</row>
    <row r="88" spans="1:48" ht="15">
      <c r="A88" s="214" t="str">
        <f ca="1">IFERROR(__xludf.DUMMYFUNCTION("""COMPUTED_VALUE"""),"Итого:")</f>
        <v>Итого:</v>
      </c>
      <c r="B88" s="214"/>
      <c r="C88" s="214"/>
      <c r="D88" s="214"/>
      <c r="E88" s="214"/>
      <c r="F88" s="214"/>
      <c r="G88" s="214"/>
      <c r="H88" s="215">
        <f t="shared" ref="H88:AJ88" si="0">SUM(H4:H87)</f>
        <v>1</v>
      </c>
      <c r="I88" s="215">
        <f t="shared" si="0"/>
        <v>2</v>
      </c>
      <c r="J88" s="215">
        <f t="shared" si="0"/>
        <v>0</v>
      </c>
      <c r="K88" s="215">
        <f t="shared" si="0"/>
        <v>0</v>
      </c>
      <c r="L88" s="215">
        <f t="shared" si="0"/>
        <v>0</v>
      </c>
      <c r="M88" s="215">
        <f t="shared" si="0"/>
        <v>0</v>
      </c>
      <c r="N88" s="215">
        <f t="shared" si="0"/>
        <v>0</v>
      </c>
      <c r="O88" s="215">
        <f t="shared" si="0"/>
        <v>0</v>
      </c>
      <c r="P88" s="215">
        <f t="shared" si="0"/>
        <v>0</v>
      </c>
      <c r="Q88" s="215">
        <f t="shared" si="0"/>
        <v>0</v>
      </c>
      <c r="R88" s="215">
        <f t="shared" si="0"/>
        <v>0</v>
      </c>
      <c r="S88" s="215">
        <f t="shared" si="0"/>
        <v>0</v>
      </c>
      <c r="T88" s="215">
        <f t="shared" si="0"/>
        <v>34</v>
      </c>
      <c r="U88" s="215">
        <f t="shared" si="0"/>
        <v>90</v>
      </c>
      <c r="V88" s="215">
        <f t="shared" si="0"/>
        <v>121</v>
      </c>
      <c r="W88" s="215">
        <f t="shared" si="0"/>
        <v>44</v>
      </c>
      <c r="X88" s="215">
        <f t="shared" si="0"/>
        <v>0</v>
      </c>
      <c r="Y88" s="215">
        <f t="shared" si="0"/>
        <v>0</v>
      </c>
      <c r="Z88" s="215">
        <f t="shared" si="0"/>
        <v>0</v>
      </c>
      <c r="AA88" s="215">
        <f t="shared" si="0"/>
        <v>0</v>
      </c>
      <c r="AB88" s="215">
        <f t="shared" si="0"/>
        <v>0</v>
      </c>
      <c r="AC88" s="215">
        <f t="shared" si="0"/>
        <v>0</v>
      </c>
      <c r="AD88" s="215">
        <f t="shared" si="0"/>
        <v>0</v>
      </c>
      <c r="AE88" s="215">
        <f t="shared" si="0"/>
        <v>2</v>
      </c>
      <c r="AF88" s="215">
        <f t="shared" si="0"/>
        <v>0</v>
      </c>
      <c r="AG88" s="215">
        <f t="shared" si="0"/>
        <v>0</v>
      </c>
      <c r="AH88" s="215">
        <f t="shared" si="0"/>
        <v>0</v>
      </c>
      <c r="AI88" s="215">
        <f t="shared" si="0"/>
        <v>2</v>
      </c>
      <c r="AJ88" s="215">
        <f t="shared" si="0"/>
        <v>0</v>
      </c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</row>
    <row r="89" spans="1:48" ht="15">
      <c r="A89" s="193"/>
      <c r="B89" s="193"/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</row>
    <row r="90" spans="1:48" ht="15">
      <c r="A90" s="193"/>
      <c r="B90" s="193"/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</row>
    <row r="91" spans="1:48" ht="15">
      <c r="A91" s="193"/>
      <c r="B91" s="193"/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</row>
    <row r="92" spans="1:48" ht="15">
      <c r="A92" s="193"/>
      <c r="B92" s="193"/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</row>
    <row r="93" spans="1:48" ht="15">
      <c r="A93" s="193"/>
      <c r="B93" s="193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</row>
    <row r="94" spans="1:48" ht="15">
      <c r="A94" s="193"/>
      <c r="B94" s="193"/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</row>
    <row r="95" spans="1:48" ht="15">
      <c r="A95" s="193"/>
      <c r="B95" s="193"/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</row>
    <row r="96" spans="1:48" ht="15">
      <c r="A96" s="193"/>
      <c r="B96" s="193"/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</row>
    <row r="97" spans="1:48" ht="15">
      <c r="A97" s="193"/>
      <c r="B97" s="193"/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</row>
    <row r="98" spans="1:48" ht="15">
      <c r="A98" s="193"/>
      <c r="B98" s="193"/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</row>
    <row r="99" spans="1:48" ht="15">
      <c r="A99" s="193"/>
      <c r="B99" s="193"/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</row>
    <row r="100" spans="1:48" ht="15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</row>
    <row r="101" spans="1:48" ht="15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</row>
    <row r="102" spans="1:48" ht="15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</row>
    <row r="103" spans="1:48" ht="15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</row>
    <row r="104" spans="1:48" ht="15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</row>
    <row r="105" spans="1:48" ht="15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</row>
    <row r="106" spans="1:48" ht="15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</row>
    <row r="107" spans="1:48" ht="15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</row>
    <row r="108" spans="1:48" ht="15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</row>
    <row r="109" spans="1:48" ht="15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</row>
    <row r="110" spans="1:48" ht="15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</row>
    <row r="111" spans="1:48" ht="15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</row>
    <row r="112" spans="1:48" ht="15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</row>
    <row r="113" spans="1:48" ht="15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</row>
    <row r="114" spans="1:48" ht="15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</row>
    <row r="115" spans="1:48" ht="15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</row>
    <row r="116" spans="1:48" ht="15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</row>
    <row r="117" spans="1:48" ht="15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</row>
    <row r="118" spans="1:48" ht="15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</row>
    <row r="119" spans="1:48" ht="15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</row>
    <row r="120" spans="1:48" ht="15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</row>
    <row r="121" spans="1:48" ht="15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</row>
    <row r="122" spans="1:48" ht="15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</row>
    <row r="123" spans="1:48" ht="15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</row>
    <row r="124" spans="1:48" ht="15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</row>
    <row r="125" spans="1:48" ht="15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</row>
    <row r="126" spans="1:48" ht="15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</row>
    <row r="127" spans="1:48" ht="15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</row>
    <row r="128" spans="1:48" ht="15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</row>
    <row r="129" spans="1:48" ht="15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</row>
    <row r="130" spans="1:48" ht="15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</row>
    <row r="131" spans="1:48" ht="15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</row>
    <row r="132" spans="1:48" ht="15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</row>
    <row r="133" spans="1:48" ht="15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</row>
    <row r="134" spans="1:48" ht="15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</row>
    <row r="135" spans="1:48" ht="15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</row>
    <row r="136" spans="1:48" ht="15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</row>
    <row r="137" spans="1:48" ht="15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</row>
    <row r="138" spans="1:48" ht="15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</row>
    <row r="139" spans="1:48" ht="15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</row>
    <row r="140" spans="1:48" ht="1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</row>
    <row r="141" spans="1:48" ht="1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</row>
    <row r="142" spans="1:48" ht="1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</row>
    <row r="143" spans="1:48" ht="1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</row>
    <row r="144" spans="1:48" ht="1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</row>
    <row r="145" spans="1:48" ht="15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</row>
    <row r="146" spans="1:48" ht="15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</row>
    <row r="147" spans="1:48" ht="1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</row>
    <row r="148" spans="1:48" ht="15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</row>
    <row r="149" spans="1:48" ht="15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</row>
    <row r="150" spans="1:48" ht="15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</row>
    <row r="151" spans="1:48" ht="15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</row>
    <row r="152" spans="1:48" ht="15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</row>
    <row r="153" spans="1:48" ht="15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</row>
    <row r="154" spans="1:48" ht="15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</row>
    <row r="155" spans="1:48" ht="15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</row>
    <row r="156" spans="1:48" ht="15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</row>
    <row r="157" spans="1:48" ht="1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</row>
    <row r="158" spans="1:48" ht="15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</row>
    <row r="159" spans="1:48" ht="15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</row>
    <row r="160" spans="1:48" ht="1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</row>
    <row r="161" spans="1:48" ht="15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</row>
    <row r="162" spans="1:48" ht="1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</row>
    <row r="163" spans="1:48" ht="1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</row>
    <row r="164" spans="1:48" ht="15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</row>
    <row r="165" spans="1:48" ht="15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</row>
    <row r="166" spans="1:48" ht="15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</row>
    <row r="167" spans="1:48" ht="15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</row>
    <row r="168" spans="1:48" ht="15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</row>
    <row r="169" spans="1:48" ht="15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</row>
    <row r="170" spans="1:48" ht="15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</row>
    <row r="171" spans="1:48" ht="15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</row>
    <row r="172" spans="1:48" ht="15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</row>
    <row r="173" spans="1:48" ht="15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</row>
    <row r="174" spans="1:48" ht="15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</row>
    <row r="175" spans="1:48" ht="15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</row>
    <row r="176" spans="1:48" ht="15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</row>
    <row r="177" spans="1:48" ht="15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</row>
    <row r="178" spans="1:48" ht="15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</row>
    <row r="179" spans="1:48" ht="15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</row>
    <row r="180" spans="1:48" ht="15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</row>
    <row r="181" spans="1:48" ht="15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</row>
    <row r="182" spans="1:48" ht="15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</row>
    <row r="183" spans="1:48" ht="15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</row>
    <row r="184" spans="1:48" ht="15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</row>
    <row r="185" spans="1:48" ht="15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</row>
    <row r="186" spans="1:48" ht="15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</row>
    <row r="187" spans="1:48" ht="15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</row>
    <row r="188" spans="1:48" ht="15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</row>
    <row r="189" spans="1:48" ht="15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</row>
    <row r="190" spans="1:48" ht="15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</row>
    <row r="191" spans="1:48" ht="1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</row>
    <row r="192" spans="1:48" ht="15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</row>
    <row r="193" spans="1:48" ht="15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</row>
    <row r="194" spans="1:48" ht="15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</row>
    <row r="195" spans="1:48" ht="15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</row>
    <row r="196" spans="1:48" ht="15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</row>
    <row r="197" spans="1:48" ht="15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</row>
    <row r="198" spans="1:48" ht="15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</row>
    <row r="199" spans="1:48" ht="15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</row>
    <row r="200" spans="1:48" ht="15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</row>
    <row r="201" spans="1:48" ht="15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</row>
    <row r="202" spans="1:48" ht="15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3"/>
      <c r="AO202" s="193"/>
      <c r="AP202" s="193"/>
      <c r="AQ202" s="193"/>
      <c r="AR202" s="193"/>
      <c r="AS202" s="193"/>
      <c r="AT202" s="193"/>
      <c r="AU202" s="193"/>
      <c r="AV202" s="193"/>
    </row>
    <row r="203" spans="1:48" ht="15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</row>
    <row r="204" spans="1:48" ht="15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</row>
    <row r="205" spans="1:48" ht="15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</row>
    <row r="206" spans="1:48" ht="15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</row>
    <row r="207" spans="1:48" ht="15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</row>
    <row r="208" spans="1:48" ht="15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  <c r="AH208" s="193"/>
      <c r="AI208" s="193"/>
      <c r="AJ208" s="193"/>
      <c r="AK208" s="193"/>
      <c r="AL208" s="193"/>
      <c r="AM208" s="193"/>
      <c r="AN208" s="193"/>
      <c r="AO208" s="193"/>
      <c r="AP208" s="193"/>
      <c r="AQ208" s="193"/>
      <c r="AR208" s="193"/>
      <c r="AS208" s="193"/>
      <c r="AT208" s="193"/>
      <c r="AU208" s="193"/>
      <c r="AV208" s="193"/>
    </row>
    <row r="209" spans="1:48" ht="15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</row>
    <row r="210" spans="1:48" ht="15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</row>
    <row r="211" spans="1:48" ht="15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</row>
    <row r="212" spans="1:48" ht="15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</row>
    <row r="213" spans="1:48" ht="15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</row>
    <row r="214" spans="1:48" ht="15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</row>
    <row r="215" spans="1:48" ht="15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</row>
    <row r="216" spans="1:48" ht="15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</row>
    <row r="217" spans="1:48" ht="15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</row>
    <row r="218" spans="1:48" ht="15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</row>
    <row r="219" spans="1:48" ht="15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</row>
    <row r="220" spans="1:48" ht="15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</row>
    <row r="221" spans="1:48" ht="15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</row>
    <row r="222" spans="1:48" ht="15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</row>
    <row r="223" spans="1:48" ht="15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</row>
    <row r="224" spans="1:48" ht="15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</row>
    <row r="225" spans="1:48" ht="15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</row>
    <row r="226" spans="1:48" ht="15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</row>
    <row r="227" spans="1:48" ht="15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</row>
    <row r="228" spans="1:48" ht="15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</row>
    <row r="229" spans="1:48" ht="15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</row>
    <row r="230" spans="1:48" ht="15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</row>
    <row r="231" spans="1:48" ht="15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  <c r="AM231" s="193"/>
      <c r="AN231" s="193"/>
      <c r="AO231" s="193"/>
      <c r="AP231" s="193"/>
      <c r="AQ231" s="193"/>
      <c r="AR231" s="193"/>
      <c r="AS231" s="193"/>
      <c r="AT231" s="193"/>
      <c r="AU231" s="193"/>
      <c r="AV231" s="193"/>
    </row>
    <row r="232" spans="1:48" ht="15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</row>
    <row r="233" spans="1:48" ht="15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</row>
    <row r="234" spans="1:48" ht="15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</row>
    <row r="235" spans="1:48" ht="15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</row>
    <row r="236" spans="1:48" ht="15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3"/>
      <c r="AT236" s="193"/>
      <c r="AU236" s="193"/>
      <c r="AV236" s="193"/>
    </row>
    <row r="237" spans="1:48" ht="15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</row>
    <row r="238" spans="1:48" ht="15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</row>
    <row r="239" spans="1:48" ht="15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</row>
    <row r="240" spans="1:48" ht="15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</row>
    <row r="241" spans="1:48" ht="15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</row>
    <row r="242" spans="1:48" ht="15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</row>
    <row r="243" spans="1:48" ht="15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</row>
    <row r="244" spans="1:48" ht="15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</row>
    <row r="245" spans="1:48" ht="15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</row>
    <row r="246" spans="1:48" ht="15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</row>
    <row r="247" spans="1:48" ht="15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</row>
    <row r="248" spans="1:48" ht="15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</row>
    <row r="249" spans="1:48" ht="15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</row>
    <row r="250" spans="1:48" ht="15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3"/>
      <c r="AF250" s="193"/>
      <c r="AG250" s="193"/>
      <c r="AH250" s="193"/>
      <c r="AI250" s="193"/>
      <c r="AJ250" s="193"/>
      <c r="AK250" s="193"/>
      <c r="AL250" s="193"/>
      <c r="AM250" s="193"/>
      <c r="AN250" s="193"/>
      <c r="AO250" s="193"/>
      <c r="AP250" s="193"/>
      <c r="AQ250" s="193"/>
      <c r="AR250" s="193"/>
      <c r="AS250" s="193"/>
      <c r="AT250" s="193"/>
      <c r="AU250" s="193"/>
      <c r="AV250" s="193"/>
    </row>
    <row r="251" spans="1:48" ht="15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</row>
    <row r="252" spans="1:48" ht="15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</row>
    <row r="253" spans="1:48" ht="15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</row>
    <row r="254" spans="1:48" ht="15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</row>
    <row r="255" spans="1:48" ht="15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</row>
    <row r="256" spans="1:48" ht="15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</row>
    <row r="257" spans="1:48" ht="15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</row>
    <row r="258" spans="1:48" ht="15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</row>
    <row r="259" spans="1:48" ht="15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</row>
    <row r="260" spans="1:48" ht="15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</row>
    <row r="261" spans="1:48" ht="15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</row>
    <row r="262" spans="1:48" ht="15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</row>
    <row r="263" spans="1:48" ht="15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</row>
    <row r="264" spans="1:48" ht="15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</row>
    <row r="265" spans="1:48" ht="15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</row>
    <row r="266" spans="1:48" ht="15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</row>
    <row r="267" spans="1:48" ht="15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</row>
    <row r="268" spans="1:48" ht="15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</row>
    <row r="269" spans="1:48" ht="15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</row>
    <row r="270" spans="1:48" ht="15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</row>
    <row r="271" spans="1:48" ht="15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</row>
    <row r="272" spans="1:48" ht="15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</row>
    <row r="273" spans="1:48" ht="15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  <c r="AE273" s="193"/>
      <c r="AF273" s="193"/>
      <c r="AG273" s="193"/>
      <c r="AH273" s="193"/>
      <c r="AI273" s="193"/>
      <c r="AJ273" s="193"/>
      <c r="AK273" s="193"/>
      <c r="AL273" s="193"/>
      <c r="AM273" s="193"/>
      <c r="AN273" s="193"/>
      <c r="AO273" s="193"/>
      <c r="AP273" s="193"/>
      <c r="AQ273" s="193"/>
      <c r="AR273" s="193"/>
      <c r="AS273" s="193"/>
      <c r="AT273" s="193"/>
      <c r="AU273" s="193"/>
      <c r="AV273" s="193"/>
    </row>
    <row r="274" spans="1:48" ht="15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</row>
    <row r="275" spans="1:48" ht="15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</row>
    <row r="276" spans="1:48" ht="15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</row>
    <row r="277" spans="1:48" ht="15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</row>
    <row r="278" spans="1:48" ht="15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193"/>
      <c r="AI278" s="193"/>
      <c r="AJ278" s="193"/>
      <c r="AK278" s="193"/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193"/>
      <c r="AV278" s="193"/>
    </row>
    <row r="279" spans="1:48" ht="15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</row>
    <row r="280" spans="1:48" ht="15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</row>
    <row r="281" spans="1:48" ht="15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</row>
    <row r="282" spans="1:48" ht="15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</row>
    <row r="283" spans="1:48" ht="15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</row>
    <row r="284" spans="1:48" ht="15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</row>
    <row r="285" spans="1:48" ht="15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</row>
    <row r="286" spans="1:48" ht="15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  <c r="AH286" s="193"/>
      <c r="AI286" s="193"/>
      <c r="AJ286" s="193"/>
      <c r="AK286" s="193"/>
      <c r="AL286" s="193"/>
      <c r="AM286" s="193"/>
      <c r="AN286" s="193"/>
      <c r="AO286" s="193"/>
      <c r="AP286" s="193"/>
      <c r="AQ286" s="193"/>
      <c r="AR286" s="193"/>
      <c r="AS286" s="193"/>
      <c r="AT286" s="193"/>
      <c r="AU286" s="193"/>
      <c r="AV286" s="193"/>
    </row>
    <row r="287" spans="1:48" ht="15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</row>
    <row r="288" spans="1:48" ht="15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</row>
    <row r="289" spans="1:48" ht="15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</row>
    <row r="290" spans="1:48" ht="15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</row>
    <row r="291" spans="1:48" ht="15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</row>
    <row r="292" spans="1:48" ht="15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  <c r="AE292" s="193"/>
      <c r="AF292" s="193"/>
      <c r="AG292" s="193"/>
      <c r="AH292" s="193"/>
      <c r="AI292" s="193"/>
      <c r="AJ292" s="193"/>
      <c r="AK292" s="193"/>
      <c r="AL292" s="193"/>
      <c r="AM292" s="193"/>
      <c r="AN292" s="193"/>
      <c r="AO292" s="193"/>
      <c r="AP292" s="193"/>
      <c r="AQ292" s="193"/>
      <c r="AR292" s="193"/>
      <c r="AS292" s="193"/>
      <c r="AT292" s="193"/>
      <c r="AU292" s="193"/>
      <c r="AV292" s="193"/>
    </row>
    <row r="293" spans="1:48" ht="15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</row>
    <row r="294" spans="1:48" ht="15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</row>
    <row r="295" spans="1:48" ht="15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</row>
    <row r="296" spans="1:48" ht="15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</row>
    <row r="297" spans="1:48" ht="15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</row>
    <row r="298" spans="1:48" ht="15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</row>
    <row r="299" spans="1:48" ht="15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</row>
    <row r="300" spans="1:48" ht="15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</row>
    <row r="301" spans="1:48" ht="15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</row>
    <row r="302" spans="1:48" ht="15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</row>
    <row r="303" spans="1:48" ht="15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</row>
    <row r="304" spans="1:48" ht="15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</row>
    <row r="305" spans="1:48" ht="15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</row>
    <row r="306" spans="1:48" ht="15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</row>
    <row r="307" spans="1:48" ht="15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</row>
    <row r="308" spans="1:48" ht="15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</row>
    <row r="309" spans="1:48" ht="15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</row>
    <row r="310" spans="1:48" ht="15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</row>
    <row r="311" spans="1:48" ht="15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</row>
    <row r="312" spans="1:48" ht="15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</row>
    <row r="313" spans="1:48" ht="15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</row>
    <row r="314" spans="1:48" ht="15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</row>
    <row r="315" spans="1:48" ht="15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  <c r="AE315" s="193"/>
      <c r="AF315" s="193"/>
      <c r="AG315" s="193"/>
      <c r="AH315" s="193"/>
      <c r="AI315" s="193"/>
      <c r="AJ315" s="193"/>
      <c r="AK315" s="193"/>
      <c r="AL315" s="193"/>
      <c r="AM315" s="193"/>
      <c r="AN315" s="193"/>
      <c r="AO315" s="193"/>
      <c r="AP315" s="193"/>
      <c r="AQ315" s="193"/>
      <c r="AR315" s="193"/>
      <c r="AS315" s="193"/>
      <c r="AT315" s="193"/>
      <c r="AU315" s="193"/>
      <c r="AV315" s="193"/>
    </row>
    <row r="316" spans="1:48" ht="15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</row>
    <row r="317" spans="1:48" ht="15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</row>
    <row r="318" spans="1:48" ht="15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</row>
    <row r="319" spans="1:48" ht="15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</row>
    <row r="320" spans="1:48" ht="15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3"/>
      <c r="AK320" s="193"/>
      <c r="AL320" s="193"/>
      <c r="AM320" s="193"/>
      <c r="AN320" s="193"/>
      <c r="AO320" s="193"/>
      <c r="AP320" s="193"/>
      <c r="AQ320" s="193"/>
      <c r="AR320" s="193"/>
      <c r="AS320" s="193"/>
      <c r="AT320" s="193"/>
      <c r="AU320" s="193"/>
      <c r="AV320" s="193"/>
    </row>
    <row r="321" spans="1:48" ht="15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</row>
    <row r="322" spans="1:48" ht="15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</row>
    <row r="323" spans="1:48" ht="15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3"/>
      <c r="AF323" s="193"/>
      <c r="AG323" s="193"/>
      <c r="AH323" s="193"/>
      <c r="AI323" s="193"/>
      <c r="AJ323" s="193"/>
      <c r="AK323" s="193"/>
      <c r="AL323" s="193"/>
      <c r="AM323" s="193"/>
      <c r="AN323" s="193"/>
      <c r="AO323" s="193"/>
      <c r="AP323" s="193"/>
      <c r="AQ323" s="193"/>
      <c r="AR323" s="193"/>
      <c r="AS323" s="193"/>
      <c r="AT323" s="193"/>
      <c r="AU323" s="193"/>
      <c r="AV323" s="193"/>
    </row>
    <row r="324" spans="1:48" ht="15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</row>
    <row r="325" spans="1:48" ht="15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</row>
    <row r="326" spans="1:48" ht="15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</row>
    <row r="327" spans="1:48" ht="15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</row>
    <row r="328" spans="1:48" ht="15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</row>
    <row r="329" spans="1:48" ht="15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</row>
    <row r="330" spans="1:48" ht="15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</row>
    <row r="331" spans="1:48" ht="15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</row>
    <row r="332" spans="1:48" ht="15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</row>
    <row r="333" spans="1:48" ht="15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</row>
    <row r="334" spans="1:48" ht="15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</row>
    <row r="335" spans="1:48" ht="15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</row>
    <row r="336" spans="1:48" ht="15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</row>
    <row r="337" spans="1:48" ht="15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</row>
    <row r="338" spans="1:48" ht="15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</row>
    <row r="339" spans="1:48" ht="15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</row>
    <row r="340" spans="1:48" ht="15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</row>
    <row r="341" spans="1:48" ht="15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</row>
    <row r="342" spans="1:48" ht="15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</row>
    <row r="343" spans="1:48" ht="15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</row>
    <row r="344" spans="1:48" ht="15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</row>
    <row r="345" spans="1:48" ht="15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</row>
    <row r="346" spans="1:48" ht="15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  <c r="AE346" s="193"/>
      <c r="AF346" s="193"/>
      <c r="AG346" s="193"/>
      <c r="AH346" s="193"/>
      <c r="AI346" s="193"/>
      <c r="AJ346" s="193"/>
      <c r="AK346" s="193"/>
      <c r="AL346" s="193"/>
      <c r="AM346" s="193"/>
      <c r="AN346" s="193"/>
      <c r="AO346" s="193"/>
      <c r="AP346" s="193"/>
      <c r="AQ346" s="193"/>
      <c r="AR346" s="193"/>
      <c r="AS346" s="193"/>
      <c r="AT346" s="193"/>
      <c r="AU346" s="193"/>
      <c r="AV346" s="193"/>
    </row>
    <row r="347" spans="1:48" ht="15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</row>
    <row r="348" spans="1:48" ht="15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</row>
    <row r="349" spans="1:48" ht="15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</row>
    <row r="350" spans="1:48" ht="15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</row>
    <row r="351" spans="1:48" ht="15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/>
      <c r="AF351" s="193"/>
      <c r="AG351" s="193"/>
      <c r="AH351" s="193"/>
      <c r="AI351" s="193"/>
      <c r="AJ351" s="193"/>
      <c r="AK351" s="193"/>
      <c r="AL351" s="193"/>
      <c r="AM351" s="193"/>
      <c r="AN351" s="193"/>
      <c r="AO351" s="193"/>
      <c r="AP351" s="193"/>
      <c r="AQ351" s="193"/>
      <c r="AR351" s="193"/>
      <c r="AS351" s="193"/>
      <c r="AT351" s="193"/>
      <c r="AU351" s="193"/>
      <c r="AV351" s="193"/>
    </row>
    <row r="352" spans="1:48" ht="15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</row>
    <row r="353" spans="1:48" ht="15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</row>
    <row r="354" spans="1:48" ht="15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</row>
    <row r="355" spans="1:48" ht="15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</row>
    <row r="356" spans="1:48" ht="15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</row>
    <row r="357" spans="1:48" ht="15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</row>
    <row r="358" spans="1:48" ht="15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</row>
    <row r="359" spans="1:48" ht="15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3"/>
      <c r="AF359" s="193"/>
      <c r="AG359" s="193"/>
      <c r="AH359" s="193"/>
      <c r="AI359" s="193"/>
      <c r="AJ359" s="193"/>
      <c r="AK359" s="193"/>
      <c r="AL359" s="193"/>
      <c r="AM359" s="193"/>
      <c r="AN359" s="193"/>
      <c r="AO359" s="193"/>
      <c r="AP359" s="193"/>
      <c r="AQ359" s="193"/>
      <c r="AR359" s="193"/>
      <c r="AS359" s="193"/>
      <c r="AT359" s="193"/>
      <c r="AU359" s="193"/>
      <c r="AV359" s="193"/>
    </row>
    <row r="360" spans="1:48" ht="15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</row>
    <row r="361" spans="1:48" ht="15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</row>
    <row r="362" spans="1:48" ht="15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</row>
    <row r="363" spans="1:48" ht="15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</row>
    <row r="364" spans="1:48" ht="15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</row>
    <row r="365" spans="1:48" ht="15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  <c r="AE365" s="193"/>
      <c r="AF365" s="193"/>
      <c r="AG365" s="193"/>
      <c r="AH365" s="193"/>
      <c r="AI365" s="193"/>
      <c r="AJ365" s="193"/>
      <c r="AK365" s="193"/>
      <c r="AL365" s="193"/>
      <c r="AM365" s="193"/>
      <c r="AN365" s="193"/>
      <c r="AO365" s="193"/>
      <c r="AP365" s="193"/>
      <c r="AQ365" s="193"/>
      <c r="AR365" s="193"/>
      <c r="AS365" s="193"/>
      <c r="AT365" s="193"/>
      <c r="AU365" s="193"/>
      <c r="AV365" s="193"/>
    </row>
    <row r="366" spans="1:48" ht="15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</row>
    <row r="367" spans="1:48" ht="15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</row>
    <row r="368" spans="1:48" ht="15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</row>
    <row r="369" spans="1:48" ht="15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</row>
    <row r="370" spans="1:48" ht="15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</row>
    <row r="371" spans="1:48" ht="15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</row>
    <row r="372" spans="1:48" ht="15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3"/>
      <c r="AK372" s="193"/>
      <c r="AL372" s="193"/>
      <c r="AM372" s="193"/>
      <c r="AN372" s="193"/>
      <c r="AO372" s="193"/>
      <c r="AP372" s="193"/>
      <c r="AQ372" s="193"/>
      <c r="AR372" s="193"/>
      <c r="AS372" s="193"/>
      <c r="AT372" s="193"/>
      <c r="AU372" s="193"/>
      <c r="AV372" s="193"/>
    </row>
    <row r="373" spans="1:48" ht="15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3"/>
      <c r="AK373" s="193"/>
      <c r="AL373" s="193"/>
      <c r="AM373" s="193"/>
      <c r="AN373" s="193"/>
      <c r="AO373" s="193"/>
      <c r="AP373" s="193"/>
      <c r="AQ373" s="193"/>
      <c r="AR373" s="193"/>
      <c r="AS373" s="193"/>
      <c r="AT373" s="193"/>
      <c r="AU373" s="193"/>
      <c r="AV373" s="193"/>
    </row>
    <row r="374" spans="1:48" ht="15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  <c r="AE374" s="193"/>
      <c r="AF374" s="193"/>
      <c r="AG374" s="193"/>
      <c r="AH374" s="193"/>
      <c r="AI374" s="193"/>
      <c r="AJ374" s="193"/>
      <c r="AK374" s="193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</row>
    <row r="375" spans="1:48" ht="15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  <c r="AH375" s="193"/>
      <c r="AI375" s="193"/>
      <c r="AJ375" s="193"/>
      <c r="AK375" s="193"/>
      <c r="AL375" s="193"/>
      <c r="AM375" s="193"/>
      <c r="AN375" s="193"/>
      <c r="AO375" s="193"/>
      <c r="AP375" s="193"/>
      <c r="AQ375" s="193"/>
      <c r="AR375" s="193"/>
      <c r="AS375" s="193"/>
      <c r="AT375" s="193"/>
      <c r="AU375" s="193"/>
      <c r="AV375" s="193"/>
    </row>
    <row r="376" spans="1:48" ht="15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  <c r="AH376" s="193"/>
      <c r="AI376" s="193"/>
      <c r="AJ376" s="193"/>
      <c r="AK376" s="193"/>
      <c r="AL376" s="193"/>
      <c r="AM376" s="193"/>
      <c r="AN376" s="193"/>
      <c r="AO376" s="193"/>
      <c r="AP376" s="193"/>
      <c r="AQ376" s="193"/>
      <c r="AR376" s="193"/>
      <c r="AS376" s="193"/>
      <c r="AT376" s="193"/>
      <c r="AU376" s="193"/>
      <c r="AV376" s="193"/>
    </row>
    <row r="377" spans="1:48" ht="15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  <c r="AH377" s="193"/>
      <c r="AI377" s="193"/>
      <c r="AJ377" s="193"/>
      <c r="AK377" s="193"/>
      <c r="AL377" s="193"/>
      <c r="AM377" s="193"/>
      <c r="AN377" s="193"/>
      <c r="AO377" s="193"/>
      <c r="AP377" s="193"/>
      <c r="AQ377" s="193"/>
      <c r="AR377" s="193"/>
      <c r="AS377" s="193"/>
      <c r="AT377" s="193"/>
      <c r="AU377" s="193"/>
      <c r="AV377" s="193"/>
    </row>
    <row r="378" spans="1:48" ht="15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  <c r="AH378" s="193"/>
      <c r="AI378" s="193"/>
      <c r="AJ378" s="193"/>
      <c r="AK378" s="193"/>
      <c r="AL378" s="193"/>
      <c r="AM378" s="193"/>
      <c r="AN378" s="193"/>
      <c r="AO378" s="193"/>
      <c r="AP378" s="193"/>
      <c r="AQ378" s="193"/>
      <c r="AR378" s="193"/>
      <c r="AS378" s="193"/>
      <c r="AT378" s="193"/>
      <c r="AU378" s="193"/>
      <c r="AV378" s="193"/>
    </row>
    <row r="379" spans="1:48" ht="15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  <c r="AH379" s="193"/>
      <c r="AI379" s="193"/>
      <c r="AJ379" s="193"/>
      <c r="AK379" s="193"/>
      <c r="AL379" s="193"/>
      <c r="AM379" s="193"/>
      <c r="AN379" s="193"/>
      <c r="AO379" s="193"/>
      <c r="AP379" s="193"/>
      <c r="AQ379" s="193"/>
      <c r="AR379" s="193"/>
      <c r="AS379" s="193"/>
      <c r="AT379" s="193"/>
      <c r="AU379" s="193"/>
      <c r="AV379" s="193"/>
    </row>
    <row r="380" spans="1:48" ht="15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  <c r="AE380" s="193"/>
      <c r="AF380" s="193"/>
      <c r="AG380" s="193"/>
      <c r="AH380" s="193"/>
      <c r="AI380" s="193"/>
      <c r="AJ380" s="193"/>
      <c r="AK380" s="193"/>
      <c r="AL380" s="193"/>
      <c r="AM380" s="193"/>
      <c r="AN380" s="193"/>
      <c r="AO380" s="193"/>
      <c r="AP380" s="193"/>
      <c r="AQ380" s="193"/>
      <c r="AR380" s="193"/>
      <c r="AS380" s="193"/>
      <c r="AT380" s="193"/>
      <c r="AU380" s="193"/>
      <c r="AV380" s="193"/>
    </row>
    <row r="381" spans="1:48" ht="15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  <c r="AE381" s="193"/>
      <c r="AF381" s="193"/>
      <c r="AG381" s="193"/>
      <c r="AH381" s="193"/>
      <c r="AI381" s="193"/>
      <c r="AJ381" s="193"/>
      <c r="AK381" s="193"/>
      <c r="AL381" s="193"/>
      <c r="AM381" s="193"/>
      <c r="AN381" s="193"/>
      <c r="AO381" s="193"/>
      <c r="AP381" s="193"/>
      <c r="AQ381" s="193"/>
      <c r="AR381" s="193"/>
      <c r="AS381" s="193"/>
      <c r="AT381" s="193"/>
      <c r="AU381" s="193"/>
      <c r="AV381" s="193"/>
    </row>
    <row r="382" spans="1:48" ht="15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  <c r="AE382" s="193"/>
      <c r="AF382" s="193"/>
      <c r="AG382" s="193"/>
      <c r="AH382" s="193"/>
      <c r="AI382" s="193"/>
      <c r="AJ382" s="193"/>
      <c r="AK382" s="193"/>
      <c r="AL382" s="193"/>
      <c r="AM382" s="193"/>
      <c r="AN382" s="193"/>
      <c r="AO382" s="193"/>
      <c r="AP382" s="193"/>
      <c r="AQ382" s="193"/>
      <c r="AR382" s="193"/>
      <c r="AS382" s="193"/>
      <c r="AT382" s="193"/>
      <c r="AU382" s="193"/>
      <c r="AV382" s="193"/>
    </row>
    <row r="383" spans="1:48" ht="15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  <c r="AE383" s="193"/>
      <c r="AF383" s="193"/>
      <c r="AG383" s="193"/>
      <c r="AH383" s="193"/>
      <c r="AI383" s="193"/>
      <c r="AJ383" s="193"/>
      <c r="AK383" s="193"/>
      <c r="AL383" s="193"/>
      <c r="AM383" s="193"/>
      <c r="AN383" s="193"/>
      <c r="AO383" s="193"/>
      <c r="AP383" s="193"/>
      <c r="AQ383" s="193"/>
      <c r="AR383" s="193"/>
      <c r="AS383" s="193"/>
      <c r="AT383" s="193"/>
      <c r="AU383" s="193"/>
      <c r="AV383" s="193"/>
    </row>
    <row r="384" spans="1:48" ht="15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  <c r="AE384" s="193"/>
      <c r="AF384" s="193"/>
      <c r="AG384" s="193"/>
      <c r="AH384" s="193"/>
      <c r="AI384" s="193"/>
      <c r="AJ384" s="193"/>
      <c r="AK384" s="193"/>
      <c r="AL384" s="193"/>
      <c r="AM384" s="193"/>
      <c r="AN384" s="193"/>
      <c r="AO384" s="193"/>
      <c r="AP384" s="193"/>
      <c r="AQ384" s="193"/>
      <c r="AR384" s="193"/>
      <c r="AS384" s="193"/>
      <c r="AT384" s="193"/>
      <c r="AU384" s="193"/>
      <c r="AV384" s="193"/>
    </row>
    <row r="385" spans="1:48" ht="15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  <c r="AE385" s="193"/>
      <c r="AF385" s="193"/>
      <c r="AG385" s="193"/>
      <c r="AH385" s="193"/>
      <c r="AI385" s="193"/>
      <c r="AJ385" s="193"/>
      <c r="AK385" s="193"/>
      <c r="AL385" s="193"/>
      <c r="AM385" s="193"/>
      <c r="AN385" s="193"/>
      <c r="AO385" s="193"/>
      <c r="AP385" s="193"/>
      <c r="AQ385" s="193"/>
      <c r="AR385" s="193"/>
      <c r="AS385" s="193"/>
      <c r="AT385" s="193"/>
      <c r="AU385" s="193"/>
      <c r="AV385" s="193"/>
    </row>
    <row r="386" spans="1:48" ht="15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  <c r="AE386" s="193"/>
      <c r="AF386" s="193"/>
      <c r="AG386" s="193"/>
      <c r="AH386" s="193"/>
      <c r="AI386" s="193"/>
      <c r="AJ386" s="193"/>
      <c r="AK386" s="193"/>
      <c r="AL386" s="193"/>
      <c r="AM386" s="193"/>
      <c r="AN386" s="193"/>
      <c r="AO386" s="193"/>
      <c r="AP386" s="193"/>
      <c r="AQ386" s="193"/>
      <c r="AR386" s="193"/>
      <c r="AS386" s="193"/>
      <c r="AT386" s="193"/>
      <c r="AU386" s="193"/>
      <c r="AV386" s="193"/>
    </row>
    <row r="387" spans="1:48" ht="15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  <c r="AE387" s="193"/>
      <c r="AF387" s="193"/>
      <c r="AG387" s="193"/>
      <c r="AH387" s="193"/>
      <c r="AI387" s="193"/>
      <c r="AJ387" s="193"/>
      <c r="AK387" s="193"/>
      <c r="AL387" s="193"/>
      <c r="AM387" s="193"/>
      <c r="AN387" s="193"/>
      <c r="AO387" s="193"/>
      <c r="AP387" s="193"/>
      <c r="AQ387" s="193"/>
      <c r="AR387" s="193"/>
      <c r="AS387" s="193"/>
      <c r="AT387" s="193"/>
      <c r="AU387" s="193"/>
      <c r="AV387" s="193"/>
    </row>
    <row r="388" spans="1:48" ht="15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/>
      <c r="AE388" s="193"/>
      <c r="AF388" s="193"/>
      <c r="AG388" s="193"/>
      <c r="AH388" s="193"/>
      <c r="AI388" s="193"/>
      <c r="AJ388" s="193"/>
      <c r="AK388" s="193"/>
      <c r="AL388" s="193"/>
      <c r="AM388" s="193"/>
      <c r="AN388" s="193"/>
      <c r="AO388" s="193"/>
      <c r="AP388" s="193"/>
      <c r="AQ388" s="193"/>
      <c r="AR388" s="193"/>
      <c r="AS388" s="193"/>
      <c r="AT388" s="193"/>
      <c r="AU388" s="193"/>
      <c r="AV388" s="193"/>
    </row>
    <row r="389" spans="1:48" ht="15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  <c r="AE389" s="193"/>
      <c r="AF389" s="193"/>
      <c r="AG389" s="193"/>
      <c r="AH389" s="193"/>
      <c r="AI389" s="193"/>
      <c r="AJ389" s="193"/>
      <c r="AK389" s="193"/>
      <c r="AL389" s="193"/>
      <c r="AM389" s="193"/>
      <c r="AN389" s="193"/>
      <c r="AO389" s="193"/>
      <c r="AP389" s="193"/>
      <c r="AQ389" s="193"/>
      <c r="AR389" s="193"/>
      <c r="AS389" s="193"/>
      <c r="AT389" s="193"/>
      <c r="AU389" s="193"/>
      <c r="AV389" s="193"/>
    </row>
    <row r="390" spans="1:48" ht="15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3"/>
      <c r="AF390" s="193"/>
      <c r="AG390" s="193"/>
      <c r="AH390" s="193"/>
      <c r="AI390" s="193"/>
      <c r="AJ390" s="193"/>
      <c r="AK390" s="193"/>
      <c r="AL390" s="193"/>
      <c r="AM390" s="193"/>
      <c r="AN390" s="193"/>
      <c r="AO390" s="193"/>
      <c r="AP390" s="193"/>
      <c r="AQ390" s="193"/>
      <c r="AR390" s="193"/>
      <c r="AS390" s="193"/>
      <c r="AT390" s="193"/>
      <c r="AU390" s="193"/>
      <c r="AV390" s="193"/>
    </row>
    <row r="391" spans="1:48" ht="15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  <c r="AE391" s="193"/>
      <c r="AF391" s="193"/>
      <c r="AG391" s="193"/>
      <c r="AH391" s="193"/>
      <c r="AI391" s="193"/>
      <c r="AJ391" s="193"/>
      <c r="AK391" s="193"/>
      <c r="AL391" s="193"/>
      <c r="AM391" s="193"/>
      <c r="AN391" s="193"/>
      <c r="AO391" s="193"/>
      <c r="AP391" s="193"/>
      <c r="AQ391" s="193"/>
      <c r="AR391" s="193"/>
      <c r="AS391" s="193"/>
      <c r="AT391" s="193"/>
      <c r="AU391" s="193"/>
      <c r="AV391" s="193"/>
    </row>
    <row r="392" spans="1:48" ht="15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  <c r="AE392" s="193"/>
      <c r="AF392" s="193"/>
      <c r="AG392" s="193"/>
      <c r="AH392" s="193"/>
      <c r="AI392" s="193"/>
      <c r="AJ392" s="193"/>
      <c r="AK392" s="193"/>
      <c r="AL392" s="193"/>
      <c r="AM392" s="193"/>
      <c r="AN392" s="193"/>
      <c r="AO392" s="193"/>
      <c r="AP392" s="193"/>
      <c r="AQ392" s="193"/>
      <c r="AR392" s="193"/>
      <c r="AS392" s="193"/>
      <c r="AT392" s="193"/>
      <c r="AU392" s="193"/>
      <c r="AV392" s="193"/>
    </row>
    <row r="393" spans="1:48" ht="15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  <c r="AA393" s="193"/>
      <c r="AB393" s="193"/>
      <c r="AC393" s="193"/>
      <c r="AD393" s="193"/>
      <c r="AE393" s="193"/>
      <c r="AF393" s="193"/>
      <c r="AG393" s="193"/>
      <c r="AH393" s="193"/>
      <c r="AI393" s="193"/>
      <c r="AJ393" s="193"/>
      <c r="AK393" s="193"/>
      <c r="AL393" s="193"/>
      <c r="AM393" s="193"/>
      <c r="AN393" s="193"/>
      <c r="AO393" s="193"/>
      <c r="AP393" s="193"/>
      <c r="AQ393" s="193"/>
      <c r="AR393" s="193"/>
      <c r="AS393" s="193"/>
      <c r="AT393" s="193"/>
      <c r="AU393" s="193"/>
      <c r="AV393" s="193"/>
    </row>
    <row r="394" spans="1:48" ht="15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  <c r="AE394" s="193"/>
      <c r="AF394" s="193"/>
      <c r="AG394" s="193"/>
      <c r="AH394" s="193"/>
      <c r="AI394" s="193"/>
      <c r="AJ394" s="193"/>
      <c r="AK394" s="193"/>
      <c r="AL394" s="193"/>
      <c r="AM394" s="193"/>
      <c r="AN394" s="193"/>
      <c r="AO394" s="193"/>
      <c r="AP394" s="193"/>
      <c r="AQ394" s="193"/>
      <c r="AR394" s="193"/>
      <c r="AS394" s="193"/>
      <c r="AT394" s="193"/>
      <c r="AU394" s="193"/>
      <c r="AV394" s="193"/>
    </row>
    <row r="395" spans="1:48" ht="15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  <c r="AE395" s="193"/>
      <c r="AF395" s="193"/>
      <c r="AG395" s="193"/>
      <c r="AH395" s="193"/>
      <c r="AI395" s="193"/>
      <c r="AJ395" s="193"/>
      <c r="AK395" s="193"/>
      <c r="AL395" s="193"/>
      <c r="AM395" s="193"/>
      <c r="AN395" s="193"/>
      <c r="AO395" s="193"/>
      <c r="AP395" s="193"/>
      <c r="AQ395" s="193"/>
      <c r="AR395" s="193"/>
      <c r="AS395" s="193"/>
      <c r="AT395" s="193"/>
      <c r="AU395" s="193"/>
      <c r="AV395" s="193"/>
    </row>
    <row r="396" spans="1:48" ht="15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3"/>
      <c r="AF396" s="193"/>
      <c r="AG396" s="193"/>
      <c r="AH396" s="193"/>
      <c r="AI396" s="193"/>
      <c r="AJ396" s="193"/>
      <c r="AK396" s="193"/>
      <c r="AL396" s="193"/>
      <c r="AM396" s="193"/>
      <c r="AN396" s="193"/>
      <c r="AO396" s="193"/>
      <c r="AP396" s="193"/>
      <c r="AQ396" s="193"/>
      <c r="AR396" s="193"/>
      <c r="AS396" s="193"/>
      <c r="AT396" s="193"/>
      <c r="AU396" s="193"/>
      <c r="AV396" s="193"/>
    </row>
    <row r="397" spans="1:48" ht="15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  <c r="AE397" s="193"/>
      <c r="AF397" s="193"/>
      <c r="AG397" s="193"/>
      <c r="AH397" s="193"/>
      <c r="AI397" s="193"/>
      <c r="AJ397" s="193"/>
      <c r="AK397" s="193"/>
      <c r="AL397" s="193"/>
      <c r="AM397" s="193"/>
      <c r="AN397" s="193"/>
      <c r="AO397" s="193"/>
      <c r="AP397" s="193"/>
      <c r="AQ397" s="193"/>
      <c r="AR397" s="193"/>
      <c r="AS397" s="193"/>
      <c r="AT397" s="193"/>
      <c r="AU397" s="193"/>
      <c r="AV397" s="193"/>
    </row>
    <row r="398" spans="1:48" ht="15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  <c r="AE398" s="193"/>
      <c r="AF398" s="193"/>
      <c r="AG398" s="193"/>
      <c r="AH398" s="193"/>
      <c r="AI398" s="193"/>
      <c r="AJ398" s="193"/>
      <c r="AK398" s="193"/>
      <c r="AL398" s="193"/>
      <c r="AM398" s="193"/>
      <c r="AN398" s="193"/>
      <c r="AO398" s="193"/>
      <c r="AP398" s="193"/>
      <c r="AQ398" s="193"/>
      <c r="AR398" s="193"/>
      <c r="AS398" s="193"/>
      <c r="AT398" s="193"/>
      <c r="AU398" s="193"/>
      <c r="AV398" s="193"/>
    </row>
    <row r="399" spans="1:48" ht="15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  <c r="AE399" s="193"/>
      <c r="AF399" s="193"/>
      <c r="AG399" s="193"/>
      <c r="AH399" s="193"/>
      <c r="AI399" s="193"/>
      <c r="AJ399" s="193"/>
      <c r="AK399" s="193"/>
      <c r="AL399" s="193"/>
      <c r="AM399" s="193"/>
      <c r="AN399" s="193"/>
      <c r="AO399" s="193"/>
      <c r="AP399" s="193"/>
      <c r="AQ399" s="193"/>
      <c r="AR399" s="193"/>
      <c r="AS399" s="193"/>
      <c r="AT399" s="193"/>
      <c r="AU399" s="193"/>
      <c r="AV399" s="193"/>
    </row>
    <row r="400" spans="1:48" ht="15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  <c r="AE400" s="193"/>
      <c r="AF400" s="193"/>
      <c r="AG400" s="193"/>
      <c r="AH400" s="193"/>
      <c r="AI400" s="193"/>
      <c r="AJ400" s="193"/>
      <c r="AK400" s="193"/>
      <c r="AL400" s="193"/>
      <c r="AM400" s="193"/>
      <c r="AN400" s="193"/>
      <c r="AO400" s="193"/>
      <c r="AP400" s="193"/>
      <c r="AQ400" s="193"/>
      <c r="AR400" s="193"/>
      <c r="AS400" s="193"/>
      <c r="AT400" s="193"/>
      <c r="AU400" s="193"/>
      <c r="AV400" s="193"/>
    </row>
    <row r="401" spans="1:48" ht="15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  <c r="AE401" s="193"/>
      <c r="AF401" s="193"/>
      <c r="AG401" s="193"/>
      <c r="AH401" s="193"/>
      <c r="AI401" s="193"/>
      <c r="AJ401" s="193"/>
      <c r="AK401" s="193"/>
      <c r="AL401" s="193"/>
      <c r="AM401" s="193"/>
      <c r="AN401" s="193"/>
      <c r="AO401" s="193"/>
      <c r="AP401" s="193"/>
      <c r="AQ401" s="193"/>
      <c r="AR401" s="193"/>
      <c r="AS401" s="193"/>
      <c r="AT401" s="193"/>
      <c r="AU401" s="193"/>
      <c r="AV401" s="193"/>
    </row>
    <row r="402" spans="1:48" ht="15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  <c r="AH402" s="193"/>
      <c r="AI402" s="193"/>
      <c r="AJ402" s="193"/>
      <c r="AK402" s="193"/>
      <c r="AL402" s="193"/>
      <c r="AM402" s="193"/>
      <c r="AN402" s="193"/>
      <c r="AO402" s="193"/>
      <c r="AP402" s="193"/>
      <c r="AQ402" s="193"/>
      <c r="AR402" s="193"/>
      <c r="AS402" s="193"/>
      <c r="AT402" s="193"/>
      <c r="AU402" s="193"/>
      <c r="AV402" s="193"/>
    </row>
    <row r="403" spans="1:48" ht="15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  <c r="AE403" s="193"/>
      <c r="AF403" s="193"/>
      <c r="AG403" s="193"/>
      <c r="AH403" s="193"/>
      <c r="AI403" s="193"/>
      <c r="AJ403" s="193"/>
      <c r="AK403" s="193"/>
      <c r="AL403" s="193"/>
      <c r="AM403" s="193"/>
      <c r="AN403" s="193"/>
      <c r="AO403" s="193"/>
      <c r="AP403" s="193"/>
      <c r="AQ403" s="193"/>
      <c r="AR403" s="193"/>
      <c r="AS403" s="193"/>
      <c r="AT403" s="193"/>
      <c r="AU403" s="193"/>
      <c r="AV403" s="193"/>
    </row>
    <row r="404" spans="1:48" ht="15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  <c r="AE404" s="193"/>
      <c r="AF404" s="193"/>
      <c r="AG404" s="193"/>
      <c r="AH404" s="193"/>
      <c r="AI404" s="193"/>
      <c r="AJ404" s="193"/>
      <c r="AK404" s="193"/>
      <c r="AL404" s="193"/>
      <c r="AM404" s="193"/>
      <c r="AN404" s="193"/>
      <c r="AO404" s="193"/>
      <c r="AP404" s="193"/>
      <c r="AQ404" s="193"/>
      <c r="AR404" s="193"/>
      <c r="AS404" s="193"/>
      <c r="AT404" s="193"/>
      <c r="AU404" s="193"/>
      <c r="AV404" s="193"/>
    </row>
    <row r="405" spans="1:48" ht="15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  <c r="AE405" s="193"/>
      <c r="AF405" s="193"/>
      <c r="AG405" s="193"/>
      <c r="AH405" s="193"/>
      <c r="AI405" s="193"/>
      <c r="AJ405" s="193"/>
      <c r="AK405" s="193"/>
      <c r="AL405" s="193"/>
      <c r="AM405" s="193"/>
      <c r="AN405" s="193"/>
      <c r="AO405" s="193"/>
      <c r="AP405" s="193"/>
      <c r="AQ405" s="193"/>
      <c r="AR405" s="193"/>
      <c r="AS405" s="193"/>
      <c r="AT405" s="193"/>
      <c r="AU405" s="193"/>
      <c r="AV405" s="193"/>
    </row>
    <row r="406" spans="1:48" ht="15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3"/>
      <c r="AF406" s="193"/>
      <c r="AG406" s="193"/>
      <c r="AH406" s="193"/>
      <c r="AI406" s="193"/>
      <c r="AJ406" s="193"/>
      <c r="AK406" s="193"/>
      <c r="AL406" s="193"/>
      <c r="AM406" s="193"/>
      <c r="AN406" s="193"/>
      <c r="AO406" s="193"/>
      <c r="AP406" s="193"/>
      <c r="AQ406" s="193"/>
      <c r="AR406" s="193"/>
      <c r="AS406" s="193"/>
      <c r="AT406" s="193"/>
      <c r="AU406" s="193"/>
      <c r="AV406" s="193"/>
    </row>
    <row r="407" spans="1:48" ht="15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  <c r="AA407" s="193"/>
      <c r="AB407" s="193"/>
      <c r="AC407" s="193"/>
      <c r="AD407" s="193"/>
      <c r="AE407" s="193"/>
      <c r="AF407" s="193"/>
      <c r="AG407" s="193"/>
      <c r="AH407" s="193"/>
      <c r="AI407" s="193"/>
      <c r="AJ407" s="193"/>
      <c r="AK407" s="193"/>
      <c r="AL407" s="193"/>
      <c r="AM407" s="193"/>
      <c r="AN407" s="193"/>
      <c r="AO407" s="193"/>
      <c r="AP407" s="193"/>
      <c r="AQ407" s="193"/>
      <c r="AR407" s="193"/>
      <c r="AS407" s="193"/>
      <c r="AT407" s="193"/>
      <c r="AU407" s="193"/>
      <c r="AV407" s="193"/>
    </row>
    <row r="408" spans="1:48" ht="15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  <c r="AE408" s="193"/>
      <c r="AF408" s="193"/>
      <c r="AG408" s="193"/>
      <c r="AH408" s="193"/>
      <c r="AI408" s="193"/>
      <c r="AJ408" s="193"/>
      <c r="AK408" s="193"/>
      <c r="AL408" s="193"/>
      <c r="AM408" s="193"/>
      <c r="AN408" s="193"/>
      <c r="AO408" s="193"/>
      <c r="AP408" s="193"/>
      <c r="AQ408" s="193"/>
      <c r="AR408" s="193"/>
      <c r="AS408" s="193"/>
      <c r="AT408" s="193"/>
      <c r="AU408" s="193"/>
      <c r="AV408" s="193"/>
    </row>
    <row r="409" spans="1:48" ht="15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  <c r="AE409" s="193"/>
      <c r="AF409" s="193"/>
      <c r="AG409" s="193"/>
      <c r="AH409" s="193"/>
      <c r="AI409" s="193"/>
      <c r="AJ409" s="193"/>
      <c r="AK409" s="193"/>
      <c r="AL409" s="193"/>
      <c r="AM409" s="193"/>
      <c r="AN409" s="193"/>
      <c r="AO409" s="193"/>
      <c r="AP409" s="193"/>
      <c r="AQ409" s="193"/>
      <c r="AR409" s="193"/>
      <c r="AS409" s="193"/>
      <c r="AT409" s="193"/>
      <c r="AU409" s="193"/>
      <c r="AV409" s="193"/>
    </row>
    <row r="410" spans="1:48" ht="15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  <c r="AE410" s="193"/>
      <c r="AF410" s="193"/>
      <c r="AG410" s="193"/>
      <c r="AH410" s="193"/>
      <c r="AI410" s="193"/>
      <c r="AJ410" s="193"/>
      <c r="AK410" s="193"/>
      <c r="AL410" s="193"/>
      <c r="AM410" s="193"/>
      <c r="AN410" s="193"/>
      <c r="AO410" s="193"/>
      <c r="AP410" s="193"/>
      <c r="AQ410" s="193"/>
      <c r="AR410" s="193"/>
      <c r="AS410" s="193"/>
      <c r="AT410" s="193"/>
      <c r="AU410" s="193"/>
      <c r="AV410" s="193"/>
    </row>
    <row r="411" spans="1:48" ht="15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  <c r="AE411" s="193"/>
      <c r="AF411" s="193"/>
      <c r="AG411" s="193"/>
      <c r="AH411" s="193"/>
      <c r="AI411" s="193"/>
      <c r="AJ411" s="193"/>
      <c r="AK411" s="193"/>
      <c r="AL411" s="193"/>
      <c r="AM411" s="193"/>
      <c r="AN411" s="193"/>
      <c r="AO411" s="193"/>
      <c r="AP411" s="193"/>
      <c r="AQ411" s="193"/>
      <c r="AR411" s="193"/>
      <c r="AS411" s="193"/>
      <c r="AT411" s="193"/>
      <c r="AU411" s="193"/>
      <c r="AV411" s="193"/>
    </row>
    <row r="412" spans="1:48" ht="15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3"/>
      <c r="AG412" s="193"/>
      <c r="AH412" s="193"/>
      <c r="AI412" s="193"/>
      <c r="AJ412" s="193"/>
      <c r="AK412" s="193"/>
      <c r="AL412" s="193"/>
      <c r="AM412" s="193"/>
      <c r="AN412" s="193"/>
      <c r="AO412" s="193"/>
      <c r="AP412" s="193"/>
      <c r="AQ412" s="193"/>
      <c r="AR412" s="193"/>
      <c r="AS412" s="193"/>
      <c r="AT412" s="193"/>
      <c r="AU412" s="193"/>
      <c r="AV412" s="193"/>
    </row>
    <row r="413" spans="1:48" ht="15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  <c r="AE413" s="193"/>
      <c r="AF413" s="193"/>
      <c r="AG413" s="193"/>
      <c r="AH413" s="193"/>
      <c r="AI413" s="193"/>
      <c r="AJ413" s="193"/>
      <c r="AK413" s="193"/>
      <c r="AL413" s="193"/>
      <c r="AM413" s="193"/>
      <c r="AN413" s="193"/>
      <c r="AO413" s="193"/>
      <c r="AP413" s="193"/>
      <c r="AQ413" s="193"/>
      <c r="AR413" s="193"/>
      <c r="AS413" s="193"/>
      <c r="AT413" s="193"/>
      <c r="AU413" s="193"/>
      <c r="AV413" s="193"/>
    </row>
    <row r="414" spans="1:48" ht="15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193"/>
      <c r="AI414" s="193"/>
      <c r="AJ414" s="193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193"/>
      <c r="AV414" s="193"/>
    </row>
    <row r="415" spans="1:48" ht="15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  <c r="AH415" s="193"/>
      <c r="AI415" s="193"/>
      <c r="AJ415" s="193"/>
      <c r="AK415" s="193"/>
      <c r="AL415" s="193"/>
      <c r="AM415" s="193"/>
      <c r="AN415" s="193"/>
      <c r="AO415" s="193"/>
      <c r="AP415" s="193"/>
      <c r="AQ415" s="193"/>
      <c r="AR415" s="193"/>
      <c r="AS415" s="193"/>
      <c r="AT415" s="193"/>
      <c r="AU415" s="193"/>
      <c r="AV415" s="193"/>
    </row>
    <row r="416" spans="1:48" ht="15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  <c r="AH416" s="193"/>
      <c r="AI416" s="193"/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193"/>
    </row>
    <row r="417" spans="1:48" ht="15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  <c r="AH417" s="193"/>
      <c r="AI417" s="193"/>
      <c r="AJ417" s="193"/>
      <c r="AK417" s="193"/>
      <c r="AL417" s="193"/>
      <c r="AM417" s="193"/>
      <c r="AN417" s="193"/>
      <c r="AO417" s="193"/>
      <c r="AP417" s="193"/>
      <c r="AQ417" s="193"/>
      <c r="AR417" s="193"/>
      <c r="AS417" s="193"/>
      <c r="AT417" s="193"/>
      <c r="AU417" s="193"/>
      <c r="AV417" s="193"/>
    </row>
    <row r="418" spans="1:48" ht="15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  <c r="AH418" s="193"/>
      <c r="AI418" s="193"/>
      <c r="AJ418" s="193"/>
      <c r="AK418" s="193"/>
      <c r="AL418" s="193"/>
      <c r="AM418" s="193"/>
      <c r="AN418" s="193"/>
      <c r="AO418" s="193"/>
      <c r="AP418" s="193"/>
      <c r="AQ418" s="193"/>
      <c r="AR418" s="193"/>
      <c r="AS418" s="193"/>
      <c r="AT418" s="193"/>
      <c r="AU418" s="193"/>
      <c r="AV418" s="193"/>
    </row>
    <row r="419" spans="1:48" ht="15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  <c r="AH419" s="193"/>
      <c r="AI419" s="193"/>
      <c r="AJ419" s="193"/>
      <c r="AK419" s="193"/>
      <c r="AL419" s="193"/>
      <c r="AM419" s="193"/>
      <c r="AN419" s="193"/>
      <c r="AO419" s="193"/>
      <c r="AP419" s="193"/>
      <c r="AQ419" s="193"/>
      <c r="AR419" s="193"/>
      <c r="AS419" s="193"/>
      <c r="AT419" s="193"/>
      <c r="AU419" s="193"/>
      <c r="AV419" s="193"/>
    </row>
    <row r="420" spans="1:48" ht="15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  <c r="AH420" s="193"/>
      <c r="AI420" s="193"/>
      <c r="AJ420" s="193"/>
      <c r="AK420" s="193"/>
      <c r="AL420" s="193"/>
      <c r="AM420" s="193"/>
      <c r="AN420" s="193"/>
      <c r="AO420" s="193"/>
      <c r="AP420" s="193"/>
      <c r="AQ420" s="193"/>
      <c r="AR420" s="193"/>
      <c r="AS420" s="193"/>
      <c r="AT420" s="193"/>
      <c r="AU420" s="193"/>
      <c r="AV420" s="193"/>
    </row>
    <row r="421" spans="1:48" ht="15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  <c r="AH421" s="193"/>
      <c r="AI421" s="193"/>
      <c r="AJ421" s="193"/>
      <c r="AK421" s="193"/>
      <c r="AL421" s="193"/>
      <c r="AM421" s="193"/>
      <c r="AN421" s="193"/>
      <c r="AO421" s="193"/>
      <c r="AP421" s="193"/>
      <c r="AQ421" s="193"/>
      <c r="AR421" s="193"/>
      <c r="AS421" s="193"/>
      <c r="AT421" s="193"/>
      <c r="AU421" s="193"/>
      <c r="AV421" s="193"/>
    </row>
    <row r="422" spans="1:48" ht="15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  <c r="AH422" s="193"/>
      <c r="AI422" s="193"/>
      <c r="AJ422" s="193"/>
      <c r="AK422" s="193"/>
      <c r="AL422" s="193"/>
      <c r="AM422" s="193"/>
      <c r="AN422" s="193"/>
      <c r="AO422" s="193"/>
      <c r="AP422" s="193"/>
      <c r="AQ422" s="193"/>
      <c r="AR422" s="193"/>
      <c r="AS422" s="193"/>
      <c r="AT422" s="193"/>
      <c r="AU422" s="193"/>
      <c r="AV422" s="193"/>
    </row>
    <row r="423" spans="1:48" ht="15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  <c r="AE423" s="193"/>
      <c r="AF423" s="193"/>
      <c r="AG423" s="193"/>
      <c r="AH423" s="193"/>
      <c r="AI423" s="193"/>
      <c r="AJ423" s="193"/>
      <c r="AK423" s="193"/>
      <c r="AL423" s="193"/>
      <c r="AM423" s="193"/>
      <c r="AN423" s="193"/>
      <c r="AO423" s="193"/>
      <c r="AP423" s="193"/>
      <c r="AQ423" s="193"/>
      <c r="AR423" s="193"/>
      <c r="AS423" s="193"/>
      <c r="AT423" s="193"/>
      <c r="AU423" s="193"/>
      <c r="AV423" s="193"/>
    </row>
    <row r="424" spans="1:48" ht="15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  <c r="AE424" s="193"/>
      <c r="AF424" s="193"/>
      <c r="AG424" s="193"/>
      <c r="AH424" s="193"/>
      <c r="AI424" s="193"/>
      <c r="AJ424" s="193"/>
      <c r="AK424" s="193"/>
      <c r="AL424" s="193"/>
      <c r="AM424" s="193"/>
      <c r="AN424" s="193"/>
      <c r="AO424" s="193"/>
      <c r="AP424" s="193"/>
      <c r="AQ424" s="193"/>
      <c r="AR424" s="193"/>
      <c r="AS424" s="193"/>
      <c r="AT424" s="193"/>
      <c r="AU424" s="193"/>
      <c r="AV424" s="193"/>
    </row>
    <row r="425" spans="1:48" ht="15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3"/>
      <c r="AF425" s="193"/>
      <c r="AG425" s="193"/>
      <c r="AH425" s="193"/>
      <c r="AI425" s="193"/>
      <c r="AJ425" s="193"/>
      <c r="AK425" s="193"/>
      <c r="AL425" s="193"/>
      <c r="AM425" s="193"/>
      <c r="AN425" s="193"/>
      <c r="AO425" s="193"/>
      <c r="AP425" s="193"/>
      <c r="AQ425" s="193"/>
      <c r="AR425" s="193"/>
      <c r="AS425" s="193"/>
      <c r="AT425" s="193"/>
      <c r="AU425" s="193"/>
      <c r="AV425" s="193"/>
    </row>
    <row r="426" spans="1:48" ht="15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  <c r="AE426" s="193"/>
      <c r="AF426" s="193"/>
      <c r="AG426" s="193"/>
      <c r="AH426" s="193"/>
      <c r="AI426" s="193"/>
      <c r="AJ426" s="193"/>
      <c r="AK426" s="193"/>
      <c r="AL426" s="193"/>
      <c r="AM426" s="193"/>
      <c r="AN426" s="193"/>
      <c r="AO426" s="193"/>
      <c r="AP426" s="193"/>
      <c r="AQ426" s="193"/>
      <c r="AR426" s="193"/>
      <c r="AS426" s="193"/>
      <c r="AT426" s="193"/>
      <c r="AU426" s="193"/>
      <c r="AV426" s="193"/>
    </row>
    <row r="427" spans="1:48" ht="15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  <c r="AH427" s="193"/>
      <c r="AI427" s="193"/>
      <c r="AJ427" s="193"/>
      <c r="AK427" s="193"/>
      <c r="AL427" s="193"/>
      <c r="AM427" s="193"/>
      <c r="AN427" s="193"/>
      <c r="AO427" s="193"/>
      <c r="AP427" s="193"/>
      <c r="AQ427" s="193"/>
      <c r="AR427" s="193"/>
      <c r="AS427" s="193"/>
      <c r="AT427" s="193"/>
      <c r="AU427" s="193"/>
      <c r="AV427" s="193"/>
    </row>
    <row r="428" spans="1:48" ht="15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  <c r="AH428" s="193"/>
      <c r="AI428" s="193"/>
      <c r="AJ428" s="193"/>
      <c r="AK428" s="193"/>
      <c r="AL428" s="193"/>
      <c r="AM428" s="193"/>
      <c r="AN428" s="193"/>
      <c r="AO428" s="193"/>
      <c r="AP428" s="193"/>
      <c r="AQ428" s="193"/>
      <c r="AR428" s="193"/>
      <c r="AS428" s="193"/>
      <c r="AT428" s="193"/>
      <c r="AU428" s="193"/>
      <c r="AV428" s="193"/>
    </row>
    <row r="429" spans="1:48" ht="15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  <c r="AE429" s="193"/>
      <c r="AF429" s="193"/>
      <c r="AG429" s="193"/>
      <c r="AH429" s="193"/>
      <c r="AI429" s="193"/>
      <c r="AJ429" s="193"/>
      <c r="AK429" s="193"/>
      <c r="AL429" s="193"/>
      <c r="AM429" s="193"/>
      <c r="AN429" s="193"/>
      <c r="AO429" s="193"/>
      <c r="AP429" s="193"/>
      <c r="AQ429" s="193"/>
      <c r="AR429" s="193"/>
      <c r="AS429" s="193"/>
      <c r="AT429" s="193"/>
      <c r="AU429" s="193"/>
      <c r="AV429" s="193"/>
    </row>
    <row r="430" spans="1:48" ht="15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  <c r="AE430" s="193"/>
      <c r="AF430" s="193"/>
      <c r="AG430" s="193"/>
      <c r="AH430" s="193"/>
      <c r="AI430" s="193"/>
      <c r="AJ430" s="193"/>
      <c r="AK430" s="193"/>
      <c r="AL430" s="193"/>
      <c r="AM430" s="193"/>
      <c r="AN430" s="193"/>
      <c r="AO430" s="193"/>
      <c r="AP430" s="193"/>
      <c r="AQ430" s="193"/>
      <c r="AR430" s="193"/>
      <c r="AS430" s="193"/>
      <c r="AT430" s="193"/>
      <c r="AU430" s="193"/>
      <c r="AV430" s="193"/>
    </row>
    <row r="431" spans="1:48" ht="15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  <c r="AH431" s="193"/>
      <c r="AI431" s="193"/>
      <c r="AJ431" s="193"/>
      <c r="AK431" s="193"/>
      <c r="AL431" s="193"/>
      <c r="AM431" s="193"/>
      <c r="AN431" s="193"/>
      <c r="AO431" s="193"/>
      <c r="AP431" s="193"/>
      <c r="AQ431" s="193"/>
      <c r="AR431" s="193"/>
      <c r="AS431" s="193"/>
      <c r="AT431" s="193"/>
      <c r="AU431" s="193"/>
      <c r="AV431" s="193"/>
    </row>
    <row r="432" spans="1:48" ht="15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  <c r="AH432" s="193"/>
      <c r="AI432" s="193"/>
      <c r="AJ432" s="193"/>
      <c r="AK432" s="193"/>
      <c r="AL432" s="193"/>
      <c r="AM432" s="193"/>
      <c r="AN432" s="193"/>
      <c r="AO432" s="193"/>
      <c r="AP432" s="193"/>
      <c r="AQ432" s="193"/>
      <c r="AR432" s="193"/>
      <c r="AS432" s="193"/>
      <c r="AT432" s="193"/>
      <c r="AU432" s="193"/>
      <c r="AV432" s="193"/>
    </row>
    <row r="433" spans="1:48" ht="15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  <c r="AE433" s="193"/>
      <c r="AF433" s="193"/>
      <c r="AG433" s="193"/>
      <c r="AH433" s="193"/>
      <c r="AI433" s="193"/>
      <c r="AJ433" s="193"/>
      <c r="AK433" s="193"/>
      <c r="AL433" s="193"/>
      <c r="AM433" s="193"/>
      <c r="AN433" s="193"/>
      <c r="AO433" s="193"/>
      <c r="AP433" s="193"/>
      <c r="AQ433" s="193"/>
      <c r="AR433" s="193"/>
      <c r="AS433" s="193"/>
      <c r="AT433" s="193"/>
      <c r="AU433" s="193"/>
      <c r="AV433" s="193"/>
    </row>
    <row r="434" spans="1:48" ht="15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  <c r="AE434" s="193"/>
      <c r="AF434" s="193"/>
      <c r="AG434" s="193"/>
      <c r="AH434" s="193"/>
      <c r="AI434" s="193"/>
      <c r="AJ434" s="193"/>
      <c r="AK434" s="193"/>
      <c r="AL434" s="193"/>
      <c r="AM434" s="193"/>
      <c r="AN434" s="193"/>
      <c r="AO434" s="193"/>
      <c r="AP434" s="193"/>
      <c r="AQ434" s="193"/>
      <c r="AR434" s="193"/>
      <c r="AS434" s="193"/>
      <c r="AT434" s="193"/>
      <c r="AU434" s="193"/>
      <c r="AV434" s="193"/>
    </row>
    <row r="435" spans="1:48" ht="15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  <c r="AE435" s="193"/>
      <c r="AF435" s="193"/>
      <c r="AG435" s="193"/>
      <c r="AH435" s="193"/>
      <c r="AI435" s="193"/>
      <c r="AJ435" s="193"/>
      <c r="AK435" s="193"/>
      <c r="AL435" s="193"/>
      <c r="AM435" s="193"/>
      <c r="AN435" s="193"/>
      <c r="AO435" s="193"/>
      <c r="AP435" s="193"/>
      <c r="AQ435" s="193"/>
      <c r="AR435" s="193"/>
      <c r="AS435" s="193"/>
      <c r="AT435" s="193"/>
      <c r="AU435" s="193"/>
      <c r="AV435" s="193"/>
    </row>
    <row r="436" spans="1:48" ht="15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  <c r="AH436" s="193"/>
      <c r="AI436" s="193"/>
      <c r="AJ436" s="193"/>
      <c r="AK436" s="193"/>
      <c r="AL436" s="193"/>
      <c r="AM436" s="193"/>
      <c r="AN436" s="193"/>
      <c r="AO436" s="193"/>
      <c r="AP436" s="193"/>
      <c r="AQ436" s="193"/>
      <c r="AR436" s="193"/>
      <c r="AS436" s="193"/>
      <c r="AT436" s="193"/>
      <c r="AU436" s="193"/>
      <c r="AV436" s="193"/>
    </row>
    <row r="437" spans="1:48" ht="15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193"/>
      <c r="AI437" s="193"/>
      <c r="AJ437" s="193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193"/>
      <c r="AV437" s="193"/>
    </row>
    <row r="438" spans="1:48" ht="15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  <c r="AH438" s="193"/>
      <c r="AI438" s="193"/>
      <c r="AJ438" s="193"/>
      <c r="AK438" s="193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</row>
    <row r="439" spans="1:48" ht="15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  <c r="AE439" s="193"/>
      <c r="AF439" s="193"/>
      <c r="AG439" s="193"/>
      <c r="AH439" s="193"/>
      <c r="AI439" s="193"/>
      <c r="AJ439" s="193"/>
      <c r="AK439" s="193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</row>
    <row r="440" spans="1:48" ht="15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  <c r="AE440" s="193"/>
      <c r="AF440" s="193"/>
      <c r="AG440" s="193"/>
      <c r="AH440" s="193"/>
      <c r="AI440" s="193"/>
      <c r="AJ440" s="193"/>
      <c r="AK440" s="193"/>
      <c r="AL440" s="193"/>
      <c r="AM440" s="193"/>
      <c r="AN440" s="193"/>
      <c r="AO440" s="193"/>
      <c r="AP440" s="193"/>
      <c r="AQ440" s="193"/>
      <c r="AR440" s="193"/>
      <c r="AS440" s="193"/>
      <c r="AT440" s="193"/>
      <c r="AU440" s="193"/>
      <c r="AV440" s="193"/>
    </row>
    <row r="441" spans="1:48" ht="15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  <c r="AH441" s="193"/>
      <c r="AI441" s="193"/>
      <c r="AJ441" s="193"/>
      <c r="AK441" s="193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</row>
    <row r="442" spans="1:48" ht="15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  <c r="AH442" s="193"/>
      <c r="AI442" s="193"/>
      <c r="AJ442" s="193"/>
      <c r="AK442" s="193"/>
      <c r="AL442" s="193"/>
      <c r="AM442" s="193"/>
      <c r="AN442" s="193"/>
      <c r="AO442" s="193"/>
      <c r="AP442" s="193"/>
      <c r="AQ442" s="193"/>
      <c r="AR442" s="193"/>
      <c r="AS442" s="193"/>
      <c r="AT442" s="193"/>
      <c r="AU442" s="193"/>
      <c r="AV442" s="193"/>
    </row>
    <row r="443" spans="1:48" ht="15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  <c r="AE443" s="193"/>
      <c r="AF443" s="193"/>
      <c r="AG443" s="193"/>
      <c r="AH443" s="193"/>
      <c r="AI443" s="193"/>
      <c r="AJ443" s="193"/>
      <c r="AK443" s="193"/>
      <c r="AL443" s="193"/>
      <c r="AM443" s="193"/>
      <c r="AN443" s="193"/>
      <c r="AO443" s="193"/>
      <c r="AP443" s="193"/>
      <c r="AQ443" s="193"/>
      <c r="AR443" s="193"/>
      <c r="AS443" s="193"/>
      <c r="AT443" s="193"/>
      <c r="AU443" s="193"/>
      <c r="AV443" s="193"/>
    </row>
    <row r="444" spans="1:48" ht="15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  <c r="AH444" s="193"/>
      <c r="AI444" s="193"/>
      <c r="AJ444" s="193"/>
      <c r="AK444" s="193"/>
      <c r="AL444" s="193"/>
      <c r="AM444" s="193"/>
      <c r="AN444" s="193"/>
      <c r="AO444" s="193"/>
      <c r="AP444" s="193"/>
      <c r="AQ444" s="193"/>
      <c r="AR444" s="193"/>
      <c r="AS444" s="193"/>
      <c r="AT444" s="193"/>
      <c r="AU444" s="193"/>
      <c r="AV444" s="193"/>
    </row>
    <row r="445" spans="1:48" ht="15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  <c r="AH445" s="193"/>
      <c r="AI445" s="193"/>
      <c r="AJ445" s="193"/>
      <c r="AK445" s="193"/>
      <c r="AL445" s="193"/>
      <c r="AM445" s="193"/>
      <c r="AN445" s="193"/>
      <c r="AO445" s="193"/>
      <c r="AP445" s="193"/>
      <c r="AQ445" s="193"/>
      <c r="AR445" s="193"/>
      <c r="AS445" s="193"/>
      <c r="AT445" s="193"/>
      <c r="AU445" s="193"/>
      <c r="AV445" s="193"/>
    </row>
    <row r="446" spans="1:48" ht="15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  <c r="AH446" s="193"/>
      <c r="AI446" s="193"/>
      <c r="AJ446" s="193"/>
      <c r="AK446" s="193"/>
      <c r="AL446" s="193"/>
      <c r="AM446" s="193"/>
      <c r="AN446" s="193"/>
      <c r="AO446" s="193"/>
      <c r="AP446" s="193"/>
      <c r="AQ446" s="193"/>
      <c r="AR446" s="193"/>
      <c r="AS446" s="193"/>
      <c r="AT446" s="193"/>
      <c r="AU446" s="193"/>
      <c r="AV446" s="193"/>
    </row>
    <row r="447" spans="1:48" ht="15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  <c r="AH447" s="193"/>
      <c r="AI447" s="193"/>
      <c r="AJ447" s="193"/>
      <c r="AK447" s="193"/>
      <c r="AL447" s="193"/>
      <c r="AM447" s="193"/>
      <c r="AN447" s="193"/>
      <c r="AO447" s="193"/>
      <c r="AP447" s="193"/>
      <c r="AQ447" s="193"/>
      <c r="AR447" s="193"/>
      <c r="AS447" s="193"/>
      <c r="AT447" s="193"/>
      <c r="AU447" s="193"/>
      <c r="AV447" s="193"/>
    </row>
    <row r="448" spans="1:48" ht="15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  <c r="AH448" s="193"/>
      <c r="AI448" s="193"/>
      <c r="AJ448" s="193"/>
      <c r="AK448" s="193"/>
      <c r="AL448" s="193"/>
      <c r="AM448" s="193"/>
      <c r="AN448" s="193"/>
      <c r="AO448" s="193"/>
      <c r="AP448" s="193"/>
      <c r="AQ448" s="193"/>
      <c r="AR448" s="193"/>
      <c r="AS448" s="193"/>
      <c r="AT448" s="193"/>
      <c r="AU448" s="193"/>
      <c r="AV448" s="193"/>
    </row>
    <row r="449" spans="1:48" ht="15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  <c r="AE449" s="193"/>
      <c r="AF449" s="193"/>
      <c r="AG449" s="193"/>
      <c r="AH449" s="193"/>
      <c r="AI449" s="193"/>
      <c r="AJ449" s="193"/>
      <c r="AK449" s="193"/>
      <c r="AL449" s="193"/>
      <c r="AM449" s="193"/>
      <c r="AN449" s="193"/>
      <c r="AO449" s="193"/>
      <c r="AP449" s="193"/>
      <c r="AQ449" s="193"/>
      <c r="AR449" s="193"/>
      <c r="AS449" s="193"/>
      <c r="AT449" s="193"/>
      <c r="AU449" s="193"/>
      <c r="AV449" s="193"/>
    </row>
    <row r="450" spans="1:48" ht="15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  <c r="AH450" s="193"/>
      <c r="AI450" s="193"/>
      <c r="AJ450" s="193"/>
      <c r="AK450" s="193"/>
      <c r="AL450" s="193"/>
      <c r="AM450" s="193"/>
      <c r="AN450" s="193"/>
      <c r="AO450" s="193"/>
      <c r="AP450" s="193"/>
      <c r="AQ450" s="193"/>
      <c r="AR450" s="193"/>
      <c r="AS450" s="193"/>
      <c r="AT450" s="193"/>
      <c r="AU450" s="193"/>
      <c r="AV450" s="193"/>
    </row>
    <row r="451" spans="1:48" ht="15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3"/>
      <c r="AK451" s="193"/>
      <c r="AL451" s="193"/>
      <c r="AM451" s="193"/>
      <c r="AN451" s="193"/>
      <c r="AO451" s="193"/>
      <c r="AP451" s="193"/>
      <c r="AQ451" s="193"/>
      <c r="AR451" s="193"/>
      <c r="AS451" s="193"/>
      <c r="AT451" s="193"/>
      <c r="AU451" s="193"/>
      <c r="AV451" s="193"/>
    </row>
    <row r="452" spans="1:48" ht="15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  <c r="AH452" s="193"/>
      <c r="AI452" s="193"/>
      <c r="AJ452" s="193"/>
      <c r="AK452" s="193"/>
      <c r="AL452" s="193"/>
      <c r="AM452" s="193"/>
      <c r="AN452" s="193"/>
      <c r="AO452" s="193"/>
      <c r="AP452" s="193"/>
      <c r="AQ452" s="193"/>
      <c r="AR452" s="193"/>
      <c r="AS452" s="193"/>
      <c r="AT452" s="193"/>
      <c r="AU452" s="193"/>
      <c r="AV452" s="193"/>
    </row>
    <row r="453" spans="1:48" ht="15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  <c r="AE453" s="193"/>
      <c r="AF453" s="193"/>
      <c r="AG453" s="193"/>
      <c r="AH453" s="193"/>
      <c r="AI453" s="193"/>
      <c r="AJ453" s="193"/>
      <c r="AK453" s="193"/>
      <c r="AL453" s="193"/>
      <c r="AM453" s="193"/>
      <c r="AN453" s="193"/>
      <c r="AO453" s="193"/>
      <c r="AP453" s="193"/>
      <c r="AQ453" s="193"/>
      <c r="AR453" s="193"/>
      <c r="AS453" s="193"/>
      <c r="AT453" s="193"/>
      <c r="AU453" s="193"/>
      <c r="AV453" s="193"/>
    </row>
    <row r="454" spans="1:48" ht="15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  <c r="AE454" s="193"/>
      <c r="AF454" s="193"/>
      <c r="AG454" s="193"/>
      <c r="AH454" s="193"/>
      <c r="AI454" s="193"/>
      <c r="AJ454" s="193"/>
      <c r="AK454" s="193"/>
      <c r="AL454" s="193"/>
      <c r="AM454" s="193"/>
      <c r="AN454" s="193"/>
      <c r="AO454" s="193"/>
      <c r="AP454" s="193"/>
      <c r="AQ454" s="193"/>
      <c r="AR454" s="193"/>
      <c r="AS454" s="193"/>
      <c r="AT454" s="193"/>
      <c r="AU454" s="193"/>
      <c r="AV454" s="193"/>
    </row>
    <row r="455" spans="1:48" ht="15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3"/>
      <c r="AF455" s="193"/>
      <c r="AG455" s="193"/>
      <c r="AH455" s="193"/>
      <c r="AI455" s="193"/>
      <c r="AJ455" s="193"/>
      <c r="AK455" s="193"/>
      <c r="AL455" s="193"/>
      <c r="AM455" s="193"/>
      <c r="AN455" s="193"/>
      <c r="AO455" s="193"/>
      <c r="AP455" s="193"/>
      <c r="AQ455" s="193"/>
      <c r="AR455" s="193"/>
      <c r="AS455" s="193"/>
      <c r="AT455" s="193"/>
      <c r="AU455" s="193"/>
      <c r="AV455" s="193"/>
    </row>
    <row r="456" spans="1:48" ht="15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  <c r="AE456" s="193"/>
      <c r="AF456" s="193"/>
      <c r="AG456" s="193"/>
      <c r="AH456" s="193"/>
      <c r="AI456" s="193"/>
      <c r="AJ456" s="193"/>
      <c r="AK456" s="193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</row>
    <row r="457" spans="1:48" ht="15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  <c r="AE457" s="193"/>
      <c r="AF457" s="193"/>
      <c r="AG457" s="193"/>
      <c r="AH457" s="193"/>
      <c r="AI457" s="193"/>
      <c r="AJ457" s="193"/>
      <c r="AK457" s="193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</row>
    <row r="458" spans="1:48" ht="15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  <c r="AE458" s="193"/>
      <c r="AF458" s="193"/>
      <c r="AG458" s="193"/>
      <c r="AH458" s="193"/>
      <c r="AI458" s="193"/>
      <c r="AJ458" s="193"/>
      <c r="AK458" s="193"/>
      <c r="AL458" s="193"/>
      <c r="AM458" s="193"/>
      <c r="AN458" s="193"/>
      <c r="AO458" s="193"/>
      <c r="AP458" s="193"/>
      <c r="AQ458" s="193"/>
      <c r="AR458" s="193"/>
      <c r="AS458" s="193"/>
      <c r="AT458" s="193"/>
      <c r="AU458" s="193"/>
      <c r="AV458" s="193"/>
    </row>
    <row r="459" spans="1:48" ht="15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  <c r="AE459" s="193"/>
      <c r="AF459" s="193"/>
      <c r="AG459" s="193"/>
      <c r="AH459" s="193"/>
      <c r="AI459" s="193"/>
      <c r="AJ459" s="193"/>
      <c r="AK459" s="193"/>
      <c r="AL459" s="193"/>
      <c r="AM459" s="193"/>
      <c r="AN459" s="193"/>
      <c r="AO459" s="193"/>
      <c r="AP459" s="193"/>
      <c r="AQ459" s="193"/>
      <c r="AR459" s="193"/>
      <c r="AS459" s="193"/>
      <c r="AT459" s="193"/>
      <c r="AU459" s="193"/>
      <c r="AV459" s="193"/>
    </row>
    <row r="460" spans="1:48" ht="15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3"/>
      <c r="AF460" s="193"/>
      <c r="AG460" s="193"/>
      <c r="AH460" s="193"/>
      <c r="AI460" s="193"/>
      <c r="AJ460" s="193"/>
      <c r="AK460" s="193"/>
      <c r="AL460" s="193"/>
      <c r="AM460" s="193"/>
      <c r="AN460" s="193"/>
      <c r="AO460" s="193"/>
      <c r="AP460" s="193"/>
      <c r="AQ460" s="193"/>
      <c r="AR460" s="193"/>
      <c r="AS460" s="193"/>
      <c r="AT460" s="193"/>
      <c r="AU460" s="193"/>
      <c r="AV460" s="193"/>
    </row>
    <row r="461" spans="1:48" ht="15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  <c r="AH461" s="193"/>
      <c r="AI461" s="193"/>
      <c r="AJ461" s="193"/>
      <c r="AK461" s="193"/>
      <c r="AL461" s="193"/>
      <c r="AM461" s="193"/>
      <c r="AN461" s="193"/>
      <c r="AO461" s="193"/>
      <c r="AP461" s="193"/>
      <c r="AQ461" s="193"/>
      <c r="AR461" s="193"/>
      <c r="AS461" s="193"/>
      <c r="AT461" s="193"/>
      <c r="AU461" s="193"/>
      <c r="AV461" s="193"/>
    </row>
    <row r="462" spans="1:48" ht="15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  <c r="AH462" s="193"/>
      <c r="AI462" s="193"/>
      <c r="AJ462" s="193"/>
      <c r="AK462" s="193"/>
      <c r="AL462" s="193"/>
      <c r="AM462" s="193"/>
      <c r="AN462" s="193"/>
      <c r="AO462" s="193"/>
      <c r="AP462" s="193"/>
      <c r="AQ462" s="193"/>
      <c r="AR462" s="193"/>
      <c r="AS462" s="193"/>
      <c r="AT462" s="193"/>
      <c r="AU462" s="193"/>
      <c r="AV462" s="193"/>
    </row>
    <row r="463" spans="1:48" ht="15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  <c r="AH463" s="193"/>
      <c r="AI463" s="193"/>
      <c r="AJ463" s="193"/>
      <c r="AK463" s="193"/>
      <c r="AL463" s="193"/>
      <c r="AM463" s="193"/>
      <c r="AN463" s="193"/>
      <c r="AO463" s="193"/>
      <c r="AP463" s="193"/>
      <c r="AQ463" s="193"/>
      <c r="AR463" s="193"/>
      <c r="AS463" s="193"/>
      <c r="AT463" s="193"/>
      <c r="AU463" s="193"/>
      <c r="AV463" s="193"/>
    </row>
    <row r="464" spans="1:48" ht="15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  <c r="AE464" s="193"/>
      <c r="AF464" s="193"/>
      <c r="AG464" s="193"/>
      <c r="AH464" s="193"/>
      <c r="AI464" s="193"/>
      <c r="AJ464" s="193"/>
      <c r="AK464" s="193"/>
      <c r="AL464" s="193"/>
      <c r="AM464" s="193"/>
      <c r="AN464" s="193"/>
      <c r="AO464" s="193"/>
      <c r="AP464" s="193"/>
      <c r="AQ464" s="193"/>
      <c r="AR464" s="193"/>
      <c r="AS464" s="193"/>
      <c r="AT464" s="193"/>
      <c r="AU464" s="193"/>
      <c r="AV464" s="193"/>
    </row>
    <row r="465" spans="1:48" ht="15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193"/>
      <c r="AJ465" s="193"/>
      <c r="AK465" s="193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</row>
    <row r="466" spans="1:48" ht="15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3"/>
      <c r="AF466" s="193"/>
      <c r="AG466" s="193"/>
      <c r="AH466" s="193"/>
      <c r="AI466" s="193"/>
      <c r="AJ466" s="193"/>
      <c r="AK466" s="193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</row>
    <row r="467" spans="1:48" ht="15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  <c r="AE467" s="193"/>
      <c r="AF467" s="193"/>
      <c r="AG467" s="193"/>
      <c r="AH467" s="193"/>
      <c r="AI467" s="193"/>
      <c r="AJ467" s="193"/>
      <c r="AK467" s="193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</row>
    <row r="468" spans="1:48" ht="15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  <c r="AE468" s="193"/>
      <c r="AF468" s="193"/>
      <c r="AG468" s="193"/>
      <c r="AH468" s="193"/>
      <c r="AI468" s="193"/>
      <c r="AJ468" s="193"/>
      <c r="AK468" s="193"/>
      <c r="AL468" s="193"/>
      <c r="AM468" s="193"/>
      <c r="AN468" s="193"/>
      <c r="AO468" s="193"/>
      <c r="AP468" s="193"/>
      <c r="AQ468" s="193"/>
      <c r="AR468" s="193"/>
      <c r="AS468" s="193"/>
      <c r="AT468" s="193"/>
      <c r="AU468" s="193"/>
      <c r="AV468" s="193"/>
    </row>
    <row r="469" spans="1:48" ht="15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  <c r="AH469" s="193"/>
      <c r="AI469" s="193"/>
      <c r="AJ469" s="193"/>
      <c r="AK469" s="193"/>
      <c r="AL469" s="193"/>
      <c r="AM469" s="193"/>
      <c r="AN469" s="193"/>
      <c r="AO469" s="193"/>
      <c r="AP469" s="193"/>
      <c r="AQ469" s="193"/>
      <c r="AR469" s="193"/>
      <c r="AS469" s="193"/>
      <c r="AT469" s="193"/>
      <c r="AU469" s="193"/>
      <c r="AV469" s="193"/>
    </row>
    <row r="470" spans="1:48" ht="15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  <c r="AH470" s="193"/>
      <c r="AI470" s="193"/>
      <c r="AJ470" s="193"/>
      <c r="AK470" s="193"/>
      <c r="AL470" s="193"/>
      <c r="AM470" s="193"/>
      <c r="AN470" s="193"/>
      <c r="AO470" s="193"/>
      <c r="AP470" s="193"/>
      <c r="AQ470" s="193"/>
      <c r="AR470" s="193"/>
      <c r="AS470" s="193"/>
      <c r="AT470" s="193"/>
      <c r="AU470" s="193"/>
      <c r="AV470" s="193"/>
    </row>
    <row r="471" spans="1:48" ht="15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  <c r="AH471" s="193"/>
      <c r="AI471" s="193"/>
      <c r="AJ471" s="193"/>
      <c r="AK471" s="193"/>
      <c r="AL471" s="193"/>
      <c r="AM471" s="193"/>
      <c r="AN471" s="193"/>
      <c r="AO471" s="193"/>
      <c r="AP471" s="193"/>
      <c r="AQ471" s="193"/>
      <c r="AR471" s="193"/>
      <c r="AS471" s="193"/>
      <c r="AT471" s="193"/>
      <c r="AU471" s="193"/>
      <c r="AV471" s="193"/>
    </row>
    <row r="472" spans="1:48" ht="15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  <c r="AE472" s="193"/>
      <c r="AF472" s="193"/>
      <c r="AG472" s="193"/>
      <c r="AH472" s="193"/>
      <c r="AI472" s="193"/>
      <c r="AJ472" s="193"/>
      <c r="AK472" s="193"/>
      <c r="AL472" s="193"/>
      <c r="AM472" s="193"/>
      <c r="AN472" s="193"/>
      <c r="AO472" s="193"/>
      <c r="AP472" s="193"/>
      <c r="AQ472" s="193"/>
      <c r="AR472" s="193"/>
      <c r="AS472" s="193"/>
      <c r="AT472" s="193"/>
      <c r="AU472" s="193"/>
      <c r="AV472" s="193"/>
    </row>
    <row r="473" spans="1:48" ht="15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  <c r="AH473" s="193"/>
      <c r="AI473" s="193"/>
      <c r="AJ473" s="193"/>
      <c r="AK473" s="193"/>
      <c r="AL473" s="193"/>
      <c r="AM473" s="193"/>
      <c r="AN473" s="193"/>
      <c r="AO473" s="193"/>
      <c r="AP473" s="193"/>
      <c r="AQ473" s="193"/>
      <c r="AR473" s="193"/>
      <c r="AS473" s="193"/>
      <c r="AT473" s="193"/>
      <c r="AU473" s="193"/>
      <c r="AV473" s="193"/>
    </row>
    <row r="474" spans="1:48" ht="15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  <c r="AH474" s="193"/>
      <c r="AI474" s="193"/>
      <c r="AJ474" s="193"/>
      <c r="AK474" s="193"/>
      <c r="AL474" s="193"/>
      <c r="AM474" s="193"/>
      <c r="AN474" s="193"/>
      <c r="AO474" s="193"/>
      <c r="AP474" s="193"/>
      <c r="AQ474" s="193"/>
      <c r="AR474" s="193"/>
      <c r="AS474" s="193"/>
      <c r="AT474" s="193"/>
      <c r="AU474" s="193"/>
      <c r="AV474" s="193"/>
    </row>
    <row r="475" spans="1:48" ht="15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3"/>
      <c r="AG475" s="193"/>
      <c r="AH475" s="193"/>
      <c r="AI475" s="193"/>
      <c r="AJ475" s="193"/>
      <c r="AK475" s="193"/>
      <c r="AL475" s="193"/>
      <c r="AM475" s="193"/>
      <c r="AN475" s="193"/>
      <c r="AO475" s="193"/>
      <c r="AP475" s="193"/>
      <c r="AQ475" s="193"/>
      <c r="AR475" s="193"/>
      <c r="AS475" s="193"/>
      <c r="AT475" s="193"/>
      <c r="AU475" s="193"/>
      <c r="AV475" s="193"/>
    </row>
    <row r="476" spans="1:48" ht="15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3"/>
      <c r="AF476" s="193"/>
      <c r="AG476" s="193"/>
      <c r="AH476" s="193"/>
      <c r="AI476" s="193"/>
      <c r="AJ476" s="193"/>
      <c r="AK476" s="193"/>
      <c r="AL476" s="193"/>
      <c r="AM476" s="193"/>
      <c r="AN476" s="193"/>
      <c r="AO476" s="193"/>
      <c r="AP476" s="193"/>
      <c r="AQ476" s="193"/>
      <c r="AR476" s="193"/>
      <c r="AS476" s="193"/>
      <c r="AT476" s="193"/>
      <c r="AU476" s="193"/>
      <c r="AV476" s="193"/>
    </row>
    <row r="477" spans="1:48" ht="15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  <c r="AA477" s="193"/>
      <c r="AB477" s="193"/>
      <c r="AC477" s="193"/>
      <c r="AD477" s="193"/>
      <c r="AE477" s="193"/>
      <c r="AF477" s="193"/>
      <c r="AG477" s="193"/>
      <c r="AH477" s="193"/>
      <c r="AI477" s="193"/>
      <c r="AJ477" s="193"/>
      <c r="AK477" s="193"/>
      <c r="AL477" s="193"/>
      <c r="AM477" s="193"/>
      <c r="AN477" s="193"/>
      <c r="AO477" s="193"/>
      <c r="AP477" s="193"/>
      <c r="AQ477" s="193"/>
      <c r="AR477" s="193"/>
      <c r="AS477" s="193"/>
      <c r="AT477" s="193"/>
      <c r="AU477" s="193"/>
      <c r="AV477" s="193"/>
    </row>
    <row r="478" spans="1:48" ht="15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  <c r="AE478" s="193"/>
      <c r="AF478" s="193"/>
      <c r="AG478" s="193"/>
      <c r="AH478" s="193"/>
      <c r="AI478" s="193"/>
      <c r="AJ478" s="193"/>
      <c r="AK478" s="193"/>
      <c r="AL478" s="193"/>
      <c r="AM478" s="193"/>
      <c r="AN478" s="193"/>
      <c r="AO478" s="193"/>
      <c r="AP478" s="193"/>
      <c r="AQ478" s="193"/>
      <c r="AR478" s="193"/>
      <c r="AS478" s="193"/>
      <c r="AT478" s="193"/>
      <c r="AU478" s="193"/>
      <c r="AV478" s="193"/>
    </row>
    <row r="479" spans="1:48" ht="15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3"/>
      <c r="AG479" s="193"/>
      <c r="AH479" s="193"/>
      <c r="AI479" s="193"/>
      <c r="AJ479" s="193"/>
      <c r="AK479" s="193"/>
      <c r="AL479" s="193"/>
      <c r="AM479" s="193"/>
      <c r="AN479" s="193"/>
      <c r="AO479" s="193"/>
      <c r="AP479" s="193"/>
      <c r="AQ479" s="193"/>
      <c r="AR479" s="193"/>
      <c r="AS479" s="193"/>
      <c r="AT479" s="193"/>
      <c r="AU479" s="193"/>
      <c r="AV479" s="193"/>
    </row>
    <row r="480" spans="1:48" ht="15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  <c r="AE480" s="193"/>
      <c r="AF480" s="193"/>
      <c r="AG480" s="193"/>
      <c r="AH480" s="193"/>
      <c r="AI480" s="193"/>
      <c r="AJ480" s="193"/>
      <c r="AK480" s="193"/>
      <c r="AL480" s="193"/>
      <c r="AM480" s="193"/>
      <c r="AN480" s="193"/>
      <c r="AO480" s="193"/>
      <c r="AP480" s="193"/>
      <c r="AQ480" s="193"/>
      <c r="AR480" s="193"/>
      <c r="AS480" s="193"/>
      <c r="AT480" s="193"/>
      <c r="AU480" s="193"/>
      <c r="AV480" s="193"/>
    </row>
    <row r="481" spans="1:48" ht="15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  <c r="AE481" s="193"/>
      <c r="AF481" s="193"/>
      <c r="AG481" s="193"/>
      <c r="AH481" s="193"/>
      <c r="AI481" s="193"/>
      <c r="AJ481" s="193"/>
      <c r="AK481" s="193"/>
      <c r="AL481" s="193"/>
      <c r="AM481" s="193"/>
      <c r="AN481" s="193"/>
      <c r="AO481" s="193"/>
      <c r="AP481" s="193"/>
      <c r="AQ481" s="193"/>
      <c r="AR481" s="193"/>
      <c r="AS481" s="193"/>
      <c r="AT481" s="193"/>
      <c r="AU481" s="193"/>
      <c r="AV481" s="193"/>
    </row>
    <row r="482" spans="1:48" ht="15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  <c r="AE482" s="193"/>
      <c r="AF482" s="193"/>
      <c r="AG482" s="193"/>
      <c r="AH482" s="193"/>
      <c r="AI482" s="193"/>
      <c r="AJ482" s="193"/>
      <c r="AK482" s="193"/>
      <c r="AL482" s="193"/>
      <c r="AM482" s="193"/>
      <c r="AN482" s="193"/>
      <c r="AO482" s="193"/>
      <c r="AP482" s="193"/>
      <c r="AQ482" s="193"/>
      <c r="AR482" s="193"/>
      <c r="AS482" s="193"/>
      <c r="AT482" s="193"/>
      <c r="AU482" s="193"/>
      <c r="AV482" s="193"/>
    </row>
    <row r="483" spans="1:48" ht="15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3"/>
      <c r="AK483" s="193"/>
      <c r="AL483" s="193"/>
      <c r="AM483" s="193"/>
      <c r="AN483" s="193"/>
      <c r="AO483" s="193"/>
      <c r="AP483" s="193"/>
      <c r="AQ483" s="193"/>
      <c r="AR483" s="193"/>
      <c r="AS483" s="193"/>
      <c r="AT483" s="193"/>
      <c r="AU483" s="193"/>
      <c r="AV483" s="193"/>
    </row>
    <row r="484" spans="1:48" ht="15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3"/>
      <c r="AK484" s="193"/>
      <c r="AL484" s="193"/>
      <c r="AM484" s="193"/>
      <c r="AN484" s="193"/>
      <c r="AO484" s="193"/>
      <c r="AP484" s="193"/>
      <c r="AQ484" s="193"/>
      <c r="AR484" s="193"/>
      <c r="AS484" s="193"/>
      <c r="AT484" s="193"/>
      <c r="AU484" s="193"/>
      <c r="AV484" s="193"/>
    </row>
    <row r="485" spans="1:48" ht="15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3"/>
      <c r="AK485" s="193"/>
      <c r="AL485" s="193"/>
      <c r="AM485" s="193"/>
      <c r="AN485" s="193"/>
      <c r="AO485" s="193"/>
      <c r="AP485" s="193"/>
      <c r="AQ485" s="193"/>
      <c r="AR485" s="193"/>
      <c r="AS485" s="193"/>
      <c r="AT485" s="193"/>
      <c r="AU485" s="193"/>
      <c r="AV485" s="193"/>
    </row>
    <row r="486" spans="1:48" ht="15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3"/>
      <c r="AS486" s="193"/>
      <c r="AT486" s="193"/>
      <c r="AU486" s="193"/>
      <c r="AV486" s="193"/>
    </row>
    <row r="487" spans="1:48" ht="15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3"/>
      <c r="AK487" s="193"/>
      <c r="AL487" s="193"/>
      <c r="AM487" s="193"/>
      <c r="AN487" s="193"/>
      <c r="AO487" s="193"/>
      <c r="AP487" s="193"/>
      <c r="AQ487" s="193"/>
      <c r="AR487" s="193"/>
      <c r="AS487" s="193"/>
      <c r="AT487" s="193"/>
      <c r="AU487" s="193"/>
      <c r="AV487" s="193"/>
    </row>
    <row r="488" spans="1:48" ht="15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3"/>
      <c r="AK488" s="193"/>
      <c r="AL488" s="193"/>
      <c r="AM488" s="193"/>
      <c r="AN488" s="193"/>
      <c r="AO488" s="193"/>
      <c r="AP488" s="193"/>
      <c r="AQ488" s="193"/>
      <c r="AR488" s="193"/>
      <c r="AS488" s="193"/>
      <c r="AT488" s="193"/>
      <c r="AU488" s="193"/>
      <c r="AV488" s="193"/>
    </row>
    <row r="489" spans="1:48" ht="15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3"/>
      <c r="AQ489" s="193"/>
      <c r="AR489" s="193"/>
      <c r="AS489" s="193"/>
      <c r="AT489" s="193"/>
      <c r="AU489" s="193"/>
      <c r="AV489" s="193"/>
    </row>
    <row r="490" spans="1:48" ht="15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3"/>
      <c r="AK490" s="193"/>
      <c r="AL490" s="193"/>
      <c r="AM490" s="193"/>
      <c r="AN490" s="193"/>
      <c r="AO490" s="193"/>
      <c r="AP490" s="193"/>
      <c r="AQ490" s="193"/>
      <c r="AR490" s="193"/>
      <c r="AS490" s="193"/>
      <c r="AT490" s="193"/>
      <c r="AU490" s="193"/>
      <c r="AV490" s="193"/>
    </row>
    <row r="491" spans="1:48" ht="15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/>
      <c r="AG491" s="193"/>
      <c r="AH491" s="193"/>
      <c r="AI491" s="193"/>
      <c r="AJ491" s="193"/>
      <c r="AK491" s="193"/>
      <c r="AL491" s="193"/>
      <c r="AM491" s="193"/>
      <c r="AN491" s="193"/>
      <c r="AO491" s="193"/>
      <c r="AP491" s="193"/>
      <c r="AQ491" s="193"/>
      <c r="AR491" s="193"/>
      <c r="AS491" s="193"/>
      <c r="AT491" s="193"/>
      <c r="AU491" s="193"/>
      <c r="AV491" s="193"/>
    </row>
    <row r="492" spans="1:48" ht="15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/>
      <c r="AG492" s="193"/>
      <c r="AH492" s="193"/>
      <c r="AI492" s="193"/>
      <c r="AJ492" s="193"/>
      <c r="AK492" s="193"/>
      <c r="AL492" s="193"/>
      <c r="AM492" s="193"/>
      <c r="AN492" s="193"/>
      <c r="AO492" s="193"/>
      <c r="AP492" s="193"/>
      <c r="AQ492" s="193"/>
      <c r="AR492" s="193"/>
      <c r="AS492" s="193"/>
      <c r="AT492" s="193"/>
      <c r="AU492" s="193"/>
      <c r="AV492" s="193"/>
    </row>
    <row r="493" spans="1:48" ht="15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  <c r="AE493" s="193"/>
      <c r="AF493" s="193"/>
      <c r="AG493" s="193"/>
      <c r="AH493" s="193"/>
      <c r="AI493" s="193"/>
      <c r="AJ493" s="193"/>
      <c r="AK493" s="193"/>
      <c r="AL493" s="193"/>
      <c r="AM493" s="193"/>
      <c r="AN493" s="193"/>
      <c r="AO493" s="193"/>
      <c r="AP493" s="193"/>
      <c r="AQ493" s="193"/>
      <c r="AR493" s="193"/>
      <c r="AS493" s="193"/>
      <c r="AT493" s="193"/>
      <c r="AU493" s="193"/>
      <c r="AV493" s="193"/>
    </row>
    <row r="494" spans="1:48" ht="15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  <c r="AE494" s="193"/>
      <c r="AF494" s="193"/>
      <c r="AG494" s="193"/>
      <c r="AH494" s="193"/>
      <c r="AI494" s="193"/>
      <c r="AJ494" s="193"/>
      <c r="AK494" s="193"/>
      <c r="AL494" s="193"/>
      <c r="AM494" s="193"/>
      <c r="AN494" s="193"/>
      <c r="AO494" s="193"/>
      <c r="AP494" s="193"/>
      <c r="AQ494" s="193"/>
      <c r="AR494" s="193"/>
      <c r="AS494" s="193"/>
      <c r="AT494" s="193"/>
      <c r="AU494" s="193"/>
      <c r="AV494" s="193"/>
    </row>
    <row r="495" spans="1:48" ht="15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  <c r="AH495" s="193"/>
      <c r="AI495" s="193"/>
      <c r="AJ495" s="193"/>
      <c r="AK495" s="193"/>
      <c r="AL495" s="193"/>
      <c r="AM495" s="193"/>
      <c r="AN495" s="193"/>
      <c r="AO495" s="193"/>
      <c r="AP495" s="193"/>
      <c r="AQ495" s="193"/>
      <c r="AR495" s="193"/>
      <c r="AS495" s="193"/>
      <c r="AT495" s="193"/>
      <c r="AU495" s="193"/>
      <c r="AV495" s="193"/>
    </row>
    <row r="496" spans="1:48" ht="15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  <c r="AH496" s="193"/>
      <c r="AI496" s="193"/>
      <c r="AJ496" s="193"/>
      <c r="AK496" s="193"/>
      <c r="AL496" s="193"/>
      <c r="AM496" s="193"/>
      <c r="AN496" s="193"/>
      <c r="AO496" s="193"/>
      <c r="AP496" s="193"/>
      <c r="AQ496" s="193"/>
      <c r="AR496" s="193"/>
      <c r="AS496" s="193"/>
      <c r="AT496" s="193"/>
      <c r="AU496" s="193"/>
      <c r="AV496" s="193"/>
    </row>
    <row r="497" spans="1:48" ht="15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  <c r="AH497" s="193"/>
      <c r="AI497" s="193"/>
      <c r="AJ497" s="193"/>
      <c r="AK497" s="193"/>
      <c r="AL497" s="193"/>
      <c r="AM497" s="193"/>
      <c r="AN497" s="193"/>
      <c r="AO497" s="193"/>
      <c r="AP497" s="193"/>
      <c r="AQ497" s="193"/>
      <c r="AR497" s="193"/>
      <c r="AS497" s="193"/>
      <c r="AT497" s="193"/>
      <c r="AU497" s="193"/>
      <c r="AV497" s="193"/>
    </row>
    <row r="498" spans="1:48" ht="15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  <c r="AH498" s="193"/>
      <c r="AI498" s="193"/>
      <c r="AJ498" s="193"/>
      <c r="AK498" s="193"/>
      <c r="AL498" s="193"/>
      <c r="AM498" s="193"/>
      <c r="AN498" s="193"/>
      <c r="AO498" s="193"/>
      <c r="AP498" s="193"/>
      <c r="AQ498" s="193"/>
      <c r="AR498" s="193"/>
      <c r="AS498" s="193"/>
      <c r="AT498" s="193"/>
      <c r="AU498" s="193"/>
      <c r="AV498" s="193"/>
    </row>
    <row r="499" spans="1:48" ht="15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  <c r="AH499" s="193"/>
      <c r="AI499" s="193"/>
      <c r="AJ499" s="193"/>
      <c r="AK499" s="193"/>
      <c r="AL499" s="193"/>
      <c r="AM499" s="193"/>
      <c r="AN499" s="193"/>
      <c r="AO499" s="193"/>
      <c r="AP499" s="193"/>
      <c r="AQ499" s="193"/>
      <c r="AR499" s="193"/>
      <c r="AS499" s="193"/>
      <c r="AT499" s="193"/>
      <c r="AU499" s="193"/>
      <c r="AV499" s="193"/>
    </row>
    <row r="500" spans="1:48" ht="15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  <c r="AH500" s="193"/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193"/>
      <c r="AS500" s="193"/>
      <c r="AT500" s="193"/>
      <c r="AU500" s="193"/>
      <c r="AV500" s="193"/>
    </row>
    <row r="501" spans="1:48" ht="15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3"/>
      <c r="AF501" s="193"/>
      <c r="AG501" s="193"/>
      <c r="AH501" s="193"/>
      <c r="AI501" s="193"/>
      <c r="AJ501" s="193"/>
      <c r="AK501" s="193"/>
      <c r="AL501" s="193"/>
      <c r="AM501" s="193"/>
      <c r="AN501" s="193"/>
      <c r="AO501" s="193"/>
      <c r="AP501" s="193"/>
      <c r="AQ501" s="193"/>
      <c r="AR501" s="193"/>
      <c r="AS501" s="193"/>
      <c r="AT501" s="193"/>
      <c r="AU501" s="193"/>
      <c r="AV501" s="193"/>
    </row>
    <row r="502" spans="1:48" ht="15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  <c r="AE502" s="193"/>
      <c r="AF502" s="193"/>
      <c r="AG502" s="193"/>
      <c r="AH502" s="193"/>
      <c r="AI502" s="193"/>
      <c r="AJ502" s="193"/>
      <c r="AK502" s="193"/>
      <c r="AL502" s="193"/>
      <c r="AM502" s="193"/>
      <c r="AN502" s="193"/>
      <c r="AO502" s="193"/>
      <c r="AP502" s="193"/>
      <c r="AQ502" s="193"/>
      <c r="AR502" s="193"/>
      <c r="AS502" s="193"/>
      <c r="AT502" s="193"/>
      <c r="AU502" s="193"/>
      <c r="AV502" s="193"/>
    </row>
    <row r="503" spans="1:48" ht="15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  <c r="AE503" s="193"/>
      <c r="AF503" s="193"/>
      <c r="AG503" s="193"/>
      <c r="AH503" s="193"/>
      <c r="AI503" s="193"/>
      <c r="AJ503" s="193"/>
      <c r="AK503" s="193"/>
      <c r="AL503" s="193"/>
      <c r="AM503" s="193"/>
      <c r="AN503" s="193"/>
      <c r="AO503" s="193"/>
      <c r="AP503" s="193"/>
      <c r="AQ503" s="193"/>
      <c r="AR503" s="193"/>
      <c r="AS503" s="193"/>
      <c r="AT503" s="193"/>
      <c r="AU503" s="193"/>
      <c r="AV503" s="193"/>
    </row>
    <row r="504" spans="1:48" ht="15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</row>
    <row r="505" spans="1:48" ht="15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</row>
    <row r="506" spans="1:48" ht="15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</row>
    <row r="507" spans="1:48" ht="15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</row>
    <row r="508" spans="1:48" ht="15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  <c r="AE508" s="193"/>
      <c r="AF508" s="193"/>
      <c r="AG508" s="193"/>
      <c r="AH508" s="193"/>
      <c r="AI508" s="193"/>
      <c r="AJ508" s="193"/>
      <c r="AK508" s="193"/>
      <c r="AL508" s="193"/>
      <c r="AM508" s="193"/>
      <c r="AN508" s="193"/>
      <c r="AO508" s="193"/>
      <c r="AP508" s="193"/>
      <c r="AQ508" s="193"/>
      <c r="AR508" s="193"/>
      <c r="AS508" s="193"/>
      <c r="AT508" s="193"/>
      <c r="AU508" s="193"/>
      <c r="AV508" s="193"/>
    </row>
    <row r="509" spans="1:48" ht="15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</row>
    <row r="510" spans="1:48" ht="15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  <c r="AE510" s="193"/>
      <c r="AF510" s="193"/>
      <c r="AG510" s="193"/>
      <c r="AH510" s="193"/>
      <c r="AI510" s="193"/>
      <c r="AJ510" s="193"/>
      <c r="AK510" s="193"/>
      <c r="AL510" s="193"/>
      <c r="AM510" s="193"/>
      <c r="AN510" s="193"/>
      <c r="AO510" s="193"/>
      <c r="AP510" s="193"/>
      <c r="AQ510" s="193"/>
      <c r="AR510" s="193"/>
      <c r="AS510" s="193"/>
      <c r="AT510" s="193"/>
      <c r="AU510" s="193"/>
      <c r="AV510" s="193"/>
    </row>
    <row r="511" spans="1:48" ht="15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  <c r="AE511" s="193"/>
      <c r="AF511" s="193"/>
      <c r="AG511" s="193"/>
      <c r="AH511" s="193"/>
      <c r="AI511" s="193"/>
      <c r="AJ511" s="193"/>
      <c r="AK511" s="193"/>
      <c r="AL511" s="193"/>
      <c r="AM511" s="193"/>
      <c r="AN511" s="193"/>
      <c r="AO511" s="193"/>
      <c r="AP511" s="193"/>
      <c r="AQ511" s="193"/>
      <c r="AR511" s="193"/>
      <c r="AS511" s="193"/>
      <c r="AT511" s="193"/>
      <c r="AU511" s="193"/>
      <c r="AV511" s="193"/>
    </row>
    <row r="512" spans="1:48" ht="15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  <c r="AE512" s="193"/>
      <c r="AF512" s="193"/>
      <c r="AG512" s="193"/>
      <c r="AH512" s="193"/>
      <c r="AI512" s="193"/>
      <c r="AJ512" s="193"/>
      <c r="AK512" s="193"/>
      <c r="AL512" s="193"/>
      <c r="AM512" s="193"/>
      <c r="AN512" s="193"/>
      <c r="AO512" s="193"/>
      <c r="AP512" s="193"/>
      <c r="AQ512" s="193"/>
      <c r="AR512" s="193"/>
      <c r="AS512" s="193"/>
      <c r="AT512" s="193"/>
      <c r="AU512" s="193"/>
      <c r="AV512" s="193"/>
    </row>
    <row r="513" spans="1:48" ht="15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  <c r="AE513" s="193"/>
      <c r="AF513" s="193"/>
      <c r="AG513" s="193"/>
      <c r="AH513" s="193"/>
      <c r="AI513" s="193"/>
      <c r="AJ513" s="193"/>
      <c r="AK513" s="193"/>
      <c r="AL513" s="193"/>
      <c r="AM513" s="193"/>
      <c r="AN513" s="193"/>
      <c r="AO513" s="193"/>
      <c r="AP513" s="193"/>
      <c r="AQ513" s="193"/>
      <c r="AR513" s="193"/>
      <c r="AS513" s="193"/>
      <c r="AT513" s="193"/>
      <c r="AU513" s="193"/>
      <c r="AV513" s="193"/>
    </row>
    <row r="514" spans="1:48" ht="15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3"/>
      <c r="AG514" s="193"/>
      <c r="AH514" s="193"/>
      <c r="AI514" s="193"/>
      <c r="AJ514" s="193"/>
      <c r="AK514" s="193"/>
      <c r="AL514" s="193"/>
      <c r="AM514" s="193"/>
      <c r="AN514" s="193"/>
      <c r="AO514" s="193"/>
      <c r="AP514" s="193"/>
      <c r="AQ514" s="193"/>
      <c r="AR514" s="193"/>
      <c r="AS514" s="193"/>
      <c r="AT514" s="193"/>
      <c r="AU514" s="193"/>
      <c r="AV514" s="193"/>
    </row>
    <row r="515" spans="1:48" ht="15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  <c r="AE515" s="193"/>
      <c r="AF515" s="193"/>
      <c r="AG515" s="193"/>
      <c r="AH515" s="193"/>
      <c r="AI515" s="193"/>
      <c r="AJ515" s="193"/>
      <c r="AK515" s="193"/>
      <c r="AL515" s="193"/>
      <c r="AM515" s="193"/>
      <c r="AN515" s="193"/>
      <c r="AO515" s="193"/>
      <c r="AP515" s="193"/>
      <c r="AQ515" s="193"/>
      <c r="AR515" s="193"/>
      <c r="AS515" s="193"/>
      <c r="AT515" s="193"/>
      <c r="AU515" s="193"/>
      <c r="AV515" s="193"/>
    </row>
    <row r="516" spans="1:48" ht="15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  <c r="AA516" s="193"/>
      <c r="AB516" s="193"/>
      <c r="AC516" s="193"/>
      <c r="AD516" s="193"/>
      <c r="AE516" s="193"/>
      <c r="AF516" s="193"/>
      <c r="AG516" s="193"/>
      <c r="AH516" s="193"/>
      <c r="AI516" s="193"/>
      <c r="AJ516" s="193"/>
      <c r="AK516" s="193"/>
      <c r="AL516" s="193"/>
      <c r="AM516" s="193"/>
      <c r="AN516" s="193"/>
      <c r="AO516" s="193"/>
      <c r="AP516" s="193"/>
      <c r="AQ516" s="193"/>
      <c r="AR516" s="193"/>
      <c r="AS516" s="193"/>
      <c r="AT516" s="193"/>
      <c r="AU516" s="193"/>
      <c r="AV516" s="193"/>
    </row>
    <row r="517" spans="1:48" ht="15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  <c r="AE517" s="193"/>
      <c r="AF517" s="193"/>
      <c r="AG517" s="193"/>
      <c r="AH517" s="193"/>
      <c r="AI517" s="193"/>
      <c r="AJ517" s="193"/>
      <c r="AK517" s="193"/>
      <c r="AL517" s="193"/>
      <c r="AM517" s="193"/>
      <c r="AN517" s="193"/>
      <c r="AO517" s="193"/>
      <c r="AP517" s="193"/>
      <c r="AQ517" s="193"/>
      <c r="AR517" s="193"/>
      <c r="AS517" s="193"/>
      <c r="AT517" s="193"/>
      <c r="AU517" s="193"/>
      <c r="AV517" s="193"/>
    </row>
    <row r="518" spans="1:48" ht="15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  <c r="AE518" s="193"/>
      <c r="AF518" s="193"/>
      <c r="AG518" s="193"/>
      <c r="AH518" s="193"/>
      <c r="AI518" s="193"/>
      <c r="AJ518" s="193"/>
      <c r="AK518" s="193"/>
      <c r="AL518" s="193"/>
      <c r="AM518" s="193"/>
      <c r="AN518" s="193"/>
      <c r="AO518" s="193"/>
      <c r="AP518" s="193"/>
      <c r="AQ518" s="193"/>
      <c r="AR518" s="193"/>
      <c r="AS518" s="193"/>
      <c r="AT518" s="193"/>
      <c r="AU518" s="193"/>
      <c r="AV518" s="193"/>
    </row>
    <row r="519" spans="1:48" ht="15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  <c r="AE519" s="193"/>
      <c r="AF519" s="193"/>
      <c r="AG519" s="193"/>
      <c r="AH519" s="193"/>
      <c r="AI519" s="193"/>
      <c r="AJ519" s="193"/>
      <c r="AK519" s="193"/>
      <c r="AL519" s="193"/>
      <c r="AM519" s="193"/>
      <c r="AN519" s="193"/>
      <c r="AO519" s="193"/>
      <c r="AP519" s="193"/>
      <c r="AQ519" s="193"/>
      <c r="AR519" s="193"/>
      <c r="AS519" s="193"/>
      <c r="AT519" s="193"/>
      <c r="AU519" s="193"/>
      <c r="AV519" s="193"/>
    </row>
    <row r="520" spans="1:48" ht="15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  <c r="AE520" s="193"/>
      <c r="AF520" s="193"/>
      <c r="AG520" s="193"/>
      <c r="AH520" s="193"/>
      <c r="AI520" s="193"/>
      <c r="AJ520" s="193"/>
      <c r="AK520" s="193"/>
      <c r="AL520" s="193"/>
      <c r="AM520" s="193"/>
      <c r="AN520" s="193"/>
      <c r="AO520" s="193"/>
      <c r="AP520" s="193"/>
      <c r="AQ520" s="193"/>
      <c r="AR520" s="193"/>
      <c r="AS520" s="193"/>
      <c r="AT520" s="193"/>
      <c r="AU520" s="193"/>
      <c r="AV520" s="193"/>
    </row>
    <row r="521" spans="1:48" ht="15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  <c r="AE521" s="193"/>
      <c r="AF521" s="193"/>
      <c r="AG521" s="193"/>
      <c r="AH521" s="193"/>
      <c r="AI521" s="193"/>
      <c r="AJ521" s="193"/>
      <c r="AK521" s="193"/>
      <c r="AL521" s="193"/>
      <c r="AM521" s="193"/>
      <c r="AN521" s="193"/>
      <c r="AO521" s="193"/>
      <c r="AP521" s="193"/>
      <c r="AQ521" s="193"/>
      <c r="AR521" s="193"/>
      <c r="AS521" s="193"/>
      <c r="AT521" s="193"/>
      <c r="AU521" s="193"/>
      <c r="AV521" s="193"/>
    </row>
    <row r="522" spans="1:48" ht="15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  <c r="AE522" s="193"/>
      <c r="AF522" s="193"/>
      <c r="AG522" s="193"/>
      <c r="AH522" s="193"/>
      <c r="AI522" s="193"/>
      <c r="AJ522" s="193"/>
      <c r="AK522" s="193"/>
      <c r="AL522" s="193"/>
      <c r="AM522" s="193"/>
      <c r="AN522" s="193"/>
      <c r="AO522" s="193"/>
      <c r="AP522" s="193"/>
      <c r="AQ522" s="193"/>
      <c r="AR522" s="193"/>
      <c r="AS522" s="193"/>
      <c r="AT522" s="193"/>
      <c r="AU522" s="193"/>
      <c r="AV522" s="193"/>
    </row>
    <row r="523" spans="1:48" ht="15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  <c r="AE523" s="193"/>
      <c r="AF523" s="193"/>
      <c r="AG523" s="193"/>
      <c r="AH523" s="193"/>
      <c r="AI523" s="193"/>
      <c r="AJ523" s="193"/>
      <c r="AK523" s="193"/>
      <c r="AL523" s="193"/>
      <c r="AM523" s="193"/>
      <c r="AN523" s="193"/>
      <c r="AO523" s="193"/>
      <c r="AP523" s="193"/>
      <c r="AQ523" s="193"/>
      <c r="AR523" s="193"/>
      <c r="AS523" s="193"/>
      <c r="AT523" s="193"/>
      <c r="AU523" s="193"/>
      <c r="AV523" s="193"/>
    </row>
    <row r="524" spans="1:48" ht="15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  <c r="AE524" s="193"/>
      <c r="AF524" s="193"/>
      <c r="AG524" s="193"/>
      <c r="AH524" s="193"/>
      <c r="AI524" s="193"/>
      <c r="AJ524" s="193"/>
      <c r="AK524" s="193"/>
      <c r="AL524" s="193"/>
      <c r="AM524" s="193"/>
      <c r="AN524" s="193"/>
      <c r="AO524" s="193"/>
      <c r="AP524" s="193"/>
      <c r="AQ524" s="193"/>
      <c r="AR524" s="193"/>
      <c r="AS524" s="193"/>
      <c r="AT524" s="193"/>
      <c r="AU524" s="193"/>
      <c r="AV524" s="193"/>
    </row>
    <row r="525" spans="1:48" ht="15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  <c r="AE525" s="193"/>
      <c r="AF525" s="193"/>
      <c r="AG525" s="193"/>
      <c r="AH525" s="193"/>
      <c r="AI525" s="193"/>
      <c r="AJ525" s="193"/>
      <c r="AK525" s="193"/>
      <c r="AL525" s="193"/>
      <c r="AM525" s="193"/>
      <c r="AN525" s="193"/>
      <c r="AO525" s="193"/>
      <c r="AP525" s="193"/>
      <c r="AQ525" s="193"/>
      <c r="AR525" s="193"/>
      <c r="AS525" s="193"/>
      <c r="AT525" s="193"/>
      <c r="AU525" s="193"/>
      <c r="AV525" s="193"/>
    </row>
    <row r="526" spans="1:48" ht="15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  <c r="AE526" s="193"/>
      <c r="AF526" s="193"/>
      <c r="AG526" s="193"/>
      <c r="AH526" s="193"/>
      <c r="AI526" s="193"/>
      <c r="AJ526" s="193"/>
      <c r="AK526" s="193"/>
      <c r="AL526" s="193"/>
      <c r="AM526" s="193"/>
      <c r="AN526" s="193"/>
      <c r="AO526" s="193"/>
      <c r="AP526" s="193"/>
      <c r="AQ526" s="193"/>
      <c r="AR526" s="193"/>
      <c r="AS526" s="193"/>
      <c r="AT526" s="193"/>
      <c r="AU526" s="193"/>
      <c r="AV526" s="193"/>
    </row>
    <row r="527" spans="1:48" ht="15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  <c r="AE527" s="193"/>
      <c r="AF527" s="193"/>
      <c r="AG527" s="193"/>
      <c r="AH527" s="193"/>
      <c r="AI527" s="193"/>
      <c r="AJ527" s="193"/>
      <c r="AK527" s="193"/>
      <c r="AL527" s="193"/>
      <c r="AM527" s="193"/>
      <c r="AN527" s="193"/>
      <c r="AO527" s="193"/>
      <c r="AP527" s="193"/>
      <c r="AQ527" s="193"/>
      <c r="AR527" s="193"/>
      <c r="AS527" s="193"/>
      <c r="AT527" s="193"/>
      <c r="AU527" s="193"/>
      <c r="AV527" s="193"/>
    </row>
    <row r="528" spans="1:48" ht="15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  <c r="AE528" s="193"/>
      <c r="AF528" s="193"/>
      <c r="AG528" s="193"/>
      <c r="AH528" s="193"/>
      <c r="AI528" s="193"/>
      <c r="AJ528" s="193"/>
      <c r="AK528" s="193"/>
      <c r="AL528" s="193"/>
      <c r="AM528" s="193"/>
      <c r="AN528" s="193"/>
      <c r="AO528" s="193"/>
      <c r="AP528" s="193"/>
      <c r="AQ528" s="193"/>
      <c r="AR528" s="193"/>
      <c r="AS528" s="193"/>
      <c r="AT528" s="193"/>
      <c r="AU528" s="193"/>
      <c r="AV528" s="193"/>
    </row>
    <row r="529" spans="1:48" ht="15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  <c r="AE529" s="193"/>
      <c r="AF529" s="193"/>
      <c r="AG529" s="193"/>
      <c r="AH529" s="193"/>
      <c r="AI529" s="193"/>
      <c r="AJ529" s="193"/>
      <c r="AK529" s="193"/>
      <c r="AL529" s="193"/>
      <c r="AM529" s="193"/>
      <c r="AN529" s="193"/>
      <c r="AO529" s="193"/>
      <c r="AP529" s="193"/>
      <c r="AQ529" s="193"/>
      <c r="AR529" s="193"/>
      <c r="AS529" s="193"/>
      <c r="AT529" s="193"/>
      <c r="AU529" s="193"/>
      <c r="AV529" s="193"/>
    </row>
    <row r="530" spans="1:48" ht="15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3"/>
      <c r="AF530" s="193"/>
      <c r="AG530" s="193"/>
      <c r="AH530" s="193"/>
      <c r="AI530" s="193"/>
      <c r="AJ530" s="193"/>
      <c r="AK530" s="193"/>
      <c r="AL530" s="193"/>
      <c r="AM530" s="193"/>
      <c r="AN530" s="193"/>
      <c r="AO530" s="193"/>
      <c r="AP530" s="193"/>
      <c r="AQ530" s="193"/>
      <c r="AR530" s="193"/>
      <c r="AS530" s="193"/>
      <c r="AT530" s="193"/>
      <c r="AU530" s="193"/>
      <c r="AV530" s="193"/>
    </row>
    <row r="531" spans="1:48" ht="15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  <c r="AE531" s="193"/>
      <c r="AF531" s="193"/>
      <c r="AG531" s="193"/>
      <c r="AH531" s="193"/>
      <c r="AI531" s="193"/>
      <c r="AJ531" s="193"/>
      <c r="AK531" s="193"/>
      <c r="AL531" s="193"/>
      <c r="AM531" s="193"/>
      <c r="AN531" s="193"/>
      <c r="AO531" s="193"/>
      <c r="AP531" s="193"/>
      <c r="AQ531" s="193"/>
      <c r="AR531" s="193"/>
      <c r="AS531" s="193"/>
      <c r="AT531" s="193"/>
      <c r="AU531" s="193"/>
      <c r="AV531" s="193"/>
    </row>
    <row r="532" spans="1:48" ht="15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  <c r="AE532" s="193"/>
      <c r="AF532" s="193"/>
      <c r="AG532" s="193"/>
      <c r="AH532" s="193"/>
      <c r="AI532" s="193"/>
      <c r="AJ532" s="193"/>
      <c r="AK532" s="193"/>
      <c r="AL532" s="193"/>
      <c r="AM532" s="193"/>
      <c r="AN532" s="193"/>
      <c r="AO532" s="193"/>
      <c r="AP532" s="193"/>
      <c r="AQ532" s="193"/>
      <c r="AR532" s="193"/>
      <c r="AS532" s="193"/>
      <c r="AT532" s="193"/>
      <c r="AU532" s="193"/>
      <c r="AV532" s="193"/>
    </row>
    <row r="533" spans="1:48" ht="15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  <c r="AE533" s="193"/>
      <c r="AF533" s="193"/>
      <c r="AG533" s="193"/>
      <c r="AH533" s="193"/>
      <c r="AI533" s="193"/>
      <c r="AJ533" s="193"/>
      <c r="AK533" s="193"/>
      <c r="AL533" s="193"/>
      <c r="AM533" s="193"/>
      <c r="AN533" s="193"/>
      <c r="AO533" s="193"/>
      <c r="AP533" s="193"/>
      <c r="AQ533" s="193"/>
      <c r="AR533" s="193"/>
      <c r="AS533" s="193"/>
      <c r="AT533" s="193"/>
      <c r="AU533" s="193"/>
      <c r="AV533" s="193"/>
    </row>
    <row r="534" spans="1:48" ht="15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  <c r="AE534" s="193"/>
      <c r="AF534" s="193"/>
      <c r="AG534" s="193"/>
      <c r="AH534" s="193"/>
      <c r="AI534" s="193"/>
      <c r="AJ534" s="193"/>
      <c r="AK534" s="193"/>
      <c r="AL534" s="193"/>
      <c r="AM534" s="193"/>
      <c r="AN534" s="193"/>
      <c r="AO534" s="193"/>
      <c r="AP534" s="193"/>
      <c r="AQ534" s="193"/>
      <c r="AR534" s="193"/>
      <c r="AS534" s="193"/>
      <c r="AT534" s="193"/>
      <c r="AU534" s="193"/>
      <c r="AV534" s="193"/>
    </row>
    <row r="535" spans="1:48" ht="15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  <c r="AE535" s="193"/>
      <c r="AF535" s="193"/>
      <c r="AG535" s="193"/>
      <c r="AH535" s="193"/>
      <c r="AI535" s="193"/>
      <c r="AJ535" s="193"/>
      <c r="AK535" s="193"/>
      <c r="AL535" s="193"/>
      <c r="AM535" s="193"/>
      <c r="AN535" s="193"/>
      <c r="AO535" s="193"/>
      <c r="AP535" s="193"/>
      <c r="AQ535" s="193"/>
      <c r="AR535" s="193"/>
      <c r="AS535" s="193"/>
      <c r="AT535" s="193"/>
      <c r="AU535" s="193"/>
      <c r="AV535" s="193"/>
    </row>
    <row r="536" spans="1:48" ht="15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3"/>
      <c r="AF536" s="193"/>
      <c r="AG536" s="193"/>
      <c r="AH536" s="193"/>
      <c r="AI536" s="193"/>
      <c r="AJ536" s="193"/>
      <c r="AK536" s="193"/>
      <c r="AL536" s="193"/>
      <c r="AM536" s="193"/>
      <c r="AN536" s="193"/>
      <c r="AO536" s="193"/>
      <c r="AP536" s="193"/>
      <c r="AQ536" s="193"/>
      <c r="AR536" s="193"/>
      <c r="AS536" s="193"/>
      <c r="AT536" s="193"/>
      <c r="AU536" s="193"/>
      <c r="AV536" s="193"/>
    </row>
    <row r="537" spans="1:48" ht="15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  <c r="AE537" s="193"/>
      <c r="AF537" s="193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3"/>
      <c r="AQ537" s="193"/>
      <c r="AR537" s="193"/>
      <c r="AS537" s="193"/>
      <c r="AT537" s="193"/>
      <c r="AU537" s="193"/>
      <c r="AV537" s="193"/>
    </row>
    <row r="538" spans="1:48" ht="15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  <c r="AE538" s="193"/>
      <c r="AF538" s="193"/>
      <c r="AG538" s="193"/>
      <c r="AH538" s="193"/>
      <c r="AI538" s="193"/>
      <c r="AJ538" s="193"/>
      <c r="AK538" s="193"/>
      <c r="AL538" s="193"/>
      <c r="AM538" s="193"/>
      <c r="AN538" s="193"/>
      <c r="AO538" s="193"/>
      <c r="AP538" s="193"/>
      <c r="AQ538" s="193"/>
      <c r="AR538" s="193"/>
      <c r="AS538" s="193"/>
      <c r="AT538" s="193"/>
      <c r="AU538" s="193"/>
      <c r="AV538" s="193"/>
    </row>
    <row r="539" spans="1:48" ht="15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  <c r="AE539" s="193"/>
      <c r="AF539" s="193"/>
      <c r="AG539" s="193"/>
      <c r="AH539" s="193"/>
      <c r="AI539" s="193"/>
      <c r="AJ539" s="193"/>
      <c r="AK539" s="193"/>
      <c r="AL539" s="193"/>
      <c r="AM539" s="193"/>
      <c r="AN539" s="193"/>
      <c r="AO539" s="193"/>
      <c r="AP539" s="193"/>
      <c r="AQ539" s="193"/>
      <c r="AR539" s="193"/>
      <c r="AS539" s="193"/>
      <c r="AT539" s="193"/>
      <c r="AU539" s="193"/>
      <c r="AV539" s="193"/>
    </row>
    <row r="540" spans="1:48" ht="15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  <c r="AE540" s="193"/>
      <c r="AF540" s="193"/>
      <c r="AG540" s="193"/>
      <c r="AH540" s="193"/>
      <c r="AI540" s="193"/>
      <c r="AJ540" s="193"/>
      <c r="AK540" s="193"/>
      <c r="AL540" s="193"/>
      <c r="AM540" s="193"/>
      <c r="AN540" s="193"/>
      <c r="AO540" s="193"/>
      <c r="AP540" s="193"/>
      <c r="AQ540" s="193"/>
      <c r="AR540" s="193"/>
      <c r="AS540" s="193"/>
      <c r="AT540" s="193"/>
      <c r="AU540" s="193"/>
      <c r="AV540" s="193"/>
    </row>
    <row r="541" spans="1:48" ht="15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  <c r="AE541" s="193"/>
      <c r="AF541" s="193"/>
      <c r="AG541" s="193"/>
      <c r="AH541" s="193"/>
      <c r="AI541" s="193"/>
      <c r="AJ541" s="193"/>
      <c r="AK541" s="193"/>
      <c r="AL541" s="193"/>
      <c r="AM541" s="193"/>
      <c r="AN541" s="193"/>
      <c r="AO541" s="193"/>
      <c r="AP541" s="193"/>
      <c r="AQ541" s="193"/>
      <c r="AR541" s="193"/>
      <c r="AS541" s="193"/>
      <c r="AT541" s="193"/>
      <c r="AU541" s="193"/>
      <c r="AV541" s="193"/>
    </row>
    <row r="542" spans="1:48" ht="15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  <c r="AU542" s="193"/>
      <c r="AV542" s="193"/>
    </row>
    <row r="543" spans="1:48" ht="15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  <c r="AE543" s="193"/>
      <c r="AF543" s="193"/>
      <c r="AG543" s="193"/>
      <c r="AH543" s="193"/>
      <c r="AI543" s="193"/>
      <c r="AJ543" s="193"/>
      <c r="AK543" s="193"/>
      <c r="AL543" s="193"/>
      <c r="AM543" s="193"/>
      <c r="AN543" s="193"/>
      <c r="AO543" s="193"/>
      <c r="AP543" s="193"/>
      <c r="AQ543" s="193"/>
      <c r="AR543" s="193"/>
      <c r="AS543" s="193"/>
      <c r="AT543" s="193"/>
      <c r="AU543" s="193"/>
      <c r="AV543" s="193"/>
    </row>
    <row r="544" spans="1:48" ht="15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  <c r="AE544" s="193"/>
      <c r="AF544" s="193"/>
      <c r="AG544" s="193"/>
      <c r="AH544" s="193"/>
      <c r="AI544" s="193"/>
      <c r="AJ544" s="193"/>
      <c r="AK544" s="193"/>
      <c r="AL544" s="193"/>
      <c r="AM544" s="193"/>
      <c r="AN544" s="193"/>
      <c r="AO544" s="193"/>
      <c r="AP544" s="193"/>
      <c r="AQ544" s="193"/>
      <c r="AR544" s="193"/>
      <c r="AS544" s="193"/>
      <c r="AT544" s="193"/>
      <c r="AU544" s="193"/>
      <c r="AV544" s="193"/>
    </row>
    <row r="545" spans="1:48" ht="15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  <c r="AE545" s="193"/>
      <c r="AF545" s="193"/>
      <c r="AG545" s="193"/>
      <c r="AH545" s="193"/>
      <c r="AI545" s="193"/>
      <c r="AJ545" s="193"/>
      <c r="AK545" s="193"/>
      <c r="AL545" s="193"/>
      <c r="AM545" s="193"/>
      <c r="AN545" s="193"/>
      <c r="AO545" s="193"/>
      <c r="AP545" s="193"/>
      <c r="AQ545" s="193"/>
      <c r="AR545" s="193"/>
      <c r="AS545" s="193"/>
      <c r="AT545" s="193"/>
      <c r="AU545" s="193"/>
      <c r="AV545" s="193"/>
    </row>
    <row r="546" spans="1:48" ht="15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3"/>
      <c r="AF546" s="193"/>
      <c r="AG546" s="193"/>
      <c r="AH546" s="193"/>
      <c r="AI546" s="193"/>
      <c r="AJ546" s="193"/>
      <c r="AK546" s="193"/>
      <c r="AL546" s="193"/>
      <c r="AM546" s="193"/>
      <c r="AN546" s="193"/>
      <c r="AO546" s="193"/>
      <c r="AP546" s="193"/>
      <c r="AQ546" s="193"/>
      <c r="AR546" s="193"/>
      <c r="AS546" s="193"/>
      <c r="AT546" s="193"/>
      <c r="AU546" s="193"/>
      <c r="AV546" s="193"/>
    </row>
    <row r="547" spans="1:48" ht="15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  <c r="AE547" s="193"/>
      <c r="AF547" s="193"/>
      <c r="AG547" s="193"/>
      <c r="AH547" s="193"/>
      <c r="AI547" s="193"/>
      <c r="AJ547" s="193"/>
      <c r="AK547" s="193"/>
      <c r="AL547" s="193"/>
      <c r="AM547" s="193"/>
      <c r="AN547" s="193"/>
      <c r="AO547" s="193"/>
      <c r="AP547" s="193"/>
      <c r="AQ547" s="193"/>
      <c r="AR547" s="193"/>
      <c r="AS547" s="193"/>
      <c r="AT547" s="193"/>
      <c r="AU547" s="193"/>
      <c r="AV547" s="193"/>
    </row>
    <row r="548" spans="1:48" ht="15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3"/>
      <c r="AG548" s="193"/>
      <c r="AH548" s="193"/>
      <c r="AI548" s="193"/>
      <c r="AJ548" s="193"/>
      <c r="AK548" s="193"/>
      <c r="AL548" s="193"/>
      <c r="AM548" s="193"/>
      <c r="AN548" s="193"/>
      <c r="AO548" s="193"/>
      <c r="AP548" s="193"/>
      <c r="AQ548" s="193"/>
      <c r="AR548" s="193"/>
      <c r="AS548" s="193"/>
      <c r="AT548" s="193"/>
      <c r="AU548" s="193"/>
      <c r="AV548" s="193"/>
    </row>
    <row r="549" spans="1:48" ht="15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  <c r="AE549" s="193"/>
      <c r="AF549" s="193"/>
      <c r="AG549" s="193"/>
      <c r="AH549" s="193"/>
      <c r="AI549" s="193"/>
      <c r="AJ549" s="193"/>
      <c r="AK549" s="193"/>
      <c r="AL549" s="193"/>
      <c r="AM549" s="193"/>
      <c r="AN549" s="193"/>
      <c r="AO549" s="193"/>
      <c r="AP549" s="193"/>
      <c r="AQ549" s="193"/>
      <c r="AR549" s="193"/>
      <c r="AS549" s="193"/>
      <c r="AT549" s="193"/>
      <c r="AU549" s="193"/>
      <c r="AV549" s="193"/>
    </row>
    <row r="550" spans="1:48" ht="15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  <c r="AE550" s="193"/>
      <c r="AF550" s="193"/>
      <c r="AG550" s="193"/>
      <c r="AH550" s="193"/>
      <c r="AI550" s="193"/>
      <c r="AJ550" s="193"/>
      <c r="AK550" s="193"/>
      <c r="AL550" s="193"/>
      <c r="AM550" s="193"/>
      <c r="AN550" s="193"/>
      <c r="AO550" s="193"/>
      <c r="AP550" s="193"/>
      <c r="AQ550" s="193"/>
      <c r="AR550" s="193"/>
      <c r="AS550" s="193"/>
      <c r="AT550" s="193"/>
      <c r="AU550" s="193"/>
      <c r="AV550" s="193"/>
    </row>
    <row r="551" spans="1:48" ht="15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  <c r="AE551" s="193"/>
      <c r="AF551" s="193"/>
      <c r="AG551" s="193"/>
      <c r="AH551" s="193"/>
      <c r="AI551" s="193"/>
      <c r="AJ551" s="193"/>
      <c r="AK551" s="193"/>
      <c r="AL551" s="193"/>
      <c r="AM551" s="193"/>
      <c r="AN551" s="193"/>
      <c r="AO551" s="193"/>
      <c r="AP551" s="193"/>
      <c r="AQ551" s="193"/>
      <c r="AR551" s="193"/>
      <c r="AS551" s="193"/>
      <c r="AT551" s="193"/>
      <c r="AU551" s="193"/>
      <c r="AV551" s="193"/>
    </row>
    <row r="552" spans="1:48" ht="15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  <c r="AE552" s="193"/>
      <c r="AF552" s="193"/>
      <c r="AG552" s="193"/>
      <c r="AH552" s="193"/>
      <c r="AI552" s="193"/>
      <c r="AJ552" s="193"/>
      <c r="AK552" s="193"/>
      <c r="AL552" s="193"/>
      <c r="AM552" s="193"/>
      <c r="AN552" s="193"/>
      <c r="AO552" s="193"/>
      <c r="AP552" s="193"/>
      <c r="AQ552" s="193"/>
      <c r="AR552" s="193"/>
      <c r="AS552" s="193"/>
      <c r="AT552" s="193"/>
      <c r="AU552" s="193"/>
      <c r="AV552" s="193"/>
    </row>
    <row r="553" spans="1:48" ht="15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  <c r="AE553" s="193"/>
      <c r="AF553" s="193"/>
      <c r="AG553" s="193"/>
      <c r="AH553" s="193"/>
      <c r="AI553" s="193"/>
      <c r="AJ553" s="193"/>
      <c r="AK553" s="193"/>
      <c r="AL553" s="193"/>
      <c r="AM553" s="193"/>
      <c r="AN553" s="193"/>
      <c r="AO553" s="193"/>
      <c r="AP553" s="193"/>
      <c r="AQ553" s="193"/>
      <c r="AR553" s="193"/>
      <c r="AS553" s="193"/>
      <c r="AT553" s="193"/>
      <c r="AU553" s="193"/>
      <c r="AV553" s="193"/>
    </row>
    <row r="554" spans="1:48" ht="15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  <c r="AE554" s="193"/>
      <c r="AF554" s="193"/>
      <c r="AG554" s="193"/>
      <c r="AH554" s="193"/>
      <c r="AI554" s="193"/>
      <c r="AJ554" s="193"/>
      <c r="AK554" s="193"/>
      <c r="AL554" s="193"/>
      <c r="AM554" s="193"/>
      <c r="AN554" s="193"/>
      <c r="AO554" s="193"/>
      <c r="AP554" s="193"/>
      <c r="AQ554" s="193"/>
      <c r="AR554" s="193"/>
      <c r="AS554" s="193"/>
      <c r="AT554" s="193"/>
      <c r="AU554" s="193"/>
      <c r="AV554" s="193"/>
    </row>
    <row r="555" spans="1:48" ht="15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  <c r="AE555" s="193"/>
      <c r="AF555" s="193"/>
      <c r="AG555" s="193"/>
      <c r="AH555" s="193"/>
      <c r="AI555" s="193"/>
      <c r="AJ555" s="193"/>
      <c r="AK555" s="193"/>
      <c r="AL555" s="193"/>
      <c r="AM555" s="193"/>
      <c r="AN555" s="193"/>
      <c r="AO555" s="193"/>
      <c r="AP555" s="193"/>
      <c r="AQ555" s="193"/>
      <c r="AR555" s="193"/>
      <c r="AS555" s="193"/>
      <c r="AT555" s="193"/>
      <c r="AU555" s="193"/>
      <c r="AV555" s="193"/>
    </row>
    <row r="556" spans="1:48" ht="15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  <c r="AE556" s="193"/>
      <c r="AF556" s="193"/>
      <c r="AG556" s="193"/>
      <c r="AH556" s="193"/>
      <c r="AI556" s="193"/>
      <c r="AJ556" s="193"/>
      <c r="AK556" s="193"/>
      <c r="AL556" s="193"/>
      <c r="AM556" s="193"/>
      <c r="AN556" s="193"/>
      <c r="AO556" s="193"/>
      <c r="AP556" s="193"/>
      <c r="AQ556" s="193"/>
      <c r="AR556" s="193"/>
      <c r="AS556" s="193"/>
      <c r="AT556" s="193"/>
      <c r="AU556" s="193"/>
      <c r="AV556" s="193"/>
    </row>
    <row r="557" spans="1:48" ht="15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  <c r="AE557" s="193"/>
      <c r="AF557" s="193"/>
      <c r="AG557" s="193"/>
      <c r="AH557" s="193"/>
      <c r="AI557" s="193"/>
      <c r="AJ557" s="193"/>
      <c r="AK557" s="193"/>
      <c r="AL557" s="193"/>
      <c r="AM557" s="193"/>
      <c r="AN557" s="193"/>
      <c r="AO557" s="193"/>
      <c r="AP557" s="193"/>
      <c r="AQ557" s="193"/>
      <c r="AR557" s="193"/>
      <c r="AS557" s="193"/>
      <c r="AT557" s="193"/>
      <c r="AU557" s="193"/>
      <c r="AV557" s="193"/>
    </row>
    <row r="558" spans="1:48" ht="15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  <c r="AA558" s="193"/>
      <c r="AB558" s="193"/>
      <c r="AC558" s="193"/>
      <c r="AD558" s="193"/>
      <c r="AE558" s="193"/>
      <c r="AF558" s="193"/>
      <c r="AG558" s="193"/>
      <c r="AH558" s="193"/>
      <c r="AI558" s="193"/>
      <c r="AJ558" s="193"/>
      <c r="AK558" s="193"/>
      <c r="AL558" s="193"/>
      <c r="AM558" s="193"/>
      <c r="AN558" s="193"/>
      <c r="AO558" s="193"/>
      <c r="AP558" s="193"/>
      <c r="AQ558" s="193"/>
      <c r="AR558" s="193"/>
      <c r="AS558" s="193"/>
      <c r="AT558" s="193"/>
      <c r="AU558" s="193"/>
      <c r="AV558" s="193"/>
    </row>
    <row r="559" spans="1:48" ht="15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  <c r="AE559" s="193"/>
      <c r="AF559" s="193"/>
      <c r="AG559" s="193"/>
      <c r="AH559" s="193"/>
      <c r="AI559" s="193"/>
      <c r="AJ559" s="193"/>
      <c r="AK559" s="193"/>
      <c r="AL559" s="193"/>
      <c r="AM559" s="193"/>
      <c r="AN559" s="193"/>
      <c r="AO559" s="193"/>
      <c r="AP559" s="193"/>
      <c r="AQ559" s="193"/>
      <c r="AR559" s="193"/>
      <c r="AS559" s="193"/>
      <c r="AT559" s="193"/>
      <c r="AU559" s="193"/>
      <c r="AV559" s="193"/>
    </row>
    <row r="560" spans="1:48" ht="15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  <c r="AE560" s="193"/>
      <c r="AF560" s="193"/>
      <c r="AG560" s="193"/>
      <c r="AH560" s="193"/>
      <c r="AI560" s="193"/>
      <c r="AJ560" s="193"/>
      <c r="AK560" s="193"/>
      <c r="AL560" s="193"/>
      <c r="AM560" s="193"/>
      <c r="AN560" s="193"/>
      <c r="AO560" s="193"/>
      <c r="AP560" s="193"/>
      <c r="AQ560" s="193"/>
      <c r="AR560" s="193"/>
      <c r="AS560" s="193"/>
      <c r="AT560" s="193"/>
      <c r="AU560" s="193"/>
      <c r="AV560" s="193"/>
    </row>
    <row r="561" spans="1:48" ht="15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  <c r="AE561" s="193"/>
      <c r="AF561" s="193"/>
      <c r="AG561" s="193"/>
      <c r="AH561" s="193"/>
      <c r="AI561" s="193"/>
      <c r="AJ561" s="193"/>
      <c r="AK561" s="193"/>
      <c r="AL561" s="193"/>
      <c r="AM561" s="193"/>
      <c r="AN561" s="193"/>
      <c r="AO561" s="193"/>
      <c r="AP561" s="193"/>
      <c r="AQ561" s="193"/>
      <c r="AR561" s="193"/>
      <c r="AS561" s="193"/>
      <c r="AT561" s="193"/>
      <c r="AU561" s="193"/>
      <c r="AV561" s="193"/>
    </row>
    <row r="562" spans="1:48" ht="15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  <c r="AE562" s="193"/>
      <c r="AF562" s="193"/>
      <c r="AG562" s="193"/>
      <c r="AH562" s="193"/>
      <c r="AI562" s="193"/>
      <c r="AJ562" s="193"/>
      <c r="AK562" s="193"/>
      <c r="AL562" s="193"/>
      <c r="AM562" s="193"/>
      <c r="AN562" s="193"/>
      <c r="AO562" s="193"/>
      <c r="AP562" s="193"/>
      <c r="AQ562" s="193"/>
      <c r="AR562" s="193"/>
      <c r="AS562" s="193"/>
      <c r="AT562" s="193"/>
      <c r="AU562" s="193"/>
      <c r="AV562" s="193"/>
    </row>
    <row r="563" spans="1:48" ht="15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  <c r="AE563" s="193"/>
      <c r="AF563" s="193"/>
      <c r="AG563" s="193"/>
      <c r="AH563" s="193"/>
      <c r="AI563" s="193"/>
      <c r="AJ563" s="193"/>
      <c r="AK563" s="193"/>
      <c r="AL563" s="193"/>
      <c r="AM563" s="193"/>
      <c r="AN563" s="193"/>
      <c r="AO563" s="193"/>
      <c r="AP563" s="193"/>
      <c r="AQ563" s="193"/>
      <c r="AR563" s="193"/>
      <c r="AS563" s="193"/>
      <c r="AT563" s="193"/>
      <c r="AU563" s="193"/>
      <c r="AV563" s="193"/>
    </row>
    <row r="564" spans="1:48" ht="15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  <c r="AA564" s="193"/>
      <c r="AB564" s="193"/>
      <c r="AC564" s="193"/>
      <c r="AD564" s="193"/>
      <c r="AE564" s="193"/>
      <c r="AF564" s="193"/>
      <c r="AG564" s="193"/>
      <c r="AH564" s="193"/>
      <c r="AI564" s="193"/>
      <c r="AJ564" s="193"/>
      <c r="AK564" s="193"/>
      <c r="AL564" s="193"/>
      <c r="AM564" s="193"/>
      <c r="AN564" s="193"/>
      <c r="AO564" s="193"/>
      <c r="AP564" s="193"/>
      <c r="AQ564" s="193"/>
      <c r="AR564" s="193"/>
      <c r="AS564" s="193"/>
      <c r="AT564" s="193"/>
      <c r="AU564" s="193"/>
      <c r="AV564" s="193"/>
    </row>
    <row r="565" spans="1:48" ht="15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3"/>
      <c r="AF565" s="193"/>
      <c r="AG565" s="193"/>
      <c r="AH565" s="193"/>
      <c r="AI565" s="193"/>
      <c r="AJ565" s="193"/>
      <c r="AK565" s="193"/>
      <c r="AL565" s="193"/>
      <c r="AM565" s="193"/>
      <c r="AN565" s="193"/>
      <c r="AO565" s="193"/>
      <c r="AP565" s="193"/>
      <c r="AQ565" s="193"/>
      <c r="AR565" s="193"/>
      <c r="AS565" s="193"/>
      <c r="AT565" s="193"/>
      <c r="AU565" s="193"/>
      <c r="AV565" s="193"/>
    </row>
    <row r="566" spans="1:48" ht="15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  <c r="AE566" s="193"/>
      <c r="AF566" s="193"/>
      <c r="AG566" s="193"/>
      <c r="AH566" s="193"/>
      <c r="AI566" s="193"/>
      <c r="AJ566" s="193"/>
      <c r="AK566" s="193"/>
      <c r="AL566" s="193"/>
      <c r="AM566" s="193"/>
      <c r="AN566" s="193"/>
      <c r="AO566" s="193"/>
      <c r="AP566" s="193"/>
      <c r="AQ566" s="193"/>
      <c r="AR566" s="193"/>
      <c r="AS566" s="193"/>
      <c r="AT566" s="193"/>
      <c r="AU566" s="193"/>
      <c r="AV566" s="193"/>
    </row>
    <row r="567" spans="1:48" ht="15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  <c r="AE567" s="193"/>
      <c r="AF567" s="193"/>
      <c r="AG567" s="193"/>
      <c r="AH567" s="193"/>
      <c r="AI567" s="193"/>
      <c r="AJ567" s="193"/>
      <c r="AK567" s="193"/>
      <c r="AL567" s="193"/>
      <c r="AM567" s="193"/>
      <c r="AN567" s="193"/>
      <c r="AO567" s="193"/>
      <c r="AP567" s="193"/>
      <c r="AQ567" s="193"/>
      <c r="AR567" s="193"/>
      <c r="AS567" s="193"/>
      <c r="AT567" s="193"/>
      <c r="AU567" s="193"/>
      <c r="AV567" s="193"/>
    </row>
    <row r="568" spans="1:48" ht="15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  <c r="AE568" s="193"/>
      <c r="AF568" s="193"/>
      <c r="AG568" s="193"/>
      <c r="AH568" s="193"/>
      <c r="AI568" s="193"/>
      <c r="AJ568" s="193"/>
      <c r="AK568" s="193"/>
      <c r="AL568" s="193"/>
      <c r="AM568" s="193"/>
      <c r="AN568" s="193"/>
      <c r="AO568" s="193"/>
      <c r="AP568" s="193"/>
      <c r="AQ568" s="193"/>
      <c r="AR568" s="193"/>
      <c r="AS568" s="193"/>
      <c r="AT568" s="193"/>
      <c r="AU568" s="193"/>
      <c r="AV568" s="193"/>
    </row>
    <row r="569" spans="1:48" ht="15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  <c r="AE569" s="193"/>
      <c r="AF569" s="193"/>
      <c r="AG569" s="193"/>
      <c r="AH569" s="193"/>
      <c r="AI569" s="193"/>
      <c r="AJ569" s="193"/>
      <c r="AK569" s="193"/>
      <c r="AL569" s="193"/>
      <c r="AM569" s="193"/>
      <c r="AN569" s="193"/>
      <c r="AO569" s="193"/>
      <c r="AP569" s="193"/>
      <c r="AQ569" s="193"/>
      <c r="AR569" s="193"/>
      <c r="AS569" s="193"/>
      <c r="AT569" s="193"/>
      <c r="AU569" s="193"/>
      <c r="AV569" s="193"/>
    </row>
    <row r="570" spans="1:48" ht="15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  <c r="AE570" s="193"/>
      <c r="AF570" s="193"/>
      <c r="AG570" s="193"/>
      <c r="AH570" s="193"/>
      <c r="AI570" s="193"/>
      <c r="AJ570" s="193"/>
      <c r="AK570" s="193"/>
      <c r="AL570" s="193"/>
      <c r="AM570" s="193"/>
      <c r="AN570" s="193"/>
      <c r="AO570" s="193"/>
      <c r="AP570" s="193"/>
      <c r="AQ570" s="193"/>
      <c r="AR570" s="193"/>
      <c r="AS570" s="193"/>
      <c r="AT570" s="193"/>
      <c r="AU570" s="193"/>
      <c r="AV570" s="193"/>
    </row>
    <row r="571" spans="1:48" ht="15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3"/>
      <c r="AF571" s="193"/>
      <c r="AG571" s="193"/>
      <c r="AH571" s="193"/>
      <c r="AI571" s="193"/>
      <c r="AJ571" s="193"/>
      <c r="AK571" s="193"/>
      <c r="AL571" s="193"/>
      <c r="AM571" s="193"/>
      <c r="AN571" s="193"/>
      <c r="AO571" s="193"/>
      <c r="AP571" s="193"/>
      <c r="AQ571" s="193"/>
      <c r="AR571" s="193"/>
      <c r="AS571" s="193"/>
      <c r="AT571" s="193"/>
      <c r="AU571" s="193"/>
      <c r="AV571" s="193"/>
    </row>
    <row r="572" spans="1:48" ht="15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  <c r="AE572" s="193"/>
      <c r="AF572" s="193"/>
      <c r="AG572" s="193"/>
      <c r="AH572" s="193"/>
      <c r="AI572" s="193"/>
      <c r="AJ572" s="193"/>
      <c r="AK572" s="193"/>
      <c r="AL572" s="193"/>
      <c r="AM572" s="193"/>
      <c r="AN572" s="193"/>
      <c r="AO572" s="193"/>
      <c r="AP572" s="193"/>
      <c r="AQ572" s="193"/>
      <c r="AR572" s="193"/>
      <c r="AS572" s="193"/>
      <c r="AT572" s="193"/>
      <c r="AU572" s="193"/>
      <c r="AV572" s="193"/>
    </row>
    <row r="573" spans="1:48" ht="15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  <c r="AE573" s="193"/>
      <c r="AF573" s="193"/>
      <c r="AG573" s="193"/>
      <c r="AH573" s="193"/>
      <c r="AI573" s="193"/>
      <c r="AJ573" s="193"/>
      <c r="AK573" s="193"/>
      <c r="AL573" s="193"/>
      <c r="AM573" s="193"/>
      <c r="AN573" s="193"/>
      <c r="AO573" s="193"/>
      <c r="AP573" s="193"/>
      <c r="AQ573" s="193"/>
      <c r="AR573" s="193"/>
      <c r="AS573" s="193"/>
      <c r="AT573" s="193"/>
      <c r="AU573" s="193"/>
      <c r="AV573" s="193"/>
    </row>
    <row r="574" spans="1:48" ht="15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  <c r="AE574" s="193"/>
      <c r="AF574" s="193"/>
      <c r="AG574" s="193"/>
      <c r="AH574" s="193"/>
      <c r="AI574" s="193"/>
      <c r="AJ574" s="193"/>
      <c r="AK574" s="193"/>
      <c r="AL574" s="193"/>
      <c r="AM574" s="193"/>
      <c r="AN574" s="193"/>
      <c r="AO574" s="193"/>
      <c r="AP574" s="193"/>
      <c r="AQ574" s="193"/>
      <c r="AR574" s="193"/>
      <c r="AS574" s="193"/>
      <c r="AT574" s="193"/>
      <c r="AU574" s="193"/>
      <c r="AV574" s="193"/>
    </row>
    <row r="575" spans="1:48" ht="15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  <c r="AE575" s="193"/>
      <c r="AF575" s="193"/>
      <c r="AG575" s="193"/>
      <c r="AH575" s="193"/>
      <c r="AI575" s="193"/>
      <c r="AJ575" s="193"/>
      <c r="AK575" s="193"/>
      <c r="AL575" s="193"/>
      <c r="AM575" s="193"/>
      <c r="AN575" s="193"/>
      <c r="AO575" s="193"/>
      <c r="AP575" s="193"/>
      <c r="AQ575" s="193"/>
      <c r="AR575" s="193"/>
      <c r="AS575" s="193"/>
      <c r="AT575" s="193"/>
      <c r="AU575" s="193"/>
      <c r="AV575" s="193"/>
    </row>
    <row r="576" spans="1:48" ht="15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  <c r="AE576" s="193"/>
      <c r="AF576" s="193"/>
      <c r="AG576" s="193"/>
      <c r="AH576" s="193"/>
      <c r="AI576" s="193"/>
      <c r="AJ576" s="193"/>
      <c r="AK576" s="193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</row>
    <row r="577" spans="1:48" ht="15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  <c r="AE577" s="193"/>
      <c r="AF577" s="193"/>
      <c r="AG577" s="193"/>
      <c r="AH577" s="193"/>
      <c r="AI577" s="193"/>
      <c r="AJ577" s="193"/>
      <c r="AK577" s="193"/>
      <c r="AL577" s="193"/>
      <c r="AM577" s="193"/>
      <c r="AN577" s="193"/>
      <c r="AO577" s="193"/>
      <c r="AP577" s="193"/>
      <c r="AQ577" s="193"/>
      <c r="AR577" s="193"/>
      <c r="AS577" s="193"/>
      <c r="AT577" s="193"/>
      <c r="AU577" s="193"/>
      <c r="AV577" s="193"/>
    </row>
    <row r="578" spans="1:48" ht="15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  <c r="AE578" s="193"/>
      <c r="AF578" s="193"/>
      <c r="AG578" s="193"/>
      <c r="AH578" s="193"/>
      <c r="AI578" s="193"/>
      <c r="AJ578" s="193"/>
      <c r="AK578" s="193"/>
      <c r="AL578" s="193"/>
      <c r="AM578" s="193"/>
      <c r="AN578" s="193"/>
      <c r="AO578" s="193"/>
      <c r="AP578" s="193"/>
      <c r="AQ578" s="193"/>
      <c r="AR578" s="193"/>
      <c r="AS578" s="193"/>
      <c r="AT578" s="193"/>
      <c r="AU578" s="193"/>
      <c r="AV578" s="193"/>
    </row>
    <row r="579" spans="1:48" ht="15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  <c r="AE579" s="193"/>
      <c r="AF579" s="193"/>
      <c r="AG579" s="193"/>
      <c r="AH579" s="193"/>
      <c r="AI579" s="193"/>
      <c r="AJ579" s="193"/>
      <c r="AK579" s="193"/>
      <c r="AL579" s="193"/>
      <c r="AM579" s="193"/>
      <c r="AN579" s="193"/>
      <c r="AO579" s="193"/>
      <c r="AP579" s="193"/>
      <c r="AQ579" s="193"/>
      <c r="AR579" s="193"/>
      <c r="AS579" s="193"/>
      <c r="AT579" s="193"/>
      <c r="AU579" s="193"/>
      <c r="AV579" s="193"/>
    </row>
    <row r="580" spans="1:48" ht="15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  <c r="AE580" s="193"/>
      <c r="AF580" s="193"/>
      <c r="AG580" s="193"/>
      <c r="AH580" s="193"/>
      <c r="AI580" s="193"/>
      <c r="AJ580" s="193"/>
      <c r="AK580" s="193"/>
      <c r="AL580" s="193"/>
      <c r="AM580" s="193"/>
      <c r="AN580" s="193"/>
      <c r="AO580" s="193"/>
      <c r="AP580" s="193"/>
      <c r="AQ580" s="193"/>
      <c r="AR580" s="193"/>
      <c r="AS580" s="193"/>
      <c r="AT580" s="193"/>
      <c r="AU580" s="193"/>
      <c r="AV580" s="193"/>
    </row>
    <row r="581" spans="1:48" ht="15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  <c r="AE581" s="193"/>
      <c r="AF581" s="193"/>
      <c r="AG581" s="193"/>
      <c r="AH581" s="193"/>
      <c r="AI581" s="193"/>
      <c r="AJ581" s="193"/>
      <c r="AK581" s="193"/>
      <c r="AL581" s="193"/>
      <c r="AM581" s="193"/>
      <c r="AN581" s="193"/>
      <c r="AO581" s="193"/>
      <c r="AP581" s="193"/>
      <c r="AQ581" s="193"/>
      <c r="AR581" s="193"/>
      <c r="AS581" s="193"/>
      <c r="AT581" s="193"/>
      <c r="AU581" s="193"/>
      <c r="AV581" s="193"/>
    </row>
    <row r="582" spans="1:48" ht="15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3"/>
      <c r="AG582" s="193"/>
      <c r="AH582" s="193"/>
      <c r="AI582" s="193"/>
      <c r="AJ582" s="193"/>
      <c r="AK582" s="193"/>
      <c r="AL582" s="193"/>
      <c r="AM582" s="193"/>
      <c r="AN582" s="193"/>
      <c r="AO582" s="193"/>
      <c r="AP582" s="193"/>
      <c r="AQ582" s="193"/>
      <c r="AR582" s="193"/>
      <c r="AS582" s="193"/>
      <c r="AT582" s="193"/>
      <c r="AU582" s="193"/>
      <c r="AV582" s="193"/>
    </row>
    <row r="583" spans="1:48" ht="15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  <c r="AE583" s="193"/>
      <c r="AF583" s="193"/>
      <c r="AG583" s="193"/>
      <c r="AH583" s="193"/>
      <c r="AI583" s="193"/>
      <c r="AJ583" s="193"/>
      <c r="AK583" s="193"/>
      <c r="AL583" s="193"/>
      <c r="AM583" s="193"/>
      <c r="AN583" s="193"/>
      <c r="AO583" s="193"/>
      <c r="AP583" s="193"/>
      <c r="AQ583" s="193"/>
      <c r="AR583" s="193"/>
      <c r="AS583" s="193"/>
      <c r="AT583" s="193"/>
      <c r="AU583" s="193"/>
      <c r="AV583" s="193"/>
    </row>
    <row r="584" spans="1:48" ht="15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  <c r="AE584" s="193"/>
      <c r="AF584" s="193"/>
      <c r="AG584" s="193"/>
      <c r="AH584" s="193"/>
      <c r="AI584" s="193"/>
      <c r="AJ584" s="193"/>
      <c r="AK584" s="193"/>
      <c r="AL584" s="193"/>
      <c r="AM584" s="193"/>
      <c r="AN584" s="193"/>
      <c r="AO584" s="193"/>
      <c r="AP584" s="193"/>
      <c r="AQ584" s="193"/>
      <c r="AR584" s="193"/>
      <c r="AS584" s="193"/>
      <c r="AT584" s="193"/>
      <c r="AU584" s="193"/>
      <c r="AV584" s="193"/>
    </row>
    <row r="585" spans="1:48" ht="15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  <c r="AE585" s="193"/>
      <c r="AF585" s="193"/>
      <c r="AG585" s="193"/>
      <c r="AH585" s="193"/>
      <c r="AI585" s="193"/>
      <c r="AJ585" s="193"/>
      <c r="AK585" s="193"/>
      <c r="AL585" s="193"/>
      <c r="AM585" s="193"/>
      <c r="AN585" s="193"/>
      <c r="AO585" s="193"/>
      <c r="AP585" s="193"/>
      <c r="AQ585" s="193"/>
      <c r="AR585" s="193"/>
      <c r="AS585" s="193"/>
      <c r="AT585" s="193"/>
      <c r="AU585" s="193"/>
      <c r="AV585" s="193"/>
    </row>
    <row r="586" spans="1:48" ht="15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  <c r="AE586" s="193"/>
      <c r="AF586" s="193"/>
      <c r="AG586" s="193"/>
      <c r="AH586" s="193"/>
      <c r="AI586" s="193"/>
      <c r="AJ586" s="193"/>
      <c r="AK586" s="193"/>
      <c r="AL586" s="193"/>
      <c r="AM586" s="193"/>
      <c r="AN586" s="193"/>
      <c r="AO586" s="193"/>
      <c r="AP586" s="193"/>
      <c r="AQ586" s="193"/>
      <c r="AR586" s="193"/>
      <c r="AS586" s="193"/>
      <c r="AT586" s="193"/>
      <c r="AU586" s="193"/>
      <c r="AV586" s="193"/>
    </row>
    <row r="587" spans="1:48" ht="15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  <c r="AA587" s="193"/>
      <c r="AB587" s="193"/>
      <c r="AC587" s="193"/>
      <c r="AD587" s="193"/>
      <c r="AE587" s="193"/>
      <c r="AF587" s="193"/>
      <c r="AG587" s="193"/>
      <c r="AH587" s="193"/>
      <c r="AI587" s="193"/>
      <c r="AJ587" s="193"/>
      <c r="AK587" s="193"/>
      <c r="AL587" s="193"/>
      <c r="AM587" s="193"/>
      <c r="AN587" s="193"/>
      <c r="AO587" s="193"/>
      <c r="AP587" s="193"/>
      <c r="AQ587" s="193"/>
      <c r="AR587" s="193"/>
      <c r="AS587" s="193"/>
      <c r="AT587" s="193"/>
      <c r="AU587" s="193"/>
      <c r="AV587" s="193"/>
    </row>
    <row r="588" spans="1:48" ht="15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  <c r="AE588" s="193"/>
      <c r="AF588" s="193"/>
      <c r="AG588" s="193"/>
      <c r="AH588" s="193"/>
      <c r="AI588" s="193"/>
      <c r="AJ588" s="193"/>
      <c r="AK588" s="193"/>
      <c r="AL588" s="193"/>
      <c r="AM588" s="193"/>
      <c r="AN588" s="193"/>
      <c r="AO588" s="193"/>
      <c r="AP588" s="193"/>
      <c r="AQ588" s="193"/>
      <c r="AR588" s="193"/>
      <c r="AS588" s="193"/>
      <c r="AT588" s="193"/>
      <c r="AU588" s="193"/>
      <c r="AV588" s="193"/>
    </row>
    <row r="589" spans="1:48" ht="15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  <c r="AE589" s="193"/>
      <c r="AF589" s="193"/>
      <c r="AG589" s="193"/>
      <c r="AH589" s="193"/>
      <c r="AI589" s="193"/>
      <c r="AJ589" s="193"/>
      <c r="AK589" s="193"/>
      <c r="AL589" s="193"/>
      <c r="AM589" s="193"/>
      <c r="AN589" s="193"/>
      <c r="AO589" s="193"/>
      <c r="AP589" s="193"/>
      <c r="AQ589" s="193"/>
      <c r="AR589" s="193"/>
      <c r="AS589" s="193"/>
      <c r="AT589" s="193"/>
      <c r="AU589" s="193"/>
      <c r="AV589" s="193"/>
    </row>
    <row r="590" spans="1:48" ht="15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  <c r="AE590" s="193"/>
      <c r="AF590" s="193"/>
      <c r="AG590" s="193"/>
      <c r="AH590" s="193"/>
      <c r="AI590" s="193"/>
      <c r="AJ590" s="193"/>
      <c r="AK590" s="193"/>
      <c r="AL590" s="193"/>
      <c r="AM590" s="193"/>
      <c r="AN590" s="193"/>
      <c r="AO590" s="193"/>
      <c r="AP590" s="193"/>
      <c r="AQ590" s="193"/>
      <c r="AR590" s="193"/>
      <c r="AS590" s="193"/>
      <c r="AT590" s="193"/>
      <c r="AU590" s="193"/>
      <c r="AV590" s="193"/>
    </row>
    <row r="591" spans="1:48" ht="15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  <c r="AE591" s="193"/>
      <c r="AF591" s="193"/>
      <c r="AG591" s="193"/>
      <c r="AH591" s="193"/>
      <c r="AI591" s="193"/>
      <c r="AJ591" s="193"/>
      <c r="AK591" s="193"/>
      <c r="AL591" s="193"/>
      <c r="AM591" s="193"/>
      <c r="AN591" s="193"/>
      <c r="AO591" s="193"/>
      <c r="AP591" s="193"/>
      <c r="AQ591" s="193"/>
      <c r="AR591" s="193"/>
      <c r="AS591" s="193"/>
      <c r="AT591" s="193"/>
      <c r="AU591" s="193"/>
      <c r="AV591" s="193"/>
    </row>
    <row r="592" spans="1:48" ht="15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  <c r="AA592" s="193"/>
      <c r="AB592" s="193"/>
      <c r="AC592" s="193"/>
      <c r="AD592" s="193"/>
      <c r="AE592" s="193"/>
      <c r="AF592" s="193"/>
      <c r="AG592" s="193"/>
      <c r="AH592" s="193"/>
      <c r="AI592" s="193"/>
      <c r="AJ592" s="193"/>
      <c r="AK592" s="193"/>
      <c r="AL592" s="193"/>
      <c r="AM592" s="193"/>
      <c r="AN592" s="193"/>
      <c r="AO592" s="193"/>
      <c r="AP592" s="193"/>
      <c r="AQ592" s="193"/>
      <c r="AR592" s="193"/>
      <c r="AS592" s="193"/>
      <c r="AT592" s="193"/>
      <c r="AU592" s="193"/>
      <c r="AV592" s="193"/>
    </row>
    <row r="593" spans="1:48" ht="15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  <c r="AE593" s="193"/>
      <c r="AF593" s="193"/>
      <c r="AG593" s="193"/>
      <c r="AH593" s="193"/>
      <c r="AI593" s="193"/>
      <c r="AJ593" s="193"/>
      <c r="AK593" s="193"/>
      <c r="AL593" s="193"/>
      <c r="AM593" s="193"/>
      <c r="AN593" s="193"/>
      <c r="AO593" s="193"/>
      <c r="AP593" s="193"/>
      <c r="AQ593" s="193"/>
      <c r="AR593" s="193"/>
      <c r="AS593" s="193"/>
      <c r="AT593" s="193"/>
      <c r="AU593" s="193"/>
      <c r="AV593" s="193"/>
    </row>
    <row r="594" spans="1:48" ht="15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  <c r="AE594" s="193"/>
      <c r="AF594" s="193"/>
      <c r="AG594" s="193"/>
      <c r="AH594" s="193"/>
      <c r="AI594" s="193"/>
      <c r="AJ594" s="193"/>
      <c r="AK594" s="193"/>
      <c r="AL594" s="193"/>
      <c r="AM594" s="193"/>
      <c r="AN594" s="193"/>
      <c r="AO594" s="193"/>
      <c r="AP594" s="193"/>
      <c r="AQ594" s="193"/>
      <c r="AR594" s="193"/>
      <c r="AS594" s="193"/>
      <c r="AT594" s="193"/>
      <c r="AU594" s="193"/>
      <c r="AV594" s="193"/>
    </row>
    <row r="595" spans="1:48" ht="15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  <c r="AE595" s="193"/>
      <c r="AF595" s="193"/>
      <c r="AG595" s="193"/>
      <c r="AH595" s="193"/>
      <c r="AI595" s="193"/>
      <c r="AJ595" s="193"/>
      <c r="AK595" s="193"/>
      <c r="AL595" s="193"/>
      <c r="AM595" s="193"/>
      <c r="AN595" s="193"/>
      <c r="AO595" s="193"/>
      <c r="AP595" s="193"/>
      <c r="AQ595" s="193"/>
      <c r="AR595" s="193"/>
      <c r="AS595" s="193"/>
      <c r="AT595" s="193"/>
      <c r="AU595" s="193"/>
      <c r="AV595" s="193"/>
    </row>
    <row r="596" spans="1:48" ht="15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  <c r="AE596" s="193"/>
      <c r="AF596" s="193"/>
      <c r="AG596" s="193"/>
      <c r="AH596" s="193"/>
      <c r="AI596" s="193"/>
      <c r="AJ596" s="193"/>
      <c r="AK596" s="193"/>
      <c r="AL596" s="193"/>
      <c r="AM596" s="193"/>
      <c r="AN596" s="193"/>
      <c r="AO596" s="193"/>
      <c r="AP596" s="193"/>
      <c r="AQ596" s="193"/>
      <c r="AR596" s="193"/>
      <c r="AS596" s="193"/>
      <c r="AT596" s="193"/>
      <c r="AU596" s="193"/>
      <c r="AV596" s="193"/>
    </row>
    <row r="597" spans="1:48" ht="15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3"/>
      <c r="AF597" s="193"/>
      <c r="AG597" s="193"/>
      <c r="AH597" s="193"/>
      <c r="AI597" s="193"/>
      <c r="AJ597" s="193"/>
      <c r="AK597" s="193"/>
      <c r="AL597" s="193"/>
      <c r="AM597" s="193"/>
      <c r="AN597" s="193"/>
      <c r="AO597" s="193"/>
      <c r="AP597" s="193"/>
      <c r="AQ597" s="193"/>
      <c r="AR597" s="193"/>
      <c r="AS597" s="193"/>
      <c r="AT597" s="193"/>
      <c r="AU597" s="193"/>
      <c r="AV597" s="193"/>
    </row>
    <row r="598" spans="1:48" ht="15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  <c r="AE598" s="193"/>
      <c r="AF598" s="193"/>
      <c r="AG598" s="193"/>
      <c r="AH598" s="193"/>
      <c r="AI598" s="193"/>
      <c r="AJ598" s="193"/>
      <c r="AK598" s="193"/>
      <c r="AL598" s="193"/>
      <c r="AM598" s="193"/>
      <c r="AN598" s="193"/>
      <c r="AO598" s="193"/>
      <c r="AP598" s="193"/>
      <c r="AQ598" s="193"/>
      <c r="AR598" s="193"/>
      <c r="AS598" s="193"/>
      <c r="AT598" s="193"/>
      <c r="AU598" s="193"/>
      <c r="AV598" s="193"/>
    </row>
    <row r="599" spans="1:48" ht="15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  <c r="AE599" s="193"/>
      <c r="AF599" s="193"/>
      <c r="AG599" s="193"/>
      <c r="AH599" s="193"/>
      <c r="AI599" s="193"/>
      <c r="AJ599" s="193"/>
      <c r="AK599" s="193"/>
      <c r="AL599" s="193"/>
      <c r="AM599" s="193"/>
      <c r="AN599" s="193"/>
      <c r="AO599" s="193"/>
      <c r="AP599" s="193"/>
      <c r="AQ599" s="193"/>
      <c r="AR599" s="193"/>
      <c r="AS599" s="193"/>
      <c r="AT599" s="193"/>
      <c r="AU599" s="193"/>
      <c r="AV599" s="193"/>
    </row>
    <row r="600" spans="1:48" ht="15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  <c r="AA600" s="193"/>
      <c r="AB600" s="193"/>
      <c r="AC600" s="193"/>
      <c r="AD600" s="193"/>
      <c r="AE600" s="193"/>
      <c r="AF600" s="193"/>
      <c r="AG600" s="193"/>
      <c r="AH600" s="193"/>
      <c r="AI600" s="193"/>
      <c r="AJ600" s="193"/>
      <c r="AK600" s="193"/>
      <c r="AL600" s="193"/>
      <c r="AM600" s="193"/>
      <c r="AN600" s="193"/>
      <c r="AO600" s="193"/>
      <c r="AP600" s="193"/>
      <c r="AQ600" s="193"/>
      <c r="AR600" s="193"/>
      <c r="AS600" s="193"/>
      <c r="AT600" s="193"/>
      <c r="AU600" s="193"/>
      <c r="AV600" s="193"/>
    </row>
    <row r="601" spans="1:48" ht="15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  <c r="AE601" s="193"/>
      <c r="AF601" s="193"/>
      <c r="AG601" s="193"/>
      <c r="AH601" s="193"/>
      <c r="AI601" s="193"/>
      <c r="AJ601" s="193"/>
      <c r="AK601" s="193"/>
      <c r="AL601" s="193"/>
      <c r="AM601" s="193"/>
      <c r="AN601" s="193"/>
      <c r="AO601" s="193"/>
      <c r="AP601" s="193"/>
      <c r="AQ601" s="193"/>
      <c r="AR601" s="193"/>
      <c r="AS601" s="193"/>
      <c r="AT601" s="193"/>
      <c r="AU601" s="193"/>
      <c r="AV601" s="193"/>
    </row>
    <row r="602" spans="1:48" ht="15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  <c r="AE602" s="193"/>
      <c r="AF602" s="193"/>
      <c r="AG602" s="193"/>
      <c r="AH602" s="193"/>
      <c r="AI602" s="193"/>
      <c r="AJ602" s="193"/>
      <c r="AK602" s="193"/>
      <c r="AL602" s="193"/>
      <c r="AM602" s="193"/>
      <c r="AN602" s="193"/>
      <c r="AO602" s="193"/>
      <c r="AP602" s="193"/>
      <c r="AQ602" s="193"/>
      <c r="AR602" s="193"/>
      <c r="AS602" s="193"/>
      <c r="AT602" s="193"/>
      <c r="AU602" s="193"/>
      <c r="AV602" s="193"/>
    </row>
    <row r="603" spans="1:48" ht="15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  <c r="AE603" s="193"/>
      <c r="AF603" s="193"/>
      <c r="AG603" s="193"/>
      <c r="AH603" s="193"/>
      <c r="AI603" s="193"/>
      <c r="AJ603" s="193"/>
      <c r="AK603" s="193"/>
      <c r="AL603" s="193"/>
      <c r="AM603" s="193"/>
      <c r="AN603" s="193"/>
      <c r="AO603" s="193"/>
      <c r="AP603" s="193"/>
      <c r="AQ603" s="193"/>
      <c r="AR603" s="193"/>
      <c r="AS603" s="193"/>
      <c r="AT603" s="193"/>
      <c r="AU603" s="193"/>
      <c r="AV603" s="193"/>
    </row>
    <row r="604" spans="1:48" ht="15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  <c r="AE604" s="193"/>
      <c r="AF604" s="193"/>
      <c r="AG604" s="193"/>
      <c r="AH604" s="193"/>
      <c r="AI604" s="193"/>
      <c r="AJ604" s="193"/>
      <c r="AK604" s="193"/>
      <c r="AL604" s="193"/>
      <c r="AM604" s="193"/>
      <c r="AN604" s="193"/>
      <c r="AO604" s="193"/>
      <c r="AP604" s="193"/>
      <c r="AQ604" s="193"/>
      <c r="AR604" s="193"/>
      <c r="AS604" s="193"/>
      <c r="AT604" s="193"/>
      <c r="AU604" s="193"/>
      <c r="AV604" s="193"/>
    </row>
    <row r="605" spans="1:48" ht="15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  <c r="AE605" s="193"/>
      <c r="AF605" s="193"/>
      <c r="AG605" s="193"/>
      <c r="AH605" s="193"/>
      <c r="AI605" s="193"/>
      <c r="AJ605" s="193"/>
      <c r="AK605" s="193"/>
      <c r="AL605" s="193"/>
      <c r="AM605" s="193"/>
      <c r="AN605" s="193"/>
      <c r="AO605" s="193"/>
      <c r="AP605" s="193"/>
      <c r="AQ605" s="193"/>
      <c r="AR605" s="193"/>
      <c r="AS605" s="193"/>
      <c r="AT605" s="193"/>
      <c r="AU605" s="193"/>
      <c r="AV605" s="193"/>
    </row>
    <row r="606" spans="1:48" ht="15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  <c r="AA606" s="193"/>
      <c r="AB606" s="193"/>
      <c r="AC606" s="193"/>
      <c r="AD606" s="193"/>
      <c r="AE606" s="193"/>
      <c r="AF606" s="193"/>
      <c r="AG606" s="193"/>
      <c r="AH606" s="193"/>
      <c r="AI606" s="193"/>
      <c r="AJ606" s="193"/>
      <c r="AK606" s="193"/>
      <c r="AL606" s="193"/>
      <c r="AM606" s="193"/>
      <c r="AN606" s="193"/>
      <c r="AO606" s="193"/>
      <c r="AP606" s="193"/>
      <c r="AQ606" s="193"/>
      <c r="AR606" s="193"/>
      <c r="AS606" s="193"/>
      <c r="AT606" s="193"/>
      <c r="AU606" s="193"/>
      <c r="AV606" s="193"/>
    </row>
    <row r="607" spans="1:48" ht="15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  <c r="AE607" s="193"/>
      <c r="AF607" s="193"/>
      <c r="AG607" s="193"/>
      <c r="AH607" s="193"/>
      <c r="AI607" s="193"/>
      <c r="AJ607" s="193"/>
      <c r="AK607" s="193"/>
      <c r="AL607" s="193"/>
      <c r="AM607" s="193"/>
      <c r="AN607" s="193"/>
      <c r="AO607" s="193"/>
      <c r="AP607" s="193"/>
      <c r="AQ607" s="193"/>
      <c r="AR607" s="193"/>
      <c r="AS607" s="193"/>
      <c r="AT607" s="193"/>
      <c r="AU607" s="193"/>
      <c r="AV607" s="193"/>
    </row>
    <row r="608" spans="1:48" ht="15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  <c r="AE608" s="193"/>
      <c r="AF608" s="193"/>
      <c r="AG608" s="193"/>
      <c r="AH608" s="193"/>
      <c r="AI608" s="193"/>
      <c r="AJ608" s="193"/>
      <c r="AK608" s="193"/>
      <c r="AL608" s="193"/>
      <c r="AM608" s="193"/>
      <c r="AN608" s="193"/>
      <c r="AO608" s="193"/>
      <c r="AP608" s="193"/>
      <c r="AQ608" s="193"/>
      <c r="AR608" s="193"/>
      <c r="AS608" s="193"/>
      <c r="AT608" s="193"/>
      <c r="AU608" s="193"/>
      <c r="AV608" s="193"/>
    </row>
    <row r="609" spans="1:48" ht="15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  <c r="AE609" s="193"/>
      <c r="AF609" s="193"/>
      <c r="AG609" s="193"/>
      <c r="AH609" s="193"/>
      <c r="AI609" s="193"/>
      <c r="AJ609" s="193"/>
      <c r="AK609" s="193"/>
      <c r="AL609" s="193"/>
      <c r="AM609" s="193"/>
      <c r="AN609" s="193"/>
      <c r="AO609" s="193"/>
      <c r="AP609" s="193"/>
      <c r="AQ609" s="193"/>
      <c r="AR609" s="193"/>
      <c r="AS609" s="193"/>
      <c r="AT609" s="193"/>
      <c r="AU609" s="193"/>
      <c r="AV609" s="193"/>
    </row>
    <row r="610" spans="1:48" ht="15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  <c r="AE610" s="193"/>
      <c r="AF610" s="193"/>
      <c r="AG610" s="193"/>
      <c r="AH610" s="193"/>
      <c r="AI610" s="193"/>
      <c r="AJ610" s="193"/>
      <c r="AK610" s="193"/>
      <c r="AL610" s="193"/>
      <c r="AM610" s="193"/>
      <c r="AN610" s="193"/>
      <c r="AO610" s="193"/>
      <c r="AP610" s="193"/>
      <c r="AQ610" s="193"/>
      <c r="AR610" s="193"/>
      <c r="AS610" s="193"/>
      <c r="AT610" s="193"/>
      <c r="AU610" s="193"/>
      <c r="AV610" s="193"/>
    </row>
    <row r="611" spans="1:48" ht="15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  <c r="AE611" s="193"/>
      <c r="AF611" s="193"/>
      <c r="AG611" s="193"/>
      <c r="AH611" s="193"/>
      <c r="AI611" s="193"/>
      <c r="AJ611" s="193"/>
      <c r="AK611" s="193"/>
      <c r="AL611" s="193"/>
      <c r="AM611" s="193"/>
      <c r="AN611" s="193"/>
      <c r="AO611" s="193"/>
      <c r="AP611" s="193"/>
      <c r="AQ611" s="193"/>
      <c r="AR611" s="193"/>
      <c r="AS611" s="193"/>
      <c r="AT611" s="193"/>
      <c r="AU611" s="193"/>
      <c r="AV611" s="193"/>
    </row>
    <row r="612" spans="1:48" ht="15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  <c r="AE612" s="193"/>
      <c r="AF612" s="193"/>
      <c r="AG612" s="193"/>
      <c r="AH612" s="193"/>
      <c r="AI612" s="193"/>
      <c r="AJ612" s="193"/>
      <c r="AK612" s="193"/>
      <c r="AL612" s="193"/>
      <c r="AM612" s="193"/>
      <c r="AN612" s="193"/>
      <c r="AO612" s="193"/>
      <c r="AP612" s="193"/>
      <c r="AQ612" s="193"/>
      <c r="AR612" s="193"/>
      <c r="AS612" s="193"/>
      <c r="AT612" s="193"/>
      <c r="AU612" s="193"/>
      <c r="AV612" s="193"/>
    </row>
    <row r="613" spans="1:48" ht="15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  <c r="AE613" s="193"/>
      <c r="AF613" s="193"/>
      <c r="AG613" s="193"/>
      <c r="AH613" s="193"/>
      <c r="AI613" s="193"/>
      <c r="AJ613" s="193"/>
      <c r="AK613" s="193"/>
      <c r="AL613" s="193"/>
      <c r="AM613" s="193"/>
      <c r="AN613" s="193"/>
      <c r="AO613" s="193"/>
      <c r="AP613" s="193"/>
      <c r="AQ613" s="193"/>
      <c r="AR613" s="193"/>
      <c r="AS613" s="193"/>
      <c r="AT613" s="193"/>
      <c r="AU613" s="193"/>
      <c r="AV613" s="193"/>
    </row>
    <row r="614" spans="1:48" ht="15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  <c r="AE614" s="193"/>
      <c r="AF614" s="193"/>
      <c r="AG614" s="193"/>
      <c r="AH614" s="193"/>
      <c r="AI614" s="193"/>
      <c r="AJ614" s="193"/>
      <c r="AK614" s="193"/>
      <c r="AL614" s="193"/>
      <c r="AM614" s="193"/>
      <c r="AN614" s="193"/>
      <c r="AO614" s="193"/>
      <c r="AP614" s="193"/>
      <c r="AQ614" s="193"/>
      <c r="AR614" s="193"/>
      <c r="AS614" s="193"/>
      <c r="AT614" s="193"/>
      <c r="AU614" s="193"/>
      <c r="AV614" s="193"/>
    </row>
    <row r="615" spans="1:48" ht="15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  <c r="AE615" s="193"/>
      <c r="AF615" s="193"/>
      <c r="AG615" s="193"/>
      <c r="AH615" s="193"/>
      <c r="AI615" s="193"/>
      <c r="AJ615" s="193"/>
      <c r="AK615" s="193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</row>
    <row r="616" spans="1:48" ht="15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3"/>
      <c r="AG616" s="193"/>
      <c r="AH616" s="193"/>
      <c r="AI616" s="193"/>
      <c r="AJ616" s="193"/>
      <c r="AK616" s="193"/>
      <c r="AL616" s="193"/>
      <c r="AM616" s="193"/>
      <c r="AN616" s="193"/>
      <c r="AO616" s="193"/>
      <c r="AP616" s="193"/>
      <c r="AQ616" s="193"/>
      <c r="AR616" s="193"/>
      <c r="AS616" s="193"/>
      <c r="AT616" s="193"/>
      <c r="AU616" s="193"/>
      <c r="AV616" s="193"/>
    </row>
    <row r="617" spans="1:48" ht="15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  <c r="AE617" s="193"/>
      <c r="AF617" s="193"/>
      <c r="AG617" s="193"/>
      <c r="AH617" s="193"/>
      <c r="AI617" s="193"/>
      <c r="AJ617" s="193"/>
      <c r="AK617" s="193"/>
      <c r="AL617" s="193"/>
      <c r="AM617" s="193"/>
      <c r="AN617" s="193"/>
      <c r="AO617" s="193"/>
      <c r="AP617" s="193"/>
      <c r="AQ617" s="193"/>
      <c r="AR617" s="193"/>
      <c r="AS617" s="193"/>
      <c r="AT617" s="193"/>
      <c r="AU617" s="193"/>
      <c r="AV617" s="193"/>
    </row>
    <row r="618" spans="1:48" ht="15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  <c r="AE618" s="193"/>
      <c r="AF618" s="193"/>
      <c r="AG618" s="193"/>
      <c r="AH618" s="193"/>
      <c r="AI618" s="193"/>
      <c r="AJ618" s="193"/>
      <c r="AK618" s="193"/>
      <c r="AL618" s="193"/>
      <c r="AM618" s="193"/>
      <c r="AN618" s="193"/>
      <c r="AO618" s="193"/>
      <c r="AP618" s="193"/>
      <c r="AQ618" s="193"/>
      <c r="AR618" s="193"/>
      <c r="AS618" s="193"/>
      <c r="AT618" s="193"/>
      <c r="AU618" s="193"/>
      <c r="AV618" s="193"/>
    </row>
    <row r="619" spans="1:48" ht="15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3"/>
      <c r="AF619" s="193"/>
      <c r="AG619" s="193"/>
      <c r="AH619" s="193"/>
      <c r="AI619" s="193"/>
      <c r="AJ619" s="193"/>
      <c r="AK619" s="193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</row>
    <row r="620" spans="1:48" ht="15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3"/>
      <c r="AF620" s="193"/>
      <c r="AG620" s="193"/>
      <c r="AH620" s="193"/>
      <c r="AI620" s="193"/>
      <c r="AJ620" s="193"/>
      <c r="AK620" s="193"/>
      <c r="AL620" s="193"/>
      <c r="AM620" s="193"/>
      <c r="AN620" s="193"/>
      <c r="AO620" s="193"/>
      <c r="AP620" s="193"/>
      <c r="AQ620" s="193"/>
      <c r="AR620" s="193"/>
      <c r="AS620" s="193"/>
      <c r="AT620" s="193"/>
      <c r="AU620" s="193"/>
      <c r="AV620" s="193"/>
    </row>
    <row r="621" spans="1:48" ht="15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3"/>
      <c r="AF621" s="193"/>
      <c r="AG621" s="193"/>
      <c r="AH621" s="193"/>
      <c r="AI621" s="193"/>
      <c r="AJ621" s="193"/>
      <c r="AK621" s="193"/>
      <c r="AL621" s="193"/>
      <c r="AM621" s="193"/>
      <c r="AN621" s="193"/>
      <c r="AO621" s="193"/>
      <c r="AP621" s="193"/>
      <c r="AQ621" s="193"/>
      <c r="AR621" s="193"/>
      <c r="AS621" s="193"/>
      <c r="AT621" s="193"/>
      <c r="AU621" s="193"/>
      <c r="AV621" s="193"/>
    </row>
    <row r="622" spans="1:48" ht="15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  <c r="AE622" s="193"/>
      <c r="AF622" s="193"/>
      <c r="AG622" s="193"/>
      <c r="AH622" s="193"/>
      <c r="AI622" s="193"/>
      <c r="AJ622" s="193"/>
      <c r="AK622" s="193"/>
      <c r="AL622" s="193"/>
      <c r="AM622" s="193"/>
      <c r="AN622" s="193"/>
      <c r="AO622" s="193"/>
      <c r="AP622" s="193"/>
      <c r="AQ622" s="193"/>
      <c r="AR622" s="193"/>
      <c r="AS622" s="193"/>
      <c r="AT622" s="193"/>
      <c r="AU622" s="193"/>
      <c r="AV622" s="193"/>
    </row>
    <row r="623" spans="1:48" ht="15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  <c r="AE623" s="193"/>
      <c r="AF623" s="193"/>
      <c r="AG623" s="193"/>
      <c r="AH623" s="193"/>
      <c r="AI623" s="193"/>
      <c r="AJ623" s="193"/>
      <c r="AK623" s="193"/>
      <c r="AL623" s="193"/>
      <c r="AM623" s="193"/>
      <c r="AN623" s="193"/>
      <c r="AO623" s="193"/>
      <c r="AP623" s="193"/>
      <c r="AQ623" s="193"/>
      <c r="AR623" s="193"/>
      <c r="AS623" s="193"/>
      <c r="AT623" s="193"/>
      <c r="AU623" s="193"/>
      <c r="AV623" s="193"/>
    </row>
    <row r="624" spans="1:48" ht="15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  <c r="AE624" s="193"/>
      <c r="AF624" s="193"/>
      <c r="AG624" s="193"/>
      <c r="AH624" s="193"/>
      <c r="AI624" s="193"/>
      <c r="AJ624" s="193"/>
      <c r="AK624" s="193"/>
      <c r="AL624" s="193"/>
      <c r="AM624" s="193"/>
      <c r="AN624" s="193"/>
      <c r="AO624" s="193"/>
      <c r="AP624" s="193"/>
      <c r="AQ624" s="193"/>
      <c r="AR624" s="193"/>
      <c r="AS624" s="193"/>
      <c r="AT624" s="193"/>
      <c r="AU624" s="193"/>
      <c r="AV624" s="193"/>
    </row>
    <row r="625" spans="1:48" ht="15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3"/>
      <c r="AF625" s="193"/>
      <c r="AG625" s="193"/>
      <c r="AH625" s="193"/>
      <c r="AI625" s="193"/>
      <c r="AJ625" s="193"/>
      <c r="AK625" s="193"/>
      <c r="AL625" s="193"/>
      <c r="AM625" s="193"/>
      <c r="AN625" s="193"/>
      <c r="AO625" s="193"/>
      <c r="AP625" s="193"/>
      <c r="AQ625" s="193"/>
      <c r="AR625" s="193"/>
      <c r="AS625" s="193"/>
      <c r="AT625" s="193"/>
      <c r="AU625" s="193"/>
      <c r="AV625" s="193"/>
    </row>
    <row r="626" spans="1:48" ht="15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  <c r="AE626" s="193"/>
      <c r="AF626" s="193"/>
      <c r="AG626" s="193"/>
      <c r="AH626" s="193"/>
      <c r="AI626" s="193"/>
      <c r="AJ626" s="193"/>
      <c r="AK626" s="193"/>
      <c r="AL626" s="193"/>
      <c r="AM626" s="193"/>
      <c r="AN626" s="193"/>
      <c r="AO626" s="193"/>
      <c r="AP626" s="193"/>
      <c r="AQ626" s="193"/>
      <c r="AR626" s="193"/>
      <c r="AS626" s="193"/>
      <c r="AT626" s="193"/>
      <c r="AU626" s="193"/>
      <c r="AV626" s="193"/>
    </row>
    <row r="627" spans="1:48" ht="15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  <c r="AE627" s="193"/>
      <c r="AF627" s="193"/>
      <c r="AG627" s="193"/>
      <c r="AH627" s="193"/>
      <c r="AI627" s="193"/>
      <c r="AJ627" s="193"/>
      <c r="AK627" s="193"/>
      <c r="AL627" s="193"/>
      <c r="AM627" s="193"/>
      <c r="AN627" s="193"/>
      <c r="AO627" s="193"/>
      <c r="AP627" s="193"/>
      <c r="AQ627" s="193"/>
      <c r="AR627" s="193"/>
      <c r="AS627" s="193"/>
      <c r="AT627" s="193"/>
      <c r="AU627" s="193"/>
      <c r="AV627" s="193"/>
    </row>
    <row r="628" spans="1:48" ht="15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  <c r="AE628" s="193"/>
      <c r="AF628" s="193"/>
      <c r="AG628" s="193"/>
      <c r="AH628" s="193"/>
      <c r="AI628" s="193"/>
      <c r="AJ628" s="193"/>
      <c r="AK628" s="193"/>
      <c r="AL628" s="193"/>
      <c r="AM628" s="193"/>
      <c r="AN628" s="193"/>
      <c r="AO628" s="193"/>
      <c r="AP628" s="193"/>
      <c r="AQ628" s="193"/>
      <c r="AR628" s="193"/>
      <c r="AS628" s="193"/>
      <c r="AT628" s="193"/>
      <c r="AU628" s="193"/>
      <c r="AV628" s="193"/>
    </row>
    <row r="629" spans="1:48" ht="15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193"/>
      <c r="AB629" s="193"/>
      <c r="AC629" s="193"/>
      <c r="AD629" s="193"/>
      <c r="AE629" s="193"/>
      <c r="AF629" s="193"/>
      <c r="AG629" s="193"/>
      <c r="AH629" s="193"/>
      <c r="AI629" s="193"/>
      <c r="AJ629" s="193"/>
      <c r="AK629" s="193"/>
      <c r="AL629" s="193"/>
      <c r="AM629" s="193"/>
      <c r="AN629" s="193"/>
      <c r="AO629" s="193"/>
      <c r="AP629" s="193"/>
      <c r="AQ629" s="193"/>
      <c r="AR629" s="193"/>
      <c r="AS629" s="193"/>
      <c r="AT629" s="193"/>
      <c r="AU629" s="193"/>
      <c r="AV629" s="193"/>
    </row>
    <row r="630" spans="1:48" ht="15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  <c r="AE630" s="193"/>
      <c r="AF630" s="193"/>
      <c r="AG630" s="193"/>
      <c r="AH630" s="193"/>
      <c r="AI630" s="193"/>
      <c r="AJ630" s="193"/>
      <c r="AK630" s="193"/>
      <c r="AL630" s="193"/>
      <c r="AM630" s="193"/>
      <c r="AN630" s="193"/>
      <c r="AO630" s="193"/>
      <c r="AP630" s="193"/>
      <c r="AQ630" s="193"/>
      <c r="AR630" s="193"/>
      <c r="AS630" s="193"/>
      <c r="AT630" s="193"/>
      <c r="AU630" s="193"/>
      <c r="AV630" s="193"/>
    </row>
    <row r="631" spans="1:48" ht="15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  <c r="AE631" s="193"/>
      <c r="AF631" s="193"/>
      <c r="AG631" s="193"/>
      <c r="AH631" s="193"/>
      <c r="AI631" s="193"/>
      <c r="AJ631" s="193"/>
      <c r="AK631" s="193"/>
      <c r="AL631" s="193"/>
      <c r="AM631" s="193"/>
      <c r="AN631" s="193"/>
      <c r="AO631" s="193"/>
      <c r="AP631" s="193"/>
      <c r="AQ631" s="193"/>
      <c r="AR631" s="193"/>
      <c r="AS631" s="193"/>
      <c r="AT631" s="193"/>
      <c r="AU631" s="193"/>
      <c r="AV631" s="193"/>
    </row>
    <row r="632" spans="1:48" ht="15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  <c r="AE632" s="193"/>
      <c r="AF632" s="193"/>
      <c r="AG632" s="193"/>
      <c r="AH632" s="193"/>
      <c r="AI632" s="193"/>
      <c r="AJ632" s="193"/>
      <c r="AK632" s="193"/>
      <c r="AL632" s="193"/>
      <c r="AM632" s="193"/>
      <c r="AN632" s="193"/>
      <c r="AO632" s="193"/>
      <c r="AP632" s="193"/>
      <c r="AQ632" s="193"/>
      <c r="AR632" s="193"/>
      <c r="AS632" s="193"/>
      <c r="AT632" s="193"/>
      <c r="AU632" s="193"/>
      <c r="AV632" s="193"/>
    </row>
    <row r="633" spans="1:48" ht="15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  <c r="AE633" s="193"/>
      <c r="AF633" s="193"/>
      <c r="AG633" s="193"/>
      <c r="AH633" s="193"/>
      <c r="AI633" s="193"/>
      <c r="AJ633" s="193"/>
      <c r="AK633" s="193"/>
      <c r="AL633" s="193"/>
      <c r="AM633" s="193"/>
      <c r="AN633" s="193"/>
      <c r="AO633" s="193"/>
      <c r="AP633" s="193"/>
      <c r="AQ633" s="193"/>
      <c r="AR633" s="193"/>
      <c r="AS633" s="193"/>
      <c r="AT633" s="193"/>
      <c r="AU633" s="193"/>
      <c r="AV633" s="193"/>
    </row>
    <row r="634" spans="1:48" ht="15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193"/>
      <c r="AB634" s="193"/>
      <c r="AC634" s="193"/>
      <c r="AD634" s="193"/>
      <c r="AE634" s="193"/>
      <c r="AF634" s="193"/>
      <c r="AG634" s="193"/>
      <c r="AH634" s="193"/>
      <c r="AI634" s="193"/>
      <c r="AJ634" s="193"/>
      <c r="AK634" s="193"/>
      <c r="AL634" s="193"/>
      <c r="AM634" s="193"/>
      <c r="AN634" s="193"/>
      <c r="AO634" s="193"/>
      <c r="AP634" s="193"/>
      <c r="AQ634" s="193"/>
      <c r="AR634" s="193"/>
      <c r="AS634" s="193"/>
      <c r="AT634" s="193"/>
      <c r="AU634" s="193"/>
      <c r="AV634" s="193"/>
    </row>
    <row r="635" spans="1:48" ht="15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3"/>
      <c r="AF635" s="193"/>
      <c r="AG635" s="193"/>
      <c r="AH635" s="193"/>
      <c r="AI635" s="193"/>
      <c r="AJ635" s="193"/>
      <c r="AK635" s="193"/>
      <c r="AL635" s="193"/>
      <c r="AM635" s="193"/>
      <c r="AN635" s="193"/>
      <c r="AO635" s="193"/>
      <c r="AP635" s="193"/>
      <c r="AQ635" s="193"/>
      <c r="AR635" s="193"/>
      <c r="AS635" s="193"/>
      <c r="AT635" s="193"/>
      <c r="AU635" s="193"/>
      <c r="AV635" s="193"/>
    </row>
    <row r="636" spans="1:48" ht="15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  <c r="AE636" s="193"/>
      <c r="AF636" s="193"/>
      <c r="AG636" s="193"/>
      <c r="AH636" s="193"/>
      <c r="AI636" s="193"/>
      <c r="AJ636" s="193"/>
      <c r="AK636" s="193"/>
      <c r="AL636" s="193"/>
      <c r="AM636" s="193"/>
      <c r="AN636" s="193"/>
      <c r="AO636" s="193"/>
      <c r="AP636" s="193"/>
      <c r="AQ636" s="193"/>
      <c r="AR636" s="193"/>
      <c r="AS636" s="193"/>
      <c r="AT636" s="193"/>
      <c r="AU636" s="193"/>
      <c r="AV636" s="193"/>
    </row>
    <row r="637" spans="1:48" ht="15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193"/>
      <c r="AB637" s="193"/>
      <c r="AC637" s="193"/>
      <c r="AD637" s="193"/>
      <c r="AE637" s="193"/>
      <c r="AF637" s="193"/>
      <c r="AG637" s="193"/>
      <c r="AH637" s="193"/>
      <c r="AI637" s="193"/>
      <c r="AJ637" s="193"/>
      <c r="AK637" s="193"/>
      <c r="AL637" s="193"/>
      <c r="AM637" s="193"/>
      <c r="AN637" s="193"/>
      <c r="AO637" s="193"/>
      <c r="AP637" s="193"/>
      <c r="AQ637" s="193"/>
      <c r="AR637" s="193"/>
      <c r="AS637" s="193"/>
      <c r="AT637" s="193"/>
      <c r="AU637" s="193"/>
      <c r="AV637" s="193"/>
    </row>
    <row r="638" spans="1:48" ht="15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  <c r="AE638" s="193"/>
      <c r="AF638" s="193"/>
      <c r="AG638" s="193"/>
      <c r="AH638" s="193"/>
      <c r="AI638" s="193"/>
      <c r="AJ638" s="193"/>
      <c r="AK638" s="193"/>
      <c r="AL638" s="193"/>
      <c r="AM638" s="193"/>
      <c r="AN638" s="193"/>
      <c r="AO638" s="193"/>
      <c r="AP638" s="193"/>
      <c r="AQ638" s="193"/>
      <c r="AR638" s="193"/>
      <c r="AS638" s="193"/>
      <c r="AT638" s="193"/>
      <c r="AU638" s="193"/>
      <c r="AV638" s="193"/>
    </row>
    <row r="639" spans="1:48" ht="15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  <c r="AE639" s="193"/>
      <c r="AF639" s="193"/>
      <c r="AG639" s="193"/>
      <c r="AH639" s="193"/>
      <c r="AI639" s="193"/>
      <c r="AJ639" s="193"/>
      <c r="AK639" s="193"/>
      <c r="AL639" s="193"/>
      <c r="AM639" s="193"/>
      <c r="AN639" s="193"/>
      <c r="AO639" s="193"/>
      <c r="AP639" s="193"/>
      <c r="AQ639" s="193"/>
      <c r="AR639" s="193"/>
      <c r="AS639" s="193"/>
      <c r="AT639" s="193"/>
      <c r="AU639" s="193"/>
      <c r="AV639" s="193"/>
    </row>
    <row r="640" spans="1:48" ht="15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  <c r="AE640" s="193"/>
      <c r="AF640" s="193"/>
      <c r="AG640" s="193"/>
      <c r="AH640" s="193"/>
      <c r="AI640" s="193"/>
      <c r="AJ640" s="193"/>
      <c r="AK640" s="193"/>
      <c r="AL640" s="193"/>
      <c r="AM640" s="193"/>
      <c r="AN640" s="193"/>
      <c r="AO640" s="193"/>
      <c r="AP640" s="193"/>
      <c r="AQ640" s="193"/>
      <c r="AR640" s="193"/>
      <c r="AS640" s="193"/>
      <c r="AT640" s="193"/>
      <c r="AU640" s="193"/>
      <c r="AV640" s="193"/>
    </row>
    <row r="641" spans="1:48" ht="15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3"/>
      <c r="AF641" s="193"/>
      <c r="AG641" s="193"/>
      <c r="AH641" s="193"/>
      <c r="AI641" s="193"/>
      <c r="AJ641" s="193"/>
      <c r="AK641" s="193"/>
      <c r="AL641" s="193"/>
      <c r="AM641" s="193"/>
      <c r="AN641" s="193"/>
      <c r="AO641" s="193"/>
      <c r="AP641" s="193"/>
      <c r="AQ641" s="193"/>
      <c r="AR641" s="193"/>
      <c r="AS641" s="193"/>
      <c r="AT641" s="193"/>
      <c r="AU641" s="193"/>
      <c r="AV641" s="193"/>
    </row>
    <row r="642" spans="1:48" ht="15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  <c r="AE642" s="193"/>
      <c r="AF642" s="193"/>
      <c r="AG642" s="193"/>
      <c r="AH642" s="193"/>
      <c r="AI642" s="193"/>
      <c r="AJ642" s="193"/>
      <c r="AK642" s="193"/>
      <c r="AL642" s="193"/>
      <c r="AM642" s="193"/>
      <c r="AN642" s="193"/>
      <c r="AO642" s="193"/>
      <c r="AP642" s="193"/>
      <c r="AQ642" s="193"/>
      <c r="AR642" s="193"/>
      <c r="AS642" s="193"/>
      <c r="AT642" s="193"/>
      <c r="AU642" s="193"/>
      <c r="AV642" s="193"/>
    </row>
    <row r="643" spans="1:48" ht="15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  <c r="AE643" s="193"/>
      <c r="AF643" s="193"/>
      <c r="AG643" s="193"/>
      <c r="AH643" s="193"/>
      <c r="AI643" s="193"/>
      <c r="AJ643" s="193"/>
      <c r="AK643" s="193"/>
      <c r="AL643" s="193"/>
      <c r="AM643" s="193"/>
      <c r="AN643" s="193"/>
      <c r="AO643" s="193"/>
      <c r="AP643" s="193"/>
      <c r="AQ643" s="193"/>
      <c r="AR643" s="193"/>
      <c r="AS643" s="193"/>
      <c r="AT643" s="193"/>
      <c r="AU643" s="193"/>
      <c r="AV643" s="193"/>
    </row>
    <row r="644" spans="1:48" ht="15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  <c r="AE644" s="193"/>
      <c r="AF644" s="193"/>
      <c r="AG644" s="193"/>
      <c r="AH644" s="193"/>
      <c r="AI644" s="193"/>
      <c r="AJ644" s="193"/>
      <c r="AK644" s="193"/>
      <c r="AL644" s="193"/>
      <c r="AM644" s="193"/>
      <c r="AN644" s="193"/>
      <c r="AO644" s="193"/>
      <c r="AP644" s="193"/>
      <c r="AQ644" s="193"/>
      <c r="AR644" s="193"/>
      <c r="AS644" s="193"/>
      <c r="AT644" s="193"/>
      <c r="AU644" s="193"/>
      <c r="AV644" s="193"/>
    </row>
    <row r="645" spans="1:48" ht="15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  <c r="AE645" s="193"/>
      <c r="AF645" s="193"/>
      <c r="AG645" s="193"/>
      <c r="AH645" s="193"/>
      <c r="AI645" s="193"/>
      <c r="AJ645" s="193"/>
      <c r="AK645" s="193"/>
      <c r="AL645" s="193"/>
      <c r="AM645" s="193"/>
      <c r="AN645" s="193"/>
      <c r="AO645" s="193"/>
      <c r="AP645" s="193"/>
      <c r="AQ645" s="193"/>
      <c r="AR645" s="193"/>
      <c r="AS645" s="193"/>
      <c r="AT645" s="193"/>
      <c r="AU645" s="193"/>
      <c r="AV645" s="193"/>
    </row>
    <row r="646" spans="1:48" ht="15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  <c r="AE646" s="193"/>
      <c r="AF646" s="193"/>
      <c r="AG646" s="193"/>
      <c r="AH646" s="193"/>
      <c r="AI646" s="193"/>
      <c r="AJ646" s="193"/>
      <c r="AK646" s="193"/>
      <c r="AL646" s="193"/>
      <c r="AM646" s="193"/>
      <c r="AN646" s="193"/>
      <c r="AO646" s="193"/>
      <c r="AP646" s="193"/>
      <c r="AQ646" s="193"/>
      <c r="AR646" s="193"/>
      <c r="AS646" s="193"/>
      <c r="AT646" s="193"/>
      <c r="AU646" s="193"/>
      <c r="AV646" s="193"/>
    </row>
    <row r="647" spans="1:48" ht="15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  <c r="AE647" s="193"/>
      <c r="AF647" s="193"/>
      <c r="AG647" s="193"/>
      <c r="AH647" s="193"/>
      <c r="AI647" s="193"/>
      <c r="AJ647" s="193"/>
      <c r="AK647" s="193"/>
      <c r="AL647" s="193"/>
      <c r="AM647" s="193"/>
      <c r="AN647" s="193"/>
      <c r="AO647" s="193"/>
      <c r="AP647" s="193"/>
      <c r="AQ647" s="193"/>
      <c r="AR647" s="193"/>
      <c r="AS647" s="193"/>
      <c r="AT647" s="193"/>
      <c r="AU647" s="193"/>
      <c r="AV647" s="193"/>
    </row>
    <row r="648" spans="1:48" ht="15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  <c r="AE648" s="193"/>
      <c r="AF648" s="193"/>
      <c r="AG648" s="193"/>
      <c r="AH648" s="193"/>
      <c r="AI648" s="193"/>
      <c r="AJ648" s="193"/>
      <c r="AK648" s="193"/>
      <c r="AL648" s="193"/>
      <c r="AM648" s="193"/>
      <c r="AN648" s="193"/>
      <c r="AO648" s="193"/>
      <c r="AP648" s="193"/>
      <c r="AQ648" s="193"/>
      <c r="AR648" s="193"/>
      <c r="AS648" s="193"/>
      <c r="AT648" s="193"/>
      <c r="AU648" s="193"/>
      <c r="AV648" s="193"/>
    </row>
    <row r="649" spans="1:48" ht="15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  <c r="AE649" s="193"/>
      <c r="AF649" s="193"/>
      <c r="AG649" s="193"/>
      <c r="AH649" s="193"/>
      <c r="AI649" s="193"/>
      <c r="AJ649" s="193"/>
      <c r="AK649" s="193"/>
      <c r="AL649" s="193"/>
      <c r="AM649" s="193"/>
      <c r="AN649" s="193"/>
      <c r="AO649" s="193"/>
      <c r="AP649" s="193"/>
      <c r="AQ649" s="193"/>
      <c r="AR649" s="193"/>
      <c r="AS649" s="193"/>
      <c r="AT649" s="193"/>
      <c r="AU649" s="193"/>
      <c r="AV649" s="193"/>
    </row>
    <row r="650" spans="1:48" ht="15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  <c r="AE650" s="193"/>
      <c r="AF650" s="193"/>
      <c r="AG650" s="193"/>
      <c r="AH650" s="193"/>
      <c r="AI650" s="193"/>
      <c r="AJ650" s="193"/>
      <c r="AK650" s="193"/>
      <c r="AL650" s="193"/>
      <c r="AM650" s="193"/>
      <c r="AN650" s="193"/>
      <c r="AO650" s="193"/>
      <c r="AP650" s="193"/>
      <c r="AQ650" s="193"/>
      <c r="AR650" s="193"/>
      <c r="AS650" s="193"/>
      <c r="AT650" s="193"/>
      <c r="AU650" s="193"/>
      <c r="AV650" s="193"/>
    </row>
    <row r="651" spans="1:48" ht="15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  <c r="AQ651" s="193"/>
      <c r="AR651" s="193"/>
      <c r="AS651" s="193"/>
      <c r="AT651" s="193"/>
      <c r="AU651" s="193"/>
      <c r="AV651" s="193"/>
    </row>
    <row r="652" spans="1:48" ht="15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  <c r="AE652" s="193"/>
      <c r="AF652" s="193"/>
      <c r="AG652" s="193"/>
      <c r="AH652" s="193"/>
      <c r="AI652" s="193"/>
      <c r="AJ652" s="193"/>
      <c r="AK652" s="193"/>
      <c r="AL652" s="193"/>
      <c r="AM652" s="193"/>
      <c r="AN652" s="193"/>
      <c r="AO652" s="193"/>
      <c r="AP652" s="193"/>
      <c r="AQ652" s="193"/>
      <c r="AR652" s="193"/>
      <c r="AS652" s="193"/>
      <c r="AT652" s="193"/>
      <c r="AU652" s="193"/>
      <c r="AV652" s="193"/>
    </row>
    <row r="653" spans="1:48" ht="15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  <c r="AE653" s="193"/>
      <c r="AF653" s="193"/>
      <c r="AG653" s="193"/>
      <c r="AH653" s="193"/>
      <c r="AI653" s="193"/>
      <c r="AJ653" s="193"/>
      <c r="AK653" s="193"/>
      <c r="AL653" s="193"/>
      <c r="AM653" s="193"/>
      <c r="AN653" s="193"/>
      <c r="AO653" s="193"/>
      <c r="AP653" s="193"/>
      <c r="AQ653" s="193"/>
      <c r="AR653" s="193"/>
      <c r="AS653" s="193"/>
      <c r="AT653" s="193"/>
      <c r="AU653" s="193"/>
      <c r="AV653" s="193"/>
    </row>
    <row r="654" spans="1:48" ht="15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  <c r="AE654" s="193"/>
      <c r="AF654" s="193"/>
      <c r="AG654" s="193"/>
      <c r="AH654" s="193"/>
      <c r="AI654" s="193"/>
      <c r="AJ654" s="193"/>
      <c r="AK654" s="193"/>
      <c r="AL654" s="193"/>
      <c r="AM654" s="193"/>
      <c r="AN654" s="193"/>
      <c r="AO654" s="193"/>
      <c r="AP654" s="193"/>
      <c r="AQ654" s="193"/>
      <c r="AR654" s="193"/>
      <c r="AS654" s="193"/>
      <c r="AT654" s="193"/>
      <c r="AU654" s="193"/>
      <c r="AV654" s="193"/>
    </row>
    <row r="655" spans="1:48" ht="15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  <c r="AE655" s="193"/>
      <c r="AF655" s="193"/>
      <c r="AG655" s="193"/>
      <c r="AH655" s="193"/>
      <c r="AI655" s="193"/>
      <c r="AJ655" s="193"/>
      <c r="AK655" s="193"/>
      <c r="AL655" s="193"/>
      <c r="AM655" s="193"/>
      <c r="AN655" s="193"/>
      <c r="AO655" s="193"/>
      <c r="AP655" s="193"/>
      <c r="AQ655" s="193"/>
      <c r="AR655" s="193"/>
      <c r="AS655" s="193"/>
      <c r="AT655" s="193"/>
      <c r="AU655" s="193"/>
      <c r="AV655" s="193"/>
    </row>
    <row r="656" spans="1:48" ht="15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  <c r="AE656" s="193"/>
      <c r="AF656" s="193"/>
      <c r="AG656" s="193"/>
      <c r="AH656" s="193"/>
      <c r="AI656" s="193"/>
      <c r="AJ656" s="193"/>
      <c r="AK656" s="193"/>
      <c r="AL656" s="193"/>
      <c r="AM656" s="193"/>
      <c r="AN656" s="193"/>
      <c r="AO656" s="193"/>
      <c r="AP656" s="193"/>
      <c r="AQ656" s="193"/>
      <c r="AR656" s="193"/>
      <c r="AS656" s="193"/>
      <c r="AT656" s="193"/>
      <c r="AU656" s="193"/>
      <c r="AV656" s="193"/>
    </row>
    <row r="657" spans="1:48" ht="15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  <c r="AE657" s="193"/>
      <c r="AF657" s="193"/>
      <c r="AG657" s="193"/>
      <c r="AH657" s="193"/>
      <c r="AI657" s="193"/>
      <c r="AJ657" s="193"/>
      <c r="AK657" s="193"/>
      <c r="AL657" s="193"/>
      <c r="AM657" s="193"/>
      <c r="AN657" s="193"/>
      <c r="AO657" s="193"/>
      <c r="AP657" s="193"/>
      <c r="AQ657" s="193"/>
      <c r="AR657" s="193"/>
      <c r="AS657" s="193"/>
      <c r="AT657" s="193"/>
      <c r="AU657" s="193"/>
      <c r="AV657" s="193"/>
    </row>
    <row r="658" spans="1:48" ht="15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  <c r="AE658" s="193"/>
      <c r="AF658" s="193"/>
      <c r="AG658" s="193"/>
      <c r="AH658" s="193"/>
      <c r="AI658" s="193"/>
      <c r="AJ658" s="193"/>
      <c r="AK658" s="193"/>
      <c r="AL658" s="193"/>
      <c r="AM658" s="193"/>
      <c r="AN658" s="193"/>
      <c r="AO658" s="193"/>
      <c r="AP658" s="193"/>
      <c r="AQ658" s="193"/>
      <c r="AR658" s="193"/>
      <c r="AS658" s="193"/>
      <c r="AT658" s="193"/>
      <c r="AU658" s="193"/>
      <c r="AV658" s="193"/>
    </row>
    <row r="659" spans="1:48" ht="15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  <c r="AE659" s="193"/>
      <c r="AF659" s="193"/>
      <c r="AG659" s="193"/>
      <c r="AH659" s="193"/>
      <c r="AI659" s="193"/>
      <c r="AJ659" s="193"/>
      <c r="AK659" s="193"/>
      <c r="AL659" s="193"/>
      <c r="AM659" s="193"/>
      <c r="AN659" s="193"/>
      <c r="AO659" s="193"/>
      <c r="AP659" s="193"/>
      <c r="AQ659" s="193"/>
      <c r="AR659" s="193"/>
      <c r="AS659" s="193"/>
      <c r="AT659" s="193"/>
      <c r="AU659" s="193"/>
      <c r="AV659" s="193"/>
    </row>
    <row r="660" spans="1:48" ht="15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  <c r="AA660" s="193"/>
      <c r="AB660" s="193"/>
      <c r="AC660" s="193"/>
      <c r="AD660" s="193"/>
      <c r="AE660" s="193"/>
      <c r="AF660" s="193"/>
      <c r="AG660" s="193"/>
      <c r="AH660" s="193"/>
      <c r="AI660" s="193"/>
      <c r="AJ660" s="193"/>
      <c r="AK660" s="193"/>
      <c r="AL660" s="193"/>
      <c r="AM660" s="193"/>
      <c r="AN660" s="193"/>
      <c r="AO660" s="193"/>
      <c r="AP660" s="193"/>
      <c r="AQ660" s="193"/>
      <c r="AR660" s="193"/>
      <c r="AS660" s="193"/>
      <c r="AT660" s="193"/>
      <c r="AU660" s="193"/>
      <c r="AV660" s="193"/>
    </row>
    <row r="661" spans="1:48" ht="15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  <c r="AE661" s="193"/>
      <c r="AF661" s="193"/>
      <c r="AG661" s="193"/>
      <c r="AH661" s="193"/>
      <c r="AI661" s="193"/>
      <c r="AJ661" s="193"/>
      <c r="AK661" s="193"/>
      <c r="AL661" s="193"/>
      <c r="AM661" s="193"/>
      <c r="AN661" s="193"/>
      <c r="AO661" s="193"/>
      <c r="AP661" s="193"/>
      <c r="AQ661" s="193"/>
      <c r="AR661" s="193"/>
      <c r="AS661" s="193"/>
      <c r="AT661" s="193"/>
      <c r="AU661" s="193"/>
      <c r="AV661" s="193"/>
    </row>
    <row r="662" spans="1:48" ht="15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  <c r="AE662" s="193"/>
      <c r="AF662" s="193"/>
      <c r="AG662" s="193"/>
      <c r="AH662" s="193"/>
      <c r="AI662" s="193"/>
      <c r="AJ662" s="193"/>
      <c r="AK662" s="193"/>
      <c r="AL662" s="193"/>
      <c r="AM662" s="193"/>
      <c r="AN662" s="193"/>
      <c r="AO662" s="193"/>
      <c r="AP662" s="193"/>
      <c r="AQ662" s="193"/>
      <c r="AR662" s="193"/>
      <c r="AS662" s="193"/>
      <c r="AT662" s="193"/>
      <c r="AU662" s="193"/>
      <c r="AV662" s="193"/>
    </row>
    <row r="663" spans="1:48" ht="15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  <c r="AE663" s="193"/>
      <c r="AF663" s="193"/>
      <c r="AG663" s="193"/>
      <c r="AH663" s="193"/>
      <c r="AI663" s="193"/>
      <c r="AJ663" s="193"/>
      <c r="AK663" s="193"/>
      <c r="AL663" s="193"/>
      <c r="AM663" s="193"/>
      <c r="AN663" s="193"/>
      <c r="AO663" s="193"/>
      <c r="AP663" s="193"/>
      <c r="AQ663" s="193"/>
      <c r="AR663" s="193"/>
      <c r="AS663" s="193"/>
      <c r="AT663" s="193"/>
      <c r="AU663" s="193"/>
      <c r="AV663" s="193"/>
    </row>
    <row r="664" spans="1:48" ht="15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  <c r="AE664" s="193"/>
      <c r="AF664" s="193"/>
      <c r="AG664" s="193"/>
      <c r="AH664" s="193"/>
      <c r="AI664" s="193"/>
      <c r="AJ664" s="193"/>
      <c r="AK664" s="193"/>
      <c r="AL664" s="193"/>
      <c r="AM664" s="193"/>
      <c r="AN664" s="193"/>
      <c r="AO664" s="193"/>
      <c r="AP664" s="193"/>
      <c r="AQ664" s="193"/>
      <c r="AR664" s="193"/>
      <c r="AS664" s="193"/>
      <c r="AT664" s="193"/>
      <c r="AU664" s="193"/>
      <c r="AV664" s="193"/>
    </row>
    <row r="665" spans="1:48" ht="15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  <c r="AA665" s="193"/>
      <c r="AB665" s="193"/>
      <c r="AC665" s="193"/>
      <c r="AD665" s="193"/>
      <c r="AE665" s="193"/>
      <c r="AF665" s="193"/>
      <c r="AG665" s="193"/>
      <c r="AH665" s="193"/>
      <c r="AI665" s="193"/>
      <c r="AJ665" s="193"/>
      <c r="AK665" s="193"/>
      <c r="AL665" s="193"/>
      <c r="AM665" s="193"/>
      <c r="AN665" s="193"/>
      <c r="AO665" s="193"/>
      <c r="AP665" s="193"/>
      <c r="AQ665" s="193"/>
      <c r="AR665" s="193"/>
      <c r="AS665" s="193"/>
      <c r="AT665" s="193"/>
      <c r="AU665" s="193"/>
      <c r="AV665" s="193"/>
    </row>
    <row r="666" spans="1:48" ht="15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  <c r="AE666" s="193"/>
      <c r="AF666" s="193"/>
      <c r="AG666" s="193"/>
      <c r="AH666" s="193"/>
      <c r="AI666" s="193"/>
      <c r="AJ666" s="193"/>
      <c r="AK666" s="193"/>
      <c r="AL666" s="193"/>
      <c r="AM666" s="193"/>
      <c r="AN666" s="193"/>
      <c r="AO666" s="193"/>
      <c r="AP666" s="193"/>
      <c r="AQ666" s="193"/>
      <c r="AR666" s="193"/>
      <c r="AS666" s="193"/>
      <c r="AT666" s="193"/>
      <c r="AU666" s="193"/>
      <c r="AV666" s="193"/>
    </row>
    <row r="667" spans="1:48" ht="15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  <c r="AE667" s="193"/>
      <c r="AF667" s="193"/>
      <c r="AG667" s="193"/>
      <c r="AH667" s="193"/>
      <c r="AI667" s="193"/>
      <c r="AJ667" s="193"/>
      <c r="AK667" s="193"/>
      <c r="AL667" s="193"/>
      <c r="AM667" s="193"/>
      <c r="AN667" s="193"/>
      <c r="AO667" s="193"/>
      <c r="AP667" s="193"/>
      <c r="AQ667" s="193"/>
      <c r="AR667" s="193"/>
      <c r="AS667" s="193"/>
      <c r="AT667" s="193"/>
      <c r="AU667" s="193"/>
      <c r="AV667" s="193"/>
    </row>
    <row r="668" spans="1:48" ht="15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  <c r="AE668" s="193"/>
      <c r="AF668" s="193"/>
      <c r="AG668" s="193"/>
      <c r="AH668" s="193"/>
      <c r="AI668" s="193"/>
      <c r="AJ668" s="193"/>
      <c r="AK668" s="193"/>
      <c r="AL668" s="193"/>
      <c r="AM668" s="193"/>
      <c r="AN668" s="193"/>
      <c r="AO668" s="193"/>
      <c r="AP668" s="193"/>
      <c r="AQ668" s="193"/>
      <c r="AR668" s="193"/>
      <c r="AS668" s="193"/>
      <c r="AT668" s="193"/>
      <c r="AU668" s="193"/>
      <c r="AV668" s="193"/>
    </row>
    <row r="669" spans="1:48" ht="15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  <c r="AE669" s="193"/>
      <c r="AF669" s="193"/>
      <c r="AG669" s="193"/>
      <c r="AH669" s="193"/>
      <c r="AI669" s="193"/>
      <c r="AJ669" s="193"/>
      <c r="AK669" s="193"/>
      <c r="AL669" s="193"/>
      <c r="AM669" s="193"/>
      <c r="AN669" s="193"/>
      <c r="AO669" s="193"/>
      <c r="AP669" s="193"/>
      <c r="AQ669" s="193"/>
      <c r="AR669" s="193"/>
      <c r="AS669" s="193"/>
      <c r="AT669" s="193"/>
      <c r="AU669" s="193"/>
      <c r="AV669" s="193"/>
    </row>
    <row r="670" spans="1:48" ht="15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3"/>
      <c r="AF670" s="193"/>
      <c r="AG670" s="193"/>
      <c r="AH670" s="193"/>
      <c r="AI670" s="193"/>
      <c r="AJ670" s="193"/>
      <c r="AK670" s="193"/>
      <c r="AL670" s="193"/>
      <c r="AM670" s="193"/>
      <c r="AN670" s="193"/>
      <c r="AO670" s="193"/>
      <c r="AP670" s="193"/>
      <c r="AQ670" s="193"/>
      <c r="AR670" s="193"/>
      <c r="AS670" s="193"/>
      <c r="AT670" s="193"/>
      <c r="AU670" s="193"/>
      <c r="AV670" s="193"/>
    </row>
    <row r="671" spans="1:48" ht="15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  <c r="AE671" s="193"/>
      <c r="AF671" s="193"/>
      <c r="AG671" s="193"/>
      <c r="AH671" s="193"/>
      <c r="AI671" s="193"/>
      <c r="AJ671" s="193"/>
      <c r="AK671" s="193"/>
      <c r="AL671" s="193"/>
      <c r="AM671" s="193"/>
      <c r="AN671" s="193"/>
      <c r="AO671" s="193"/>
      <c r="AP671" s="193"/>
      <c r="AQ671" s="193"/>
      <c r="AR671" s="193"/>
      <c r="AS671" s="193"/>
      <c r="AT671" s="193"/>
      <c r="AU671" s="193"/>
      <c r="AV671" s="193"/>
    </row>
    <row r="672" spans="1:48" ht="15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  <c r="AE672" s="193"/>
      <c r="AF672" s="193"/>
      <c r="AG672" s="193"/>
      <c r="AH672" s="193"/>
      <c r="AI672" s="193"/>
      <c r="AJ672" s="193"/>
      <c r="AK672" s="193"/>
      <c r="AL672" s="193"/>
      <c r="AM672" s="193"/>
      <c r="AN672" s="193"/>
      <c r="AO672" s="193"/>
      <c r="AP672" s="193"/>
      <c r="AQ672" s="193"/>
      <c r="AR672" s="193"/>
      <c r="AS672" s="193"/>
      <c r="AT672" s="193"/>
      <c r="AU672" s="193"/>
      <c r="AV672" s="193"/>
    </row>
    <row r="673" spans="1:48" ht="15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  <c r="AA673" s="193"/>
      <c r="AB673" s="193"/>
      <c r="AC673" s="193"/>
      <c r="AD673" s="193"/>
      <c r="AE673" s="193"/>
      <c r="AF673" s="193"/>
      <c r="AG673" s="193"/>
      <c r="AH673" s="193"/>
      <c r="AI673" s="193"/>
      <c r="AJ673" s="193"/>
      <c r="AK673" s="193"/>
      <c r="AL673" s="193"/>
      <c r="AM673" s="193"/>
      <c r="AN673" s="193"/>
      <c r="AO673" s="193"/>
      <c r="AP673" s="193"/>
      <c r="AQ673" s="193"/>
      <c r="AR673" s="193"/>
      <c r="AS673" s="193"/>
      <c r="AT673" s="193"/>
      <c r="AU673" s="193"/>
      <c r="AV673" s="193"/>
    </row>
    <row r="674" spans="1:48" ht="15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  <c r="AE674" s="193"/>
      <c r="AF674" s="193"/>
      <c r="AG674" s="193"/>
      <c r="AH674" s="193"/>
      <c r="AI674" s="193"/>
      <c r="AJ674" s="193"/>
      <c r="AK674" s="193"/>
      <c r="AL674" s="193"/>
      <c r="AM674" s="193"/>
      <c r="AN674" s="193"/>
      <c r="AO674" s="193"/>
      <c r="AP674" s="193"/>
      <c r="AQ674" s="193"/>
      <c r="AR674" s="193"/>
      <c r="AS674" s="193"/>
      <c r="AT674" s="193"/>
      <c r="AU674" s="193"/>
      <c r="AV674" s="193"/>
    </row>
    <row r="675" spans="1:48" ht="15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  <c r="AE675" s="193"/>
      <c r="AF675" s="193"/>
      <c r="AG675" s="193"/>
      <c r="AH675" s="193"/>
      <c r="AI675" s="193"/>
      <c r="AJ675" s="193"/>
      <c r="AK675" s="193"/>
      <c r="AL675" s="193"/>
      <c r="AM675" s="193"/>
      <c r="AN675" s="193"/>
      <c r="AO675" s="193"/>
      <c r="AP675" s="193"/>
      <c r="AQ675" s="193"/>
      <c r="AR675" s="193"/>
      <c r="AS675" s="193"/>
      <c r="AT675" s="193"/>
      <c r="AU675" s="193"/>
      <c r="AV675" s="193"/>
    </row>
    <row r="676" spans="1:48" ht="15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3"/>
      <c r="AF676" s="193"/>
      <c r="AG676" s="193"/>
      <c r="AH676" s="193"/>
      <c r="AI676" s="193"/>
      <c r="AJ676" s="193"/>
      <c r="AK676" s="193"/>
      <c r="AL676" s="193"/>
      <c r="AM676" s="193"/>
      <c r="AN676" s="193"/>
      <c r="AO676" s="193"/>
      <c r="AP676" s="193"/>
      <c r="AQ676" s="193"/>
      <c r="AR676" s="193"/>
      <c r="AS676" s="193"/>
      <c r="AT676" s="193"/>
      <c r="AU676" s="193"/>
      <c r="AV676" s="193"/>
    </row>
    <row r="677" spans="1:48" ht="15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  <c r="AE677" s="193"/>
      <c r="AF677" s="193"/>
      <c r="AG677" s="193"/>
      <c r="AH677" s="193"/>
      <c r="AI677" s="193"/>
      <c r="AJ677" s="193"/>
      <c r="AK677" s="193"/>
      <c r="AL677" s="193"/>
      <c r="AM677" s="193"/>
      <c r="AN677" s="193"/>
      <c r="AO677" s="193"/>
      <c r="AP677" s="193"/>
      <c r="AQ677" s="193"/>
      <c r="AR677" s="193"/>
      <c r="AS677" s="193"/>
      <c r="AT677" s="193"/>
      <c r="AU677" s="193"/>
      <c r="AV677" s="193"/>
    </row>
    <row r="678" spans="1:48" ht="15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  <c r="AE678" s="193"/>
      <c r="AF678" s="193"/>
      <c r="AG678" s="193"/>
      <c r="AH678" s="193"/>
      <c r="AI678" s="193"/>
      <c r="AJ678" s="193"/>
      <c r="AK678" s="193"/>
      <c r="AL678" s="193"/>
      <c r="AM678" s="193"/>
      <c r="AN678" s="193"/>
      <c r="AO678" s="193"/>
      <c r="AP678" s="193"/>
      <c r="AQ678" s="193"/>
      <c r="AR678" s="193"/>
      <c r="AS678" s="193"/>
      <c r="AT678" s="193"/>
      <c r="AU678" s="193"/>
      <c r="AV678" s="193"/>
    </row>
    <row r="679" spans="1:48" ht="15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  <c r="AA679" s="193"/>
      <c r="AB679" s="193"/>
      <c r="AC679" s="193"/>
      <c r="AD679" s="193"/>
      <c r="AE679" s="193"/>
      <c r="AF679" s="193"/>
      <c r="AG679" s="193"/>
      <c r="AH679" s="193"/>
      <c r="AI679" s="193"/>
      <c r="AJ679" s="193"/>
      <c r="AK679" s="193"/>
      <c r="AL679" s="193"/>
      <c r="AM679" s="193"/>
      <c r="AN679" s="193"/>
      <c r="AO679" s="193"/>
      <c r="AP679" s="193"/>
      <c r="AQ679" s="193"/>
      <c r="AR679" s="193"/>
      <c r="AS679" s="193"/>
      <c r="AT679" s="193"/>
      <c r="AU679" s="193"/>
      <c r="AV679" s="193"/>
    </row>
    <row r="680" spans="1:48" ht="15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  <c r="AE680" s="193"/>
      <c r="AF680" s="193"/>
      <c r="AG680" s="193"/>
      <c r="AH680" s="193"/>
      <c r="AI680" s="193"/>
      <c r="AJ680" s="193"/>
      <c r="AK680" s="193"/>
      <c r="AL680" s="193"/>
      <c r="AM680" s="193"/>
      <c r="AN680" s="193"/>
      <c r="AO680" s="193"/>
      <c r="AP680" s="193"/>
      <c r="AQ680" s="193"/>
      <c r="AR680" s="193"/>
      <c r="AS680" s="193"/>
      <c r="AT680" s="193"/>
      <c r="AU680" s="193"/>
      <c r="AV680" s="193"/>
    </row>
    <row r="681" spans="1:48" ht="15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  <c r="AE681" s="193"/>
      <c r="AF681" s="193"/>
      <c r="AG681" s="193"/>
      <c r="AH681" s="193"/>
      <c r="AI681" s="193"/>
      <c r="AJ681" s="193"/>
      <c r="AK681" s="193"/>
      <c r="AL681" s="193"/>
      <c r="AM681" s="193"/>
      <c r="AN681" s="193"/>
      <c r="AO681" s="193"/>
      <c r="AP681" s="193"/>
      <c r="AQ681" s="193"/>
      <c r="AR681" s="193"/>
      <c r="AS681" s="193"/>
      <c r="AT681" s="193"/>
      <c r="AU681" s="193"/>
      <c r="AV681" s="193"/>
    </row>
    <row r="682" spans="1:48" ht="15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  <c r="AE682" s="193"/>
      <c r="AF682" s="193"/>
      <c r="AG682" s="193"/>
      <c r="AH682" s="193"/>
      <c r="AI682" s="193"/>
      <c r="AJ682" s="193"/>
      <c r="AK682" s="193"/>
      <c r="AL682" s="193"/>
      <c r="AM682" s="193"/>
      <c r="AN682" s="193"/>
      <c r="AO682" s="193"/>
      <c r="AP682" s="193"/>
      <c r="AQ682" s="193"/>
      <c r="AR682" s="193"/>
      <c r="AS682" s="193"/>
      <c r="AT682" s="193"/>
      <c r="AU682" s="193"/>
      <c r="AV682" s="193"/>
    </row>
    <row r="683" spans="1:48" ht="15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  <c r="AE683" s="193"/>
      <c r="AF683" s="193"/>
      <c r="AG683" s="193"/>
      <c r="AH683" s="193"/>
      <c r="AI683" s="193"/>
      <c r="AJ683" s="193"/>
      <c r="AK683" s="193"/>
      <c r="AL683" s="193"/>
      <c r="AM683" s="193"/>
      <c r="AN683" s="193"/>
      <c r="AO683" s="193"/>
      <c r="AP683" s="193"/>
      <c r="AQ683" s="193"/>
      <c r="AR683" s="193"/>
      <c r="AS683" s="193"/>
      <c r="AT683" s="193"/>
      <c r="AU683" s="193"/>
      <c r="AV683" s="193"/>
    </row>
    <row r="684" spans="1:48" ht="15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  <c r="AE684" s="193"/>
      <c r="AF684" s="193"/>
      <c r="AG684" s="193"/>
      <c r="AH684" s="193"/>
      <c r="AI684" s="193"/>
      <c r="AJ684" s="193"/>
      <c r="AK684" s="193"/>
      <c r="AL684" s="193"/>
      <c r="AM684" s="193"/>
      <c r="AN684" s="193"/>
      <c r="AO684" s="193"/>
      <c r="AP684" s="193"/>
      <c r="AQ684" s="193"/>
      <c r="AR684" s="193"/>
      <c r="AS684" s="193"/>
      <c r="AT684" s="193"/>
      <c r="AU684" s="193"/>
      <c r="AV684" s="193"/>
    </row>
    <row r="685" spans="1:48" ht="15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  <c r="AE685" s="193"/>
      <c r="AF685" s="193"/>
      <c r="AG685" s="193"/>
      <c r="AH685" s="193"/>
      <c r="AI685" s="193"/>
      <c r="AJ685" s="193"/>
      <c r="AK685" s="193"/>
      <c r="AL685" s="193"/>
      <c r="AM685" s="193"/>
      <c r="AN685" s="193"/>
      <c r="AO685" s="193"/>
      <c r="AP685" s="193"/>
      <c r="AQ685" s="193"/>
      <c r="AR685" s="193"/>
      <c r="AS685" s="193"/>
      <c r="AT685" s="193"/>
      <c r="AU685" s="193"/>
      <c r="AV685" s="193"/>
    </row>
    <row r="686" spans="1:48" ht="15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  <c r="AE686" s="193"/>
      <c r="AF686" s="193"/>
      <c r="AG686" s="193"/>
      <c r="AH686" s="193"/>
      <c r="AI686" s="193"/>
      <c r="AJ686" s="193"/>
      <c r="AK686" s="193"/>
      <c r="AL686" s="193"/>
      <c r="AM686" s="193"/>
      <c r="AN686" s="193"/>
      <c r="AO686" s="193"/>
      <c r="AP686" s="193"/>
      <c r="AQ686" s="193"/>
      <c r="AR686" s="193"/>
      <c r="AS686" s="193"/>
      <c r="AT686" s="193"/>
      <c r="AU686" s="193"/>
      <c r="AV686" s="193"/>
    </row>
    <row r="687" spans="1:48" ht="15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  <c r="AE687" s="193"/>
      <c r="AF687" s="193"/>
      <c r="AG687" s="193"/>
      <c r="AH687" s="193"/>
      <c r="AI687" s="193"/>
      <c r="AJ687" s="193"/>
      <c r="AK687" s="193"/>
      <c r="AL687" s="193"/>
      <c r="AM687" s="193"/>
      <c r="AN687" s="193"/>
      <c r="AO687" s="193"/>
      <c r="AP687" s="193"/>
      <c r="AQ687" s="193"/>
      <c r="AR687" s="193"/>
      <c r="AS687" s="193"/>
      <c r="AT687" s="193"/>
      <c r="AU687" s="193"/>
      <c r="AV687" s="193"/>
    </row>
    <row r="688" spans="1:48" ht="15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  <c r="AE688" s="193"/>
      <c r="AF688" s="193"/>
      <c r="AG688" s="193"/>
      <c r="AH688" s="193"/>
      <c r="AI688" s="193"/>
      <c r="AJ688" s="193"/>
      <c r="AK688" s="193"/>
      <c r="AL688" s="193"/>
      <c r="AM688" s="193"/>
      <c r="AN688" s="193"/>
      <c r="AO688" s="193"/>
      <c r="AP688" s="193"/>
      <c r="AQ688" s="193"/>
      <c r="AR688" s="193"/>
      <c r="AS688" s="193"/>
      <c r="AT688" s="193"/>
      <c r="AU688" s="193"/>
      <c r="AV688" s="193"/>
    </row>
    <row r="689" spans="1:48" ht="15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  <c r="AE689" s="193"/>
      <c r="AF689" s="193"/>
      <c r="AG689" s="193"/>
      <c r="AH689" s="193"/>
      <c r="AI689" s="193"/>
      <c r="AJ689" s="193"/>
      <c r="AK689" s="193"/>
      <c r="AL689" s="193"/>
      <c r="AM689" s="193"/>
      <c r="AN689" s="193"/>
      <c r="AO689" s="193"/>
      <c r="AP689" s="193"/>
      <c r="AQ689" s="193"/>
      <c r="AR689" s="193"/>
      <c r="AS689" s="193"/>
      <c r="AT689" s="193"/>
      <c r="AU689" s="193"/>
      <c r="AV689" s="193"/>
    </row>
    <row r="690" spans="1:48" ht="15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  <c r="AE690" s="193"/>
      <c r="AF690" s="193"/>
      <c r="AG690" s="193"/>
      <c r="AH690" s="193"/>
      <c r="AI690" s="193"/>
      <c r="AJ690" s="193"/>
      <c r="AK690" s="193"/>
      <c r="AL690" s="193"/>
      <c r="AM690" s="193"/>
      <c r="AN690" s="193"/>
      <c r="AO690" s="193"/>
      <c r="AP690" s="193"/>
      <c r="AQ690" s="193"/>
      <c r="AR690" s="193"/>
      <c r="AS690" s="193"/>
      <c r="AT690" s="193"/>
      <c r="AU690" s="193"/>
      <c r="AV690" s="193"/>
    </row>
    <row r="691" spans="1:48" ht="15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  <c r="AE691" s="193"/>
      <c r="AF691" s="193"/>
      <c r="AG691" s="193"/>
      <c r="AH691" s="193"/>
      <c r="AI691" s="193"/>
      <c r="AJ691" s="193"/>
      <c r="AK691" s="193"/>
      <c r="AL691" s="193"/>
      <c r="AM691" s="193"/>
      <c r="AN691" s="193"/>
      <c r="AO691" s="193"/>
      <c r="AP691" s="193"/>
      <c r="AQ691" s="193"/>
      <c r="AR691" s="193"/>
      <c r="AS691" s="193"/>
      <c r="AT691" s="193"/>
      <c r="AU691" s="193"/>
      <c r="AV691" s="193"/>
    </row>
    <row r="692" spans="1:48" ht="15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  <c r="AE692" s="193"/>
      <c r="AF692" s="193"/>
      <c r="AG692" s="193"/>
      <c r="AH692" s="193"/>
      <c r="AI692" s="193"/>
      <c r="AJ692" s="193"/>
      <c r="AK692" s="193"/>
      <c r="AL692" s="193"/>
      <c r="AM692" s="193"/>
      <c r="AN692" s="193"/>
      <c r="AO692" s="193"/>
      <c r="AP692" s="193"/>
      <c r="AQ692" s="193"/>
      <c r="AR692" s="193"/>
      <c r="AS692" s="193"/>
      <c r="AT692" s="193"/>
      <c r="AU692" s="193"/>
      <c r="AV692" s="193"/>
    </row>
    <row r="693" spans="1:48" ht="15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  <c r="AE693" s="193"/>
      <c r="AF693" s="193"/>
      <c r="AG693" s="193"/>
      <c r="AH693" s="193"/>
      <c r="AI693" s="193"/>
      <c r="AJ693" s="193"/>
      <c r="AK693" s="193"/>
      <c r="AL693" s="193"/>
      <c r="AM693" s="193"/>
      <c r="AN693" s="193"/>
      <c r="AO693" s="193"/>
      <c r="AP693" s="193"/>
      <c r="AQ693" s="193"/>
      <c r="AR693" s="193"/>
      <c r="AS693" s="193"/>
      <c r="AT693" s="193"/>
      <c r="AU693" s="193"/>
      <c r="AV693" s="193"/>
    </row>
    <row r="694" spans="1:48" ht="15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  <c r="AE694" s="193"/>
      <c r="AF694" s="193"/>
      <c r="AG694" s="193"/>
      <c r="AH694" s="193"/>
      <c r="AI694" s="193"/>
      <c r="AJ694" s="193"/>
      <c r="AK694" s="193"/>
      <c r="AL694" s="193"/>
      <c r="AM694" s="193"/>
      <c r="AN694" s="193"/>
      <c r="AO694" s="193"/>
      <c r="AP694" s="193"/>
      <c r="AQ694" s="193"/>
      <c r="AR694" s="193"/>
      <c r="AS694" s="193"/>
      <c r="AT694" s="193"/>
      <c r="AU694" s="193"/>
      <c r="AV694" s="193"/>
    </row>
    <row r="695" spans="1:48" ht="15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  <c r="AE695" s="193"/>
      <c r="AF695" s="193"/>
      <c r="AG695" s="193"/>
      <c r="AH695" s="193"/>
      <c r="AI695" s="193"/>
      <c r="AJ695" s="193"/>
      <c r="AK695" s="193"/>
      <c r="AL695" s="193"/>
      <c r="AM695" s="193"/>
      <c r="AN695" s="193"/>
      <c r="AO695" s="193"/>
      <c r="AP695" s="193"/>
      <c r="AQ695" s="193"/>
      <c r="AR695" s="193"/>
      <c r="AS695" s="193"/>
      <c r="AT695" s="193"/>
      <c r="AU695" s="193"/>
      <c r="AV695" s="193"/>
    </row>
    <row r="696" spans="1:48" ht="15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  <c r="AE696" s="193"/>
      <c r="AF696" s="193"/>
      <c r="AG696" s="193"/>
      <c r="AH696" s="193"/>
      <c r="AI696" s="193"/>
      <c r="AJ696" s="193"/>
      <c r="AK696" s="193"/>
      <c r="AL696" s="193"/>
      <c r="AM696" s="193"/>
      <c r="AN696" s="193"/>
      <c r="AO696" s="193"/>
      <c r="AP696" s="193"/>
      <c r="AQ696" s="193"/>
      <c r="AR696" s="193"/>
      <c r="AS696" s="193"/>
      <c r="AT696" s="193"/>
      <c r="AU696" s="193"/>
      <c r="AV696" s="193"/>
    </row>
    <row r="697" spans="1:48" ht="15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  <c r="AE697" s="193"/>
      <c r="AF697" s="193"/>
      <c r="AG697" s="193"/>
      <c r="AH697" s="193"/>
      <c r="AI697" s="193"/>
      <c r="AJ697" s="193"/>
      <c r="AK697" s="193"/>
      <c r="AL697" s="193"/>
      <c r="AM697" s="193"/>
      <c r="AN697" s="193"/>
      <c r="AO697" s="193"/>
      <c r="AP697" s="193"/>
      <c r="AQ697" s="193"/>
      <c r="AR697" s="193"/>
      <c r="AS697" s="193"/>
      <c r="AT697" s="193"/>
      <c r="AU697" s="193"/>
      <c r="AV697" s="193"/>
    </row>
    <row r="698" spans="1:48" ht="15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  <c r="AE698" s="193"/>
      <c r="AF698" s="193"/>
      <c r="AG698" s="193"/>
      <c r="AH698" s="193"/>
      <c r="AI698" s="193"/>
      <c r="AJ698" s="193"/>
      <c r="AK698" s="193"/>
      <c r="AL698" s="193"/>
      <c r="AM698" s="193"/>
      <c r="AN698" s="193"/>
      <c r="AO698" s="193"/>
      <c r="AP698" s="193"/>
      <c r="AQ698" s="193"/>
      <c r="AR698" s="193"/>
      <c r="AS698" s="193"/>
      <c r="AT698" s="193"/>
      <c r="AU698" s="193"/>
      <c r="AV698" s="193"/>
    </row>
    <row r="699" spans="1:48" ht="15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  <c r="AE699" s="193"/>
      <c r="AF699" s="193"/>
      <c r="AG699" s="193"/>
      <c r="AH699" s="193"/>
      <c r="AI699" s="193"/>
      <c r="AJ699" s="193"/>
      <c r="AK699" s="193"/>
      <c r="AL699" s="193"/>
      <c r="AM699" s="193"/>
      <c r="AN699" s="193"/>
      <c r="AO699" s="193"/>
      <c r="AP699" s="193"/>
      <c r="AQ699" s="193"/>
      <c r="AR699" s="193"/>
      <c r="AS699" s="193"/>
      <c r="AT699" s="193"/>
      <c r="AU699" s="193"/>
      <c r="AV699" s="193"/>
    </row>
    <row r="700" spans="1:48" ht="15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  <c r="AE700" s="193"/>
      <c r="AF700" s="193"/>
      <c r="AG700" s="193"/>
      <c r="AH700" s="193"/>
      <c r="AI700" s="193"/>
      <c r="AJ700" s="193"/>
      <c r="AK700" s="193"/>
      <c r="AL700" s="193"/>
      <c r="AM700" s="193"/>
      <c r="AN700" s="193"/>
      <c r="AO700" s="193"/>
      <c r="AP700" s="193"/>
      <c r="AQ700" s="193"/>
      <c r="AR700" s="193"/>
      <c r="AS700" s="193"/>
      <c r="AT700" s="193"/>
      <c r="AU700" s="193"/>
      <c r="AV700" s="193"/>
    </row>
    <row r="701" spans="1:48" ht="15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  <c r="AE701" s="193"/>
      <c r="AF701" s="193"/>
      <c r="AG701" s="193"/>
      <c r="AH701" s="193"/>
      <c r="AI701" s="193"/>
      <c r="AJ701" s="193"/>
      <c r="AK701" s="193"/>
      <c r="AL701" s="193"/>
      <c r="AM701" s="193"/>
      <c r="AN701" s="193"/>
      <c r="AO701" s="193"/>
      <c r="AP701" s="193"/>
      <c r="AQ701" s="193"/>
      <c r="AR701" s="193"/>
      <c r="AS701" s="193"/>
      <c r="AT701" s="193"/>
      <c r="AU701" s="193"/>
      <c r="AV701" s="193"/>
    </row>
    <row r="702" spans="1:48" ht="15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  <c r="AA702" s="193"/>
      <c r="AB702" s="193"/>
      <c r="AC702" s="193"/>
      <c r="AD702" s="193"/>
      <c r="AE702" s="193"/>
      <c r="AF702" s="193"/>
      <c r="AG702" s="193"/>
      <c r="AH702" s="193"/>
      <c r="AI702" s="193"/>
      <c r="AJ702" s="193"/>
      <c r="AK702" s="193"/>
      <c r="AL702" s="193"/>
      <c r="AM702" s="193"/>
      <c r="AN702" s="193"/>
      <c r="AO702" s="193"/>
      <c r="AP702" s="193"/>
      <c r="AQ702" s="193"/>
      <c r="AR702" s="193"/>
      <c r="AS702" s="193"/>
      <c r="AT702" s="193"/>
      <c r="AU702" s="193"/>
      <c r="AV702" s="193"/>
    </row>
    <row r="703" spans="1:48" ht="15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  <c r="AE703" s="193"/>
      <c r="AF703" s="193"/>
      <c r="AG703" s="193"/>
      <c r="AH703" s="193"/>
      <c r="AI703" s="193"/>
      <c r="AJ703" s="193"/>
      <c r="AK703" s="193"/>
      <c r="AL703" s="193"/>
      <c r="AM703" s="193"/>
      <c r="AN703" s="193"/>
      <c r="AO703" s="193"/>
      <c r="AP703" s="193"/>
      <c r="AQ703" s="193"/>
      <c r="AR703" s="193"/>
      <c r="AS703" s="193"/>
      <c r="AT703" s="193"/>
      <c r="AU703" s="193"/>
      <c r="AV703" s="193"/>
    </row>
    <row r="704" spans="1:48" ht="15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  <c r="AE704" s="193"/>
      <c r="AF704" s="193"/>
      <c r="AG704" s="193"/>
      <c r="AH704" s="193"/>
      <c r="AI704" s="193"/>
      <c r="AJ704" s="193"/>
      <c r="AK704" s="193"/>
      <c r="AL704" s="193"/>
      <c r="AM704" s="193"/>
      <c r="AN704" s="193"/>
      <c r="AO704" s="193"/>
      <c r="AP704" s="193"/>
      <c r="AQ704" s="193"/>
      <c r="AR704" s="193"/>
      <c r="AS704" s="193"/>
      <c r="AT704" s="193"/>
      <c r="AU704" s="193"/>
      <c r="AV704" s="193"/>
    </row>
    <row r="705" spans="1:48" ht="15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  <c r="AE705" s="193"/>
      <c r="AF705" s="193"/>
      <c r="AG705" s="193"/>
      <c r="AH705" s="193"/>
      <c r="AI705" s="193"/>
      <c r="AJ705" s="193"/>
      <c r="AK705" s="193"/>
      <c r="AL705" s="193"/>
      <c r="AM705" s="193"/>
      <c r="AN705" s="193"/>
      <c r="AO705" s="193"/>
      <c r="AP705" s="193"/>
      <c r="AQ705" s="193"/>
      <c r="AR705" s="193"/>
      <c r="AS705" s="193"/>
      <c r="AT705" s="193"/>
      <c r="AU705" s="193"/>
      <c r="AV705" s="193"/>
    </row>
    <row r="706" spans="1:48" ht="15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  <c r="AE706" s="193"/>
      <c r="AF706" s="193"/>
      <c r="AG706" s="193"/>
      <c r="AH706" s="193"/>
      <c r="AI706" s="193"/>
      <c r="AJ706" s="193"/>
      <c r="AK706" s="193"/>
      <c r="AL706" s="193"/>
      <c r="AM706" s="193"/>
      <c r="AN706" s="193"/>
      <c r="AO706" s="193"/>
      <c r="AP706" s="193"/>
      <c r="AQ706" s="193"/>
      <c r="AR706" s="193"/>
      <c r="AS706" s="193"/>
      <c r="AT706" s="193"/>
      <c r="AU706" s="193"/>
      <c r="AV706" s="193"/>
    </row>
    <row r="707" spans="1:48" ht="15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  <c r="AA707" s="193"/>
      <c r="AB707" s="193"/>
      <c r="AC707" s="193"/>
      <c r="AD707" s="193"/>
      <c r="AE707" s="193"/>
      <c r="AF707" s="193"/>
      <c r="AG707" s="193"/>
      <c r="AH707" s="193"/>
      <c r="AI707" s="193"/>
      <c r="AJ707" s="193"/>
      <c r="AK707" s="193"/>
      <c r="AL707" s="193"/>
      <c r="AM707" s="193"/>
      <c r="AN707" s="193"/>
      <c r="AO707" s="193"/>
      <c r="AP707" s="193"/>
      <c r="AQ707" s="193"/>
      <c r="AR707" s="193"/>
      <c r="AS707" s="193"/>
      <c r="AT707" s="193"/>
      <c r="AU707" s="193"/>
      <c r="AV707" s="193"/>
    </row>
    <row r="708" spans="1:48" ht="15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  <c r="AE708" s="193"/>
      <c r="AF708" s="193"/>
      <c r="AG708" s="193"/>
      <c r="AH708" s="193"/>
      <c r="AI708" s="193"/>
      <c r="AJ708" s="193"/>
      <c r="AK708" s="193"/>
      <c r="AL708" s="193"/>
      <c r="AM708" s="193"/>
      <c r="AN708" s="193"/>
      <c r="AO708" s="193"/>
      <c r="AP708" s="193"/>
      <c r="AQ708" s="193"/>
      <c r="AR708" s="193"/>
      <c r="AS708" s="193"/>
      <c r="AT708" s="193"/>
      <c r="AU708" s="193"/>
      <c r="AV708" s="193"/>
    </row>
    <row r="709" spans="1:48" ht="15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  <c r="AE709" s="193"/>
      <c r="AF709" s="193"/>
      <c r="AG709" s="193"/>
      <c r="AH709" s="193"/>
      <c r="AI709" s="193"/>
      <c r="AJ709" s="193"/>
      <c r="AK709" s="193"/>
      <c r="AL709" s="193"/>
      <c r="AM709" s="193"/>
      <c r="AN709" s="193"/>
      <c r="AO709" s="193"/>
      <c r="AP709" s="193"/>
      <c r="AQ709" s="193"/>
      <c r="AR709" s="193"/>
      <c r="AS709" s="193"/>
      <c r="AT709" s="193"/>
      <c r="AU709" s="193"/>
      <c r="AV709" s="193"/>
    </row>
    <row r="710" spans="1:48" ht="15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  <c r="AE710" s="193"/>
      <c r="AF710" s="193"/>
      <c r="AG710" s="193"/>
      <c r="AH710" s="193"/>
      <c r="AI710" s="193"/>
      <c r="AJ710" s="193"/>
      <c r="AK710" s="193"/>
      <c r="AL710" s="193"/>
      <c r="AM710" s="193"/>
      <c r="AN710" s="193"/>
      <c r="AO710" s="193"/>
      <c r="AP710" s="193"/>
      <c r="AQ710" s="193"/>
      <c r="AR710" s="193"/>
      <c r="AS710" s="193"/>
      <c r="AT710" s="193"/>
      <c r="AU710" s="193"/>
      <c r="AV710" s="193"/>
    </row>
    <row r="711" spans="1:48" ht="15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3"/>
      <c r="AF711" s="193"/>
      <c r="AG711" s="193"/>
      <c r="AH711" s="193"/>
      <c r="AI711" s="193"/>
      <c r="AJ711" s="193"/>
      <c r="AK711" s="193"/>
      <c r="AL711" s="193"/>
      <c r="AM711" s="193"/>
      <c r="AN711" s="193"/>
      <c r="AO711" s="193"/>
      <c r="AP711" s="193"/>
      <c r="AQ711" s="193"/>
      <c r="AR711" s="193"/>
      <c r="AS711" s="193"/>
      <c r="AT711" s="193"/>
      <c r="AU711" s="193"/>
      <c r="AV711" s="193"/>
    </row>
    <row r="712" spans="1:48" ht="15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  <c r="AE712" s="193"/>
      <c r="AF712" s="193"/>
      <c r="AG712" s="193"/>
      <c r="AH712" s="193"/>
      <c r="AI712" s="193"/>
      <c r="AJ712" s="193"/>
      <c r="AK712" s="193"/>
      <c r="AL712" s="193"/>
      <c r="AM712" s="193"/>
      <c r="AN712" s="193"/>
      <c r="AO712" s="193"/>
      <c r="AP712" s="193"/>
      <c r="AQ712" s="193"/>
      <c r="AR712" s="193"/>
      <c r="AS712" s="193"/>
      <c r="AT712" s="193"/>
      <c r="AU712" s="193"/>
      <c r="AV712" s="193"/>
    </row>
    <row r="713" spans="1:48" ht="15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  <c r="AE713" s="193"/>
      <c r="AF713" s="193"/>
      <c r="AG713" s="193"/>
      <c r="AH713" s="193"/>
      <c r="AI713" s="193"/>
      <c r="AJ713" s="193"/>
      <c r="AK713" s="193"/>
      <c r="AL713" s="193"/>
      <c r="AM713" s="193"/>
      <c r="AN713" s="193"/>
      <c r="AO713" s="193"/>
      <c r="AP713" s="193"/>
      <c r="AQ713" s="193"/>
      <c r="AR713" s="193"/>
      <c r="AS713" s="193"/>
      <c r="AT713" s="193"/>
      <c r="AU713" s="193"/>
      <c r="AV713" s="193"/>
    </row>
    <row r="714" spans="1:48" ht="15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  <c r="AE714" s="193"/>
      <c r="AF714" s="193"/>
      <c r="AG714" s="193"/>
      <c r="AH714" s="193"/>
      <c r="AI714" s="193"/>
      <c r="AJ714" s="193"/>
      <c r="AK714" s="193"/>
      <c r="AL714" s="193"/>
      <c r="AM714" s="193"/>
      <c r="AN714" s="193"/>
      <c r="AO714" s="193"/>
      <c r="AP714" s="193"/>
      <c r="AQ714" s="193"/>
      <c r="AR714" s="193"/>
      <c r="AS714" s="193"/>
      <c r="AT714" s="193"/>
      <c r="AU714" s="193"/>
      <c r="AV714" s="193"/>
    </row>
    <row r="715" spans="1:48" ht="15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  <c r="AA715" s="193"/>
      <c r="AB715" s="193"/>
      <c r="AC715" s="193"/>
      <c r="AD715" s="193"/>
      <c r="AE715" s="193"/>
      <c r="AF715" s="193"/>
      <c r="AG715" s="193"/>
      <c r="AH715" s="193"/>
      <c r="AI715" s="193"/>
      <c r="AJ715" s="193"/>
      <c r="AK715" s="193"/>
      <c r="AL715" s="193"/>
      <c r="AM715" s="193"/>
      <c r="AN715" s="193"/>
      <c r="AO715" s="193"/>
      <c r="AP715" s="193"/>
      <c r="AQ715" s="193"/>
      <c r="AR715" s="193"/>
      <c r="AS715" s="193"/>
      <c r="AT715" s="193"/>
      <c r="AU715" s="193"/>
      <c r="AV715" s="193"/>
    </row>
    <row r="716" spans="1:48" ht="15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  <c r="AE716" s="193"/>
      <c r="AF716" s="193"/>
      <c r="AG716" s="193"/>
      <c r="AH716" s="193"/>
      <c r="AI716" s="193"/>
      <c r="AJ716" s="193"/>
      <c r="AK716" s="193"/>
      <c r="AL716" s="193"/>
      <c r="AM716" s="193"/>
      <c r="AN716" s="193"/>
      <c r="AO716" s="193"/>
      <c r="AP716" s="193"/>
      <c r="AQ716" s="193"/>
      <c r="AR716" s="193"/>
      <c r="AS716" s="193"/>
      <c r="AT716" s="193"/>
      <c r="AU716" s="193"/>
      <c r="AV716" s="193"/>
    </row>
    <row r="717" spans="1:48" ht="15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  <c r="AE717" s="193"/>
      <c r="AF717" s="193"/>
      <c r="AG717" s="193"/>
      <c r="AH717" s="193"/>
      <c r="AI717" s="193"/>
      <c r="AJ717" s="193"/>
      <c r="AK717" s="193"/>
      <c r="AL717" s="193"/>
      <c r="AM717" s="193"/>
      <c r="AN717" s="193"/>
      <c r="AO717" s="193"/>
      <c r="AP717" s="193"/>
      <c r="AQ717" s="193"/>
      <c r="AR717" s="193"/>
      <c r="AS717" s="193"/>
      <c r="AT717" s="193"/>
      <c r="AU717" s="193"/>
      <c r="AV717" s="193"/>
    </row>
    <row r="718" spans="1:48" ht="15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  <c r="AE718" s="193"/>
      <c r="AF718" s="193"/>
      <c r="AG718" s="193"/>
      <c r="AH718" s="193"/>
      <c r="AI718" s="193"/>
      <c r="AJ718" s="193"/>
      <c r="AK718" s="193"/>
      <c r="AL718" s="193"/>
      <c r="AM718" s="193"/>
      <c r="AN718" s="193"/>
      <c r="AO718" s="193"/>
      <c r="AP718" s="193"/>
      <c r="AQ718" s="193"/>
      <c r="AR718" s="193"/>
      <c r="AS718" s="193"/>
      <c r="AT718" s="193"/>
      <c r="AU718" s="193"/>
      <c r="AV718" s="193"/>
    </row>
    <row r="719" spans="1:48" ht="15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  <c r="AE719" s="193"/>
      <c r="AF719" s="193"/>
      <c r="AG719" s="193"/>
      <c r="AH719" s="193"/>
      <c r="AI719" s="193"/>
      <c r="AJ719" s="193"/>
      <c r="AK719" s="193"/>
      <c r="AL719" s="193"/>
      <c r="AM719" s="193"/>
      <c r="AN719" s="193"/>
      <c r="AO719" s="193"/>
      <c r="AP719" s="193"/>
      <c r="AQ719" s="193"/>
      <c r="AR719" s="193"/>
      <c r="AS719" s="193"/>
      <c r="AT719" s="193"/>
      <c r="AU719" s="193"/>
      <c r="AV719" s="193"/>
    </row>
    <row r="720" spans="1:48" ht="15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  <c r="AE720" s="193"/>
      <c r="AF720" s="193"/>
      <c r="AG720" s="193"/>
      <c r="AH720" s="193"/>
      <c r="AI720" s="193"/>
      <c r="AJ720" s="193"/>
      <c r="AK720" s="193"/>
      <c r="AL720" s="193"/>
      <c r="AM720" s="193"/>
      <c r="AN720" s="193"/>
      <c r="AO720" s="193"/>
      <c r="AP720" s="193"/>
      <c r="AQ720" s="193"/>
      <c r="AR720" s="193"/>
      <c r="AS720" s="193"/>
      <c r="AT720" s="193"/>
      <c r="AU720" s="193"/>
      <c r="AV720" s="193"/>
    </row>
    <row r="721" spans="1:48" ht="15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  <c r="AA721" s="193"/>
      <c r="AB721" s="193"/>
      <c r="AC721" s="193"/>
      <c r="AD721" s="193"/>
      <c r="AE721" s="193"/>
      <c r="AF721" s="193"/>
      <c r="AG721" s="193"/>
      <c r="AH721" s="193"/>
      <c r="AI721" s="193"/>
      <c r="AJ721" s="193"/>
      <c r="AK721" s="193"/>
      <c r="AL721" s="193"/>
      <c r="AM721" s="193"/>
      <c r="AN721" s="193"/>
      <c r="AO721" s="193"/>
      <c r="AP721" s="193"/>
      <c r="AQ721" s="193"/>
      <c r="AR721" s="193"/>
      <c r="AS721" s="193"/>
      <c r="AT721" s="193"/>
      <c r="AU721" s="193"/>
      <c r="AV721" s="193"/>
    </row>
    <row r="722" spans="1:48" ht="15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  <c r="AE722" s="193"/>
      <c r="AF722" s="193"/>
      <c r="AG722" s="193"/>
      <c r="AH722" s="193"/>
      <c r="AI722" s="193"/>
      <c r="AJ722" s="193"/>
      <c r="AK722" s="193"/>
      <c r="AL722" s="193"/>
      <c r="AM722" s="193"/>
      <c r="AN722" s="193"/>
      <c r="AO722" s="193"/>
      <c r="AP722" s="193"/>
      <c r="AQ722" s="193"/>
      <c r="AR722" s="193"/>
      <c r="AS722" s="193"/>
      <c r="AT722" s="193"/>
      <c r="AU722" s="193"/>
      <c r="AV722" s="193"/>
    </row>
    <row r="723" spans="1:48" ht="15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  <c r="AE723" s="193"/>
      <c r="AF723" s="193"/>
      <c r="AG723" s="193"/>
      <c r="AH723" s="193"/>
      <c r="AI723" s="193"/>
      <c r="AJ723" s="193"/>
      <c r="AK723" s="193"/>
      <c r="AL723" s="193"/>
      <c r="AM723" s="193"/>
      <c r="AN723" s="193"/>
      <c r="AO723" s="193"/>
      <c r="AP723" s="193"/>
      <c r="AQ723" s="193"/>
      <c r="AR723" s="193"/>
      <c r="AS723" s="193"/>
      <c r="AT723" s="193"/>
      <c r="AU723" s="193"/>
      <c r="AV723" s="193"/>
    </row>
    <row r="724" spans="1:48" ht="15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  <c r="AE724" s="193"/>
      <c r="AF724" s="193"/>
      <c r="AG724" s="193"/>
      <c r="AH724" s="193"/>
      <c r="AI724" s="193"/>
      <c r="AJ724" s="193"/>
      <c r="AK724" s="193"/>
      <c r="AL724" s="193"/>
      <c r="AM724" s="193"/>
      <c r="AN724" s="193"/>
      <c r="AO724" s="193"/>
      <c r="AP724" s="193"/>
      <c r="AQ724" s="193"/>
      <c r="AR724" s="193"/>
      <c r="AS724" s="193"/>
      <c r="AT724" s="193"/>
      <c r="AU724" s="193"/>
      <c r="AV724" s="193"/>
    </row>
    <row r="725" spans="1:48" ht="15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  <c r="AE725" s="193"/>
      <c r="AF725" s="193"/>
      <c r="AG725" s="193"/>
      <c r="AH725" s="193"/>
      <c r="AI725" s="193"/>
      <c r="AJ725" s="193"/>
      <c r="AK725" s="193"/>
      <c r="AL725" s="193"/>
      <c r="AM725" s="193"/>
      <c r="AN725" s="193"/>
      <c r="AO725" s="193"/>
      <c r="AP725" s="193"/>
      <c r="AQ725" s="193"/>
      <c r="AR725" s="193"/>
      <c r="AS725" s="193"/>
      <c r="AT725" s="193"/>
      <c r="AU725" s="193"/>
      <c r="AV725" s="193"/>
    </row>
    <row r="726" spans="1:48" ht="15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  <c r="AE726" s="193"/>
      <c r="AF726" s="193"/>
      <c r="AG726" s="193"/>
      <c r="AH726" s="193"/>
      <c r="AI726" s="193"/>
      <c r="AJ726" s="193"/>
      <c r="AK726" s="193"/>
      <c r="AL726" s="193"/>
      <c r="AM726" s="193"/>
      <c r="AN726" s="193"/>
      <c r="AO726" s="193"/>
      <c r="AP726" s="193"/>
      <c r="AQ726" s="193"/>
      <c r="AR726" s="193"/>
      <c r="AS726" s="193"/>
      <c r="AT726" s="193"/>
      <c r="AU726" s="193"/>
      <c r="AV726" s="193"/>
    </row>
    <row r="727" spans="1:48" ht="15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  <c r="AE727" s="193"/>
      <c r="AF727" s="193"/>
      <c r="AG727" s="193"/>
      <c r="AH727" s="193"/>
      <c r="AI727" s="193"/>
      <c r="AJ727" s="193"/>
      <c r="AK727" s="193"/>
      <c r="AL727" s="193"/>
      <c r="AM727" s="193"/>
      <c r="AN727" s="193"/>
      <c r="AO727" s="193"/>
      <c r="AP727" s="193"/>
      <c r="AQ727" s="193"/>
      <c r="AR727" s="193"/>
      <c r="AS727" s="193"/>
      <c r="AT727" s="193"/>
      <c r="AU727" s="193"/>
      <c r="AV727" s="193"/>
    </row>
    <row r="728" spans="1:48" ht="15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  <c r="AE728" s="193"/>
      <c r="AF728" s="193"/>
      <c r="AG728" s="193"/>
      <c r="AH728" s="193"/>
      <c r="AI728" s="193"/>
      <c r="AJ728" s="193"/>
      <c r="AK728" s="193"/>
      <c r="AL728" s="193"/>
      <c r="AM728" s="193"/>
      <c r="AN728" s="193"/>
      <c r="AO728" s="193"/>
      <c r="AP728" s="193"/>
      <c r="AQ728" s="193"/>
      <c r="AR728" s="193"/>
      <c r="AS728" s="193"/>
      <c r="AT728" s="193"/>
      <c r="AU728" s="193"/>
      <c r="AV728" s="193"/>
    </row>
    <row r="729" spans="1:48" ht="15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  <c r="AE729" s="193"/>
      <c r="AF729" s="193"/>
      <c r="AG729" s="193"/>
      <c r="AH729" s="193"/>
      <c r="AI729" s="193"/>
      <c r="AJ729" s="193"/>
      <c r="AK729" s="193"/>
      <c r="AL729" s="193"/>
      <c r="AM729" s="193"/>
      <c r="AN729" s="193"/>
      <c r="AO729" s="193"/>
      <c r="AP729" s="193"/>
      <c r="AQ729" s="193"/>
      <c r="AR729" s="193"/>
      <c r="AS729" s="193"/>
      <c r="AT729" s="193"/>
      <c r="AU729" s="193"/>
      <c r="AV729" s="193"/>
    </row>
    <row r="730" spans="1:48" ht="15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  <c r="AE730" s="193"/>
      <c r="AF730" s="193"/>
      <c r="AG730" s="193"/>
      <c r="AH730" s="193"/>
      <c r="AI730" s="193"/>
      <c r="AJ730" s="193"/>
      <c r="AK730" s="193"/>
      <c r="AL730" s="193"/>
      <c r="AM730" s="193"/>
      <c r="AN730" s="193"/>
      <c r="AO730" s="193"/>
      <c r="AP730" s="193"/>
      <c r="AQ730" s="193"/>
      <c r="AR730" s="193"/>
      <c r="AS730" s="193"/>
      <c r="AT730" s="193"/>
      <c r="AU730" s="193"/>
      <c r="AV730" s="193"/>
    </row>
    <row r="731" spans="1:48" ht="15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  <c r="AE731" s="193"/>
      <c r="AF731" s="193"/>
      <c r="AG731" s="193"/>
      <c r="AH731" s="193"/>
      <c r="AI731" s="193"/>
      <c r="AJ731" s="193"/>
      <c r="AK731" s="193"/>
      <c r="AL731" s="193"/>
      <c r="AM731" s="193"/>
      <c r="AN731" s="193"/>
      <c r="AO731" s="193"/>
      <c r="AP731" s="193"/>
      <c r="AQ731" s="193"/>
      <c r="AR731" s="193"/>
      <c r="AS731" s="193"/>
      <c r="AT731" s="193"/>
      <c r="AU731" s="193"/>
      <c r="AV731" s="193"/>
    </row>
    <row r="732" spans="1:48" ht="15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  <c r="AE732" s="193"/>
      <c r="AF732" s="193"/>
      <c r="AG732" s="193"/>
      <c r="AH732" s="193"/>
      <c r="AI732" s="193"/>
      <c r="AJ732" s="193"/>
      <c r="AK732" s="193"/>
      <c r="AL732" s="193"/>
      <c r="AM732" s="193"/>
      <c r="AN732" s="193"/>
      <c r="AO732" s="193"/>
      <c r="AP732" s="193"/>
      <c r="AQ732" s="193"/>
      <c r="AR732" s="193"/>
      <c r="AS732" s="193"/>
      <c r="AT732" s="193"/>
      <c r="AU732" s="193"/>
      <c r="AV732" s="193"/>
    </row>
    <row r="733" spans="1:48" ht="15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  <c r="AE733" s="193"/>
      <c r="AF733" s="193"/>
      <c r="AG733" s="193"/>
      <c r="AH733" s="193"/>
      <c r="AI733" s="193"/>
      <c r="AJ733" s="193"/>
      <c r="AK733" s="193"/>
      <c r="AL733" s="193"/>
      <c r="AM733" s="193"/>
      <c r="AN733" s="193"/>
      <c r="AO733" s="193"/>
      <c r="AP733" s="193"/>
      <c r="AQ733" s="193"/>
      <c r="AR733" s="193"/>
      <c r="AS733" s="193"/>
      <c r="AT733" s="193"/>
      <c r="AU733" s="193"/>
      <c r="AV733" s="193"/>
    </row>
    <row r="734" spans="1:48" ht="15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  <c r="AE734" s="193"/>
      <c r="AF734" s="193"/>
      <c r="AG734" s="193"/>
      <c r="AH734" s="193"/>
      <c r="AI734" s="193"/>
      <c r="AJ734" s="193"/>
      <c r="AK734" s="193"/>
      <c r="AL734" s="193"/>
      <c r="AM734" s="193"/>
      <c r="AN734" s="193"/>
      <c r="AO734" s="193"/>
      <c r="AP734" s="193"/>
      <c r="AQ734" s="193"/>
      <c r="AR734" s="193"/>
      <c r="AS734" s="193"/>
      <c r="AT734" s="193"/>
      <c r="AU734" s="193"/>
      <c r="AV734" s="193"/>
    </row>
    <row r="735" spans="1:48" ht="15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  <c r="AE735" s="193"/>
      <c r="AF735" s="193"/>
      <c r="AG735" s="193"/>
      <c r="AH735" s="193"/>
      <c r="AI735" s="193"/>
      <c r="AJ735" s="193"/>
      <c r="AK735" s="193"/>
      <c r="AL735" s="193"/>
      <c r="AM735" s="193"/>
      <c r="AN735" s="193"/>
      <c r="AO735" s="193"/>
      <c r="AP735" s="193"/>
      <c r="AQ735" s="193"/>
      <c r="AR735" s="193"/>
      <c r="AS735" s="193"/>
      <c r="AT735" s="193"/>
      <c r="AU735" s="193"/>
      <c r="AV735" s="193"/>
    </row>
    <row r="736" spans="1:48" ht="15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  <c r="AE736" s="193"/>
      <c r="AF736" s="193"/>
      <c r="AG736" s="193"/>
      <c r="AH736" s="193"/>
      <c r="AI736" s="193"/>
      <c r="AJ736" s="193"/>
      <c r="AK736" s="193"/>
      <c r="AL736" s="193"/>
      <c r="AM736" s="193"/>
      <c r="AN736" s="193"/>
      <c r="AO736" s="193"/>
      <c r="AP736" s="193"/>
      <c r="AQ736" s="193"/>
      <c r="AR736" s="193"/>
      <c r="AS736" s="193"/>
      <c r="AT736" s="193"/>
      <c r="AU736" s="193"/>
      <c r="AV736" s="193"/>
    </row>
    <row r="737" spans="1:48" ht="15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  <c r="AE737" s="193"/>
      <c r="AF737" s="193"/>
      <c r="AG737" s="193"/>
      <c r="AH737" s="193"/>
      <c r="AI737" s="193"/>
      <c r="AJ737" s="193"/>
      <c r="AK737" s="193"/>
      <c r="AL737" s="193"/>
      <c r="AM737" s="193"/>
      <c r="AN737" s="193"/>
      <c r="AO737" s="193"/>
      <c r="AP737" s="193"/>
      <c r="AQ737" s="193"/>
      <c r="AR737" s="193"/>
      <c r="AS737" s="193"/>
      <c r="AT737" s="193"/>
      <c r="AU737" s="193"/>
      <c r="AV737" s="193"/>
    </row>
    <row r="738" spans="1:48" ht="15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  <c r="AE738" s="193"/>
      <c r="AF738" s="193"/>
      <c r="AG738" s="193"/>
      <c r="AH738" s="193"/>
      <c r="AI738" s="193"/>
      <c r="AJ738" s="193"/>
      <c r="AK738" s="193"/>
      <c r="AL738" s="193"/>
      <c r="AM738" s="193"/>
      <c r="AN738" s="193"/>
      <c r="AO738" s="193"/>
      <c r="AP738" s="193"/>
      <c r="AQ738" s="193"/>
      <c r="AR738" s="193"/>
      <c r="AS738" s="193"/>
      <c r="AT738" s="193"/>
      <c r="AU738" s="193"/>
      <c r="AV738" s="193"/>
    </row>
    <row r="739" spans="1:48" ht="15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  <c r="AE739" s="193"/>
      <c r="AF739" s="193"/>
      <c r="AG739" s="193"/>
      <c r="AH739" s="193"/>
      <c r="AI739" s="193"/>
      <c r="AJ739" s="193"/>
      <c r="AK739" s="193"/>
      <c r="AL739" s="193"/>
      <c r="AM739" s="193"/>
      <c r="AN739" s="193"/>
      <c r="AO739" s="193"/>
      <c r="AP739" s="193"/>
      <c r="AQ739" s="193"/>
      <c r="AR739" s="193"/>
      <c r="AS739" s="193"/>
      <c r="AT739" s="193"/>
      <c r="AU739" s="193"/>
      <c r="AV739" s="193"/>
    </row>
    <row r="740" spans="1:48" ht="15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  <c r="AE740" s="193"/>
      <c r="AF740" s="193"/>
      <c r="AG740" s="193"/>
      <c r="AH740" s="193"/>
      <c r="AI740" s="193"/>
      <c r="AJ740" s="193"/>
      <c r="AK740" s="193"/>
      <c r="AL740" s="193"/>
      <c r="AM740" s="193"/>
      <c r="AN740" s="193"/>
      <c r="AO740" s="193"/>
      <c r="AP740" s="193"/>
      <c r="AQ740" s="193"/>
      <c r="AR740" s="193"/>
      <c r="AS740" s="193"/>
      <c r="AT740" s="193"/>
      <c r="AU740" s="193"/>
      <c r="AV740" s="193"/>
    </row>
    <row r="741" spans="1:48" ht="15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  <c r="AE741" s="193"/>
      <c r="AF741" s="193"/>
      <c r="AG741" s="193"/>
      <c r="AH741" s="193"/>
      <c r="AI741" s="193"/>
      <c r="AJ741" s="193"/>
      <c r="AK741" s="193"/>
      <c r="AL741" s="193"/>
      <c r="AM741" s="193"/>
      <c r="AN741" s="193"/>
      <c r="AO741" s="193"/>
      <c r="AP741" s="193"/>
      <c r="AQ741" s="193"/>
      <c r="AR741" s="193"/>
      <c r="AS741" s="193"/>
      <c r="AT741" s="193"/>
      <c r="AU741" s="193"/>
      <c r="AV741" s="193"/>
    </row>
    <row r="742" spans="1:48" ht="15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  <c r="AE742" s="193"/>
      <c r="AF742" s="193"/>
      <c r="AG742" s="193"/>
      <c r="AH742" s="193"/>
      <c r="AI742" s="193"/>
      <c r="AJ742" s="193"/>
      <c r="AK742" s="193"/>
      <c r="AL742" s="193"/>
      <c r="AM742" s="193"/>
      <c r="AN742" s="193"/>
      <c r="AO742" s="193"/>
      <c r="AP742" s="193"/>
      <c r="AQ742" s="193"/>
      <c r="AR742" s="193"/>
      <c r="AS742" s="193"/>
      <c r="AT742" s="193"/>
      <c r="AU742" s="193"/>
      <c r="AV742" s="193"/>
    </row>
    <row r="743" spans="1:48" ht="15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  <c r="AE743" s="193"/>
      <c r="AF743" s="193"/>
      <c r="AG743" s="193"/>
      <c r="AH743" s="193"/>
      <c r="AI743" s="193"/>
      <c r="AJ743" s="193"/>
      <c r="AK743" s="193"/>
      <c r="AL743" s="193"/>
      <c r="AM743" s="193"/>
      <c r="AN743" s="193"/>
      <c r="AO743" s="193"/>
      <c r="AP743" s="193"/>
      <c r="AQ743" s="193"/>
      <c r="AR743" s="193"/>
      <c r="AS743" s="193"/>
      <c r="AT743" s="193"/>
      <c r="AU743" s="193"/>
      <c r="AV743" s="193"/>
    </row>
    <row r="744" spans="1:48" ht="15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  <c r="AA744" s="193"/>
      <c r="AB744" s="193"/>
      <c r="AC744" s="193"/>
      <c r="AD744" s="193"/>
      <c r="AE744" s="193"/>
      <c r="AF744" s="193"/>
      <c r="AG744" s="193"/>
      <c r="AH744" s="193"/>
      <c r="AI744" s="193"/>
      <c r="AJ744" s="193"/>
      <c r="AK744" s="193"/>
      <c r="AL744" s="193"/>
      <c r="AM744" s="193"/>
      <c r="AN744" s="193"/>
      <c r="AO744" s="193"/>
      <c r="AP744" s="193"/>
      <c r="AQ744" s="193"/>
      <c r="AR744" s="193"/>
      <c r="AS744" s="193"/>
      <c r="AT744" s="193"/>
      <c r="AU744" s="193"/>
      <c r="AV744" s="193"/>
    </row>
    <row r="745" spans="1:48" ht="15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  <c r="AE745" s="193"/>
      <c r="AF745" s="193"/>
      <c r="AG745" s="193"/>
      <c r="AH745" s="193"/>
      <c r="AI745" s="193"/>
      <c r="AJ745" s="193"/>
      <c r="AK745" s="193"/>
      <c r="AL745" s="193"/>
      <c r="AM745" s="193"/>
      <c r="AN745" s="193"/>
      <c r="AO745" s="193"/>
      <c r="AP745" s="193"/>
      <c r="AQ745" s="193"/>
      <c r="AR745" s="193"/>
      <c r="AS745" s="193"/>
      <c r="AT745" s="193"/>
      <c r="AU745" s="193"/>
      <c r="AV745" s="193"/>
    </row>
    <row r="746" spans="1:48" ht="15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  <c r="AE746" s="193"/>
      <c r="AF746" s="193"/>
      <c r="AG746" s="193"/>
      <c r="AH746" s="193"/>
      <c r="AI746" s="193"/>
      <c r="AJ746" s="193"/>
      <c r="AK746" s="193"/>
      <c r="AL746" s="193"/>
      <c r="AM746" s="193"/>
      <c r="AN746" s="193"/>
      <c r="AO746" s="193"/>
      <c r="AP746" s="193"/>
      <c r="AQ746" s="193"/>
      <c r="AR746" s="193"/>
      <c r="AS746" s="193"/>
      <c r="AT746" s="193"/>
      <c r="AU746" s="193"/>
      <c r="AV746" s="193"/>
    </row>
    <row r="747" spans="1:48" ht="15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  <c r="AE747" s="193"/>
      <c r="AF747" s="193"/>
      <c r="AG747" s="193"/>
      <c r="AH747" s="193"/>
      <c r="AI747" s="193"/>
      <c r="AJ747" s="193"/>
      <c r="AK747" s="193"/>
      <c r="AL747" s="193"/>
      <c r="AM747" s="193"/>
      <c r="AN747" s="193"/>
      <c r="AO747" s="193"/>
      <c r="AP747" s="193"/>
      <c r="AQ747" s="193"/>
      <c r="AR747" s="193"/>
      <c r="AS747" s="193"/>
      <c r="AT747" s="193"/>
      <c r="AU747" s="193"/>
      <c r="AV747" s="193"/>
    </row>
    <row r="748" spans="1:48" ht="15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  <c r="AE748" s="193"/>
      <c r="AF748" s="193"/>
      <c r="AG748" s="193"/>
      <c r="AH748" s="193"/>
      <c r="AI748" s="193"/>
      <c r="AJ748" s="193"/>
      <c r="AK748" s="193"/>
      <c r="AL748" s="193"/>
      <c r="AM748" s="193"/>
      <c r="AN748" s="193"/>
      <c r="AO748" s="193"/>
      <c r="AP748" s="193"/>
      <c r="AQ748" s="193"/>
      <c r="AR748" s="193"/>
      <c r="AS748" s="193"/>
      <c r="AT748" s="193"/>
      <c r="AU748" s="193"/>
      <c r="AV748" s="193"/>
    </row>
    <row r="749" spans="1:48" ht="15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193"/>
      <c r="AB749" s="193"/>
      <c r="AC749" s="193"/>
      <c r="AD749" s="193"/>
      <c r="AE749" s="193"/>
      <c r="AF749" s="193"/>
      <c r="AG749" s="193"/>
      <c r="AH749" s="193"/>
      <c r="AI749" s="193"/>
      <c r="AJ749" s="193"/>
      <c r="AK749" s="193"/>
      <c r="AL749" s="193"/>
      <c r="AM749" s="193"/>
      <c r="AN749" s="193"/>
      <c r="AO749" s="193"/>
      <c r="AP749" s="193"/>
      <c r="AQ749" s="193"/>
      <c r="AR749" s="193"/>
      <c r="AS749" s="193"/>
      <c r="AT749" s="193"/>
      <c r="AU749" s="193"/>
      <c r="AV749" s="193"/>
    </row>
    <row r="750" spans="1:48" ht="15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  <c r="AE750" s="193"/>
      <c r="AF750" s="193"/>
      <c r="AG750" s="193"/>
      <c r="AH750" s="193"/>
      <c r="AI750" s="193"/>
      <c r="AJ750" s="193"/>
      <c r="AK750" s="193"/>
      <c r="AL750" s="193"/>
      <c r="AM750" s="193"/>
      <c r="AN750" s="193"/>
      <c r="AO750" s="193"/>
      <c r="AP750" s="193"/>
      <c r="AQ750" s="193"/>
      <c r="AR750" s="193"/>
      <c r="AS750" s="193"/>
      <c r="AT750" s="193"/>
      <c r="AU750" s="193"/>
      <c r="AV750" s="193"/>
    </row>
    <row r="751" spans="1:48" ht="15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  <c r="AE751" s="193"/>
      <c r="AF751" s="193"/>
      <c r="AG751" s="193"/>
      <c r="AH751" s="193"/>
      <c r="AI751" s="193"/>
      <c r="AJ751" s="193"/>
      <c r="AK751" s="193"/>
      <c r="AL751" s="193"/>
      <c r="AM751" s="193"/>
      <c r="AN751" s="193"/>
      <c r="AO751" s="193"/>
      <c r="AP751" s="193"/>
      <c r="AQ751" s="193"/>
      <c r="AR751" s="193"/>
      <c r="AS751" s="193"/>
      <c r="AT751" s="193"/>
      <c r="AU751" s="193"/>
      <c r="AV751" s="193"/>
    </row>
    <row r="752" spans="1:48" ht="15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  <c r="AE752" s="193"/>
      <c r="AF752" s="193"/>
      <c r="AG752" s="193"/>
      <c r="AH752" s="193"/>
      <c r="AI752" s="193"/>
      <c r="AJ752" s="193"/>
      <c r="AK752" s="193"/>
      <c r="AL752" s="193"/>
      <c r="AM752" s="193"/>
      <c r="AN752" s="193"/>
      <c r="AO752" s="193"/>
      <c r="AP752" s="193"/>
      <c r="AQ752" s="193"/>
      <c r="AR752" s="193"/>
      <c r="AS752" s="193"/>
      <c r="AT752" s="193"/>
      <c r="AU752" s="193"/>
      <c r="AV752" s="193"/>
    </row>
    <row r="753" spans="1:48" ht="15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  <c r="AE753" s="193"/>
      <c r="AF753" s="193"/>
      <c r="AG753" s="193"/>
      <c r="AH753" s="193"/>
      <c r="AI753" s="193"/>
      <c r="AJ753" s="193"/>
      <c r="AK753" s="193"/>
      <c r="AL753" s="193"/>
      <c r="AM753" s="193"/>
      <c r="AN753" s="193"/>
      <c r="AO753" s="193"/>
      <c r="AP753" s="193"/>
      <c r="AQ753" s="193"/>
      <c r="AR753" s="193"/>
      <c r="AS753" s="193"/>
      <c r="AT753" s="193"/>
      <c r="AU753" s="193"/>
      <c r="AV753" s="193"/>
    </row>
    <row r="754" spans="1:48" ht="15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  <c r="AE754" s="193"/>
      <c r="AF754" s="193"/>
      <c r="AG754" s="193"/>
      <c r="AH754" s="193"/>
      <c r="AI754" s="193"/>
      <c r="AJ754" s="193"/>
      <c r="AK754" s="193"/>
      <c r="AL754" s="193"/>
      <c r="AM754" s="193"/>
      <c r="AN754" s="193"/>
      <c r="AO754" s="193"/>
      <c r="AP754" s="193"/>
      <c r="AQ754" s="193"/>
      <c r="AR754" s="193"/>
      <c r="AS754" s="193"/>
      <c r="AT754" s="193"/>
      <c r="AU754" s="193"/>
      <c r="AV754" s="193"/>
    </row>
    <row r="755" spans="1:48" ht="15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  <c r="AE755" s="193"/>
      <c r="AF755" s="193"/>
      <c r="AG755" s="193"/>
      <c r="AH755" s="193"/>
      <c r="AI755" s="193"/>
      <c r="AJ755" s="193"/>
      <c r="AK755" s="193"/>
      <c r="AL755" s="193"/>
      <c r="AM755" s="193"/>
      <c r="AN755" s="193"/>
      <c r="AO755" s="193"/>
      <c r="AP755" s="193"/>
      <c r="AQ755" s="193"/>
      <c r="AR755" s="193"/>
      <c r="AS755" s="193"/>
      <c r="AT755" s="193"/>
      <c r="AU755" s="193"/>
      <c r="AV755" s="193"/>
    </row>
    <row r="756" spans="1:48" ht="15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  <c r="AE756" s="193"/>
      <c r="AF756" s="193"/>
      <c r="AG756" s="193"/>
      <c r="AH756" s="193"/>
      <c r="AI756" s="193"/>
      <c r="AJ756" s="193"/>
      <c r="AK756" s="193"/>
      <c r="AL756" s="193"/>
      <c r="AM756" s="193"/>
      <c r="AN756" s="193"/>
      <c r="AO756" s="193"/>
      <c r="AP756" s="193"/>
      <c r="AQ756" s="193"/>
      <c r="AR756" s="193"/>
      <c r="AS756" s="193"/>
      <c r="AT756" s="193"/>
      <c r="AU756" s="193"/>
      <c r="AV756" s="193"/>
    </row>
    <row r="757" spans="1:48" ht="15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193"/>
      <c r="AB757" s="193"/>
      <c r="AC757" s="193"/>
      <c r="AD757" s="193"/>
      <c r="AE757" s="193"/>
      <c r="AF757" s="193"/>
      <c r="AG757" s="193"/>
      <c r="AH757" s="193"/>
      <c r="AI757" s="193"/>
      <c r="AJ757" s="193"/>
      <c r="AK757" s="193"/>
      <c r="AL757" s="193"/>
      <c r="AM757" s="193"/>
      <c r="AN757" s="193"/>
      <c r="AO757" s="193"/>
      <c r="AP757" s="193"/>
      <c r="AQ757" s="193"/>
      <c r="AR757" s="193"/>
      <c r="AS757" s="193"/>
      <c r="AT757" s="193"/>
      <c r="AU757" s="193"/>
      <c r="AV757" s="193"/>
    </row>
    <row r="758" spans="1:48" ht="15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  <c r="AE758" s="193"/>
      <c r="AF758" s="193"/>
      <c r="AG758" s="193"/>
      <c r="AH758" s="193"/>
      <c r="AI758" s="193"/>
      <c r="AJ758" s="193"/>
      <c r="AK758" s="193"/>
      <c r="AL758" s="193"/>
      <c r="AM758" s="193"/>
      <c r="AN758" s="193"/>
      <c r="AO758" s="193"/>
      <c r="AP758" s="193"/>
      <c r="AQ758" s="193"/>
      <c r="AR758" s="193"/>
      <c r="AS758" s="193"/>
      <c r="AT758" s="193"/>
      <c r="AU758" s="193"/>
      <c r="AV758" s="193"/>
    </row>
    <row r="759" spans="1:48" ht="15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  <c r="AE759" s="193"/>
      <c r="AF759" s="193"/>
      <c r="AG759" s="193"/>
      <c r="AH759" s="193"/>
      <c r="AI759" s="193"/>
      <c r="AJ759" s="193"/>
      <c r="AK759" s="193"/>
      <c r="AL759" s="193"/>
      <c r="AM759" s="193"/>
      <c r="AN759" s="193"/>
      <c r="AO759" s="193"/>
      <c r="AP759" s="193"/>
      <c r="AQ759" s="193"/>
      <c r="AR759" s="193"/>
      <c r="AS759" s="193"/>
      <c r="AT759" s="193"/>
      <c r="AU759" s="193"/>
      <c r="AV759" s="193"/>
    </row>
    <row r="760" spans="1:48" ht="15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  <c r="AE760" s="193"/>
      <c r="AF760" s="193"/>
      <c r="AG760" s="193"/>
      <c r="AH760" s="193"/>
      <c r="AI760" s="193"/>
      <c r="AJ760" s="193"/>
      <c r="AK760" s="193"/>
      <c r="AL760" s="193"/>
      <c r="AM760" s="193"/>
      <c r="AN760" s="193"/>
      <c r="AO760" s="193"/>
      <c r="AP760" s="193"/>
      <c r="AQ760" s="193"/>
      <c r="AR760" s="193"/>
      <c r="AS760" s="193"/>
      <c r="AT760" s="193"/>
      <c r="AU760" s="193"/>
      <c r="AV760" s="193"/>
    </row>
    <row r="761" spans="1:48" ht="15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  <c r="AE761" s="193"/>
      <c r="AF761" s="193"/>
      <c r="AG761" s="193"/>
      <c r="AH761" s="193"/>
      <c r="AI761" s="193"/>
      <c r="AJ761" s="193"/>
      <c r="AK761" s="193"/>
      <c r="AL761" s="193"/>
      <c r="AM761" s="193"/>
      <c r="AN761" s="193"/>
      <c r="AO761" s="193"/>
      <c r="AP761" s="193"/>
      <c r="AQ761" s="193"/>
      <c r="AR761" s="193"/>
      <c r="AS761" s="193"/>
      <c r="AT761" s="193"/>
      <c r="AU761" s="193"/>
      <c r="AV761" s="193"/>
    </row>
    <row r="762" spans="1:48" ht="15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  <c r="AE762" s="193"/>
      <c r="AF762" s="193"/>
      <c r="AG762" s="193"/>
      <c r="AH762" s="193"/>
      <c r="AI762" s="193"/>
      <c r="AJ762" s="193"/>
      <c r="AK762" s="193"/>
      <c r="AL762" s="193"/>
      <c r="AM762" s="193"/>
      <c r="AN762" s="193"/>
      <c r="AO762" s="193"/>
      <c r="AP762" s="193"/>
      <c r="AQ762" s="193"/>
      <c r="AR762" s="193"/>
      <c r="AS762" s="193"/>
      <c r="AT762" s="193"/>
      <c r="AU762" s="193"/>
      <c r="AV762" s="193"/>
    </row>
    <row r="763" spans="1:48" ht="15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  <c r="AA763" s="193"/>
      <c r="AB763" s="193"/>
      <c r="AC763" s="193"/>
      <c r="AD763" s="193"/>
      <c r="AE763" s="193"/>
      <c r="AF763" s="193"/>
      <c r="AG763" s="193"/>
      <c r="AH763" s="193"/>
      <c r="AI763" s="193"/>
      <c r="AJ763" s="193"/>
      <c r="AK763" s="193"/>
      <c r="AL763" s="193"/>
      <c r="AM763" s="193"/>
      <c r="AN763" s="193"/>
      <c r="AO763" s="193"/>
      <c r="AP763" s="193"/>
      <c r="AQ763" s="193"/>
      <c r="AR763" s="193"/>
      <c r="AS763" s="193"/>
      <c r="AT763" s="193"/>
      <c r="AU763" s="193"/>
      <c r="AV763" s="193"/>
    </row>
    <row r="764" spans="1:48" ht="15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  <c r="AE764" s="193"/>
      <c r="AF764" s="193"/>
      <c r="AG764" s="193"/>
      <c r="AH764" s="193"/>
      <c r="AI764" s="193"/>
      <c r="AJ764" s="193"/>
      <c r="AK764" s="193"/>
      <c r="AL764" s="193"/>
      <c r="AM764" s="193"/>
      <c r="AN764" s="193"/>
      <c r="AO764" s="193"/>
      <c r="AP764" s="193"/>
      <c r="AQ764" s="193"/>
      <c r="AR764" s="193"/>
      <c r="AS764" s="193"/>
      <c r="AT764" s="193"/>
      <c r="AU764" s="193"/>
      <c r="AV764" s="193"/>
    </row>
    <row r="765" spans="1:48" ht="15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  <c r="AE765" s="193"/>
      <c r="AF765" s="193"/>
      <c r="AG765" s="193"/>
      <c r="AH765" s="193"/>
      <c r="AI765" s="193"/>
      <c r="AJ765" s="193"/>
      <c r="AK765" s="193"/>
      <c r="AL765" s="193"/>
      <c r="AM765" s="193"/>
      <c r="AN765" s="193"/>
      <c r="AO765" s="193"/>
      <c r="AP765" s="193"/>
      <c r="AQ765" s="193"/>
      <c r="AR765" s="193"/>
      <c r="AS765" s="193"/>
      <c r="AT765" s="193"/>
      <c r="AU765" s="193"/>
      <c r="AV765" s="193"/>
    </row>
    <row r="766" spans="1:48" ht="15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  <c r="AE766" s="193"/>
      <c r="AF766" s="193"/>
      <c r="AG766" s="193"/>
      <c r="AH766" s="193"/>
      <c r="AI766" s="193"/>
      <c r="AJ766" s="193"/>
      <c r="AK766" s="193"/>
      <c r="AL766" s="193"/>
      <c r="AM766" s="193"/>
      <c r="AN766" s="193"/>
      <c r="AO766" s="193"/>
      <c r="AP766" s="193"/>
      <c r="AQ766" s="193"/>
      <c r="AR766" s="193"/>
      <c r="AS766" s="193"/>
      <c r="AT766" s="193"/>
      <c r="AU766" s="193"/>
      <c r="AV766" s="193"/>
    </row>
    <row r="767" spans="1:48" ht="15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  <c r="AE767" s="193"/>
      <c r="AF767" s="193"/>
      <c r="AG767" s="193"/>
      <c r="AH767" s="193"/>
      <c r="AI767" s="193"/>
      <c r="AJ767" s="193"/>
      <c r="AK767" s="193"/>
      <c r="AL767" s="193"/>
      <c r="AM767" s="193"/>
      <c r="AN767" s="193"/>
      <c r="AO767" s="193"/>
      <c r="AP767" s="193"/>
      <c r="AQ767" s="193"/>
      <c r="AR767" s="193"/>
      <c r="AS767" s="193"/>
      <c r="AT767" s="193"/>
      <c r="AU767" s="193"/>
      <c r="AV767" s="193"/>
    </row>
    <row r="768" spans="1:48" ht="15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  <c r="AE768" s="193"/>
      <c r="AF768" s="193"/>
      <c r="AG768" s="193"/>
      <c r="AH768" s="193"/>
      <c r="AI768" s="193"/>
      <c r="AJ768" s="193"/>
      <c r="AK768" s="193"/>
      <c r="AL768" s="193"/>
      <c r="AM768" s="193"/>
      <c r="AN768" s="193"/>
      <c r="AO768" s="193"/>
      <c r="AP768" s="193"/>
      <c r="AQ768" s="193"/>
      <c r="AR768" s="193"/>
      <c r="AS768" s="193"/>
      <c r="AT768" s="193"/>
      <c r="AU768" s="193"/>
      <c r="AV768" s="193"/>
    </row>
    <row r="769" spans="1:48" ht="15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  <c r="AE769" s="193"/>
      <c r="AF769" s="193"/>
      <c r="AG769" s="193"/>
      <c r="AH769" s="193"/>
      <c r="AI769" s="193"/>
      <c r="AJ769" s="193"/>
      <c r="AK769" s="193"/>
      <c r="AL769" s="193"/>
      <c r="AM769" s="193"/>
      <c r="AN769" s="193"/>
      <c r="AO769" s="193"/>
      <c r="AP769" s="193"/>
      <c r="AQ769" s="193"/>
      <c r="AR769" s="193"/>
      <c r="AS769" s="193"/>
      <c r="AT769" s="193"/>
      <c r="AU769" s="193"/>
      <c r="AV769" s="193"/>
    </row>
    <row r="770" spans="1:48" ht="15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  <c r="AE770" s="193"/>
      <c r="AF770" s="193"/>
      <c r="AG770" s="193"/>
      <c r="AH770" s="193"/>
      <c r="AI770" s="193"/>
      <c r="AJ770" s="193"/>
      <c r="AK770" s="193"/>
      <c r="AL770" s="193"/>
      <c r="AM770" s="193"/>
      <c r="AN770" s="193"/>
      <c r="AO770" s="193"/>
      <c r="AP770" s="193"/>
      <c r="AQ770" s="193"/>
      <c r="AR770" s="193"/>
      <c r="AS770" s="193"/>
      <c r="AT770" s="193"/>
      <c r="AU770" s="193"/>
      <c r="AV770" s="193"/>
    </row>
    <row r="771" spans="1:48" ht="15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  <c r="AE771" s="193"/>
      <c r="AF771" s="193"/>
      <c r="AG771" s="193"/>
      <c r="AH771" s="193"/>
      <c r="AI771" s="193"/>
      <c r="AJ771" s="193"/>
      <c r="AK771" s="193"/>
      <c r="AL771" s="193"/>
      <c r="AM771" s="193"/>
      <c r="AN771" s="193"/>
      <c r="AO771" s="193"/>
      <c r="AP771" s="193"/>
      <c r="AQ771" s="193"/>
      <c r="AR771" s="193"/>
      <c r="AS771" s="193"/>
      <c r="AT771" s="193"/>
      <c r="AU771" s="193"/>
      <c r="AV771" s="193"/>
    </row>
    <row r="772" spans="1:48" ht="15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  <c r="AE772" s="193"/>
      <c r="AF772" s="193"/>
      <c r="AG772" s="193"/>
      <c r="AH772" s="193"/>
      <c r="AI772" s="193"/>
      <c r="AJ772" s="193"/>
      <c r="AK772" s="193"/>
      <c r="AL772" s="193"/>
      <c r="AM772" s="193"/>
      <c r="AN772" s="193"/>
      <c r="AO772" s="193"/>
      <c r="AP772" s="193"/>
      <c r="AQ772" s="193"/>
      <c r="AR772" s="193"/>
      <c r="AS772" s="193"/>
      <c r="AT772" s="193"/>
      <c r="AU772" s="193"/>
      <c r="AV772" s="193"/>
    </row>
    <row r="773" spans="1:48" ht="15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  <c r="AE773" s="193"/>
      <c r="AF773" s="193"/>
      <c r="AG773" s="193"/>
      <c r="AH773" s="193"/>
      <c r="AI773" s="193"/>
      <c r="AJ773" s="193"/>
      <c r="AK773" s="193"/>
      <c r="AL773" s="193"/>
      <c r="AM773" s="193"/>
      <c r="AN773" s="193"/>
      <c r="AO773" s="193"/>
      <c r="AP773" s="193"/>
      <c r="AQ773" s="193"/>
      <c r="AR773" s="193"/>
      <c r="AS773" s="193"/>
      <c r="AT773" s="193"/>
      <c r="AU773" s="193"/>
      <c r="AV773" s="193"/>
    </row>
    <row r="774" spans="1:48" ht="15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  <c r="AE774" s="193"/>
      <c r="AF774" s="193"/>
      <c r="AG774" s="193"/>
      <c r="AH774" s="193"/>
      <c r="AI774" s="193"/>
      <c r="AJ774" s="193"/>
      <c r="AK774" s="193"/>
      <c r="AL774" s="193"/>
      <c r="AM774" s="193"/>
      <c r="AN774" s="193"/>
      <c r="AO774" s="193"/>
      <c r="AP774" s="193"/>
      <c r="AQ774" s="193"/>
      <c r="AR774" s="193"/>
      <c r="AS774" s="193"/>
      <c r="AT774" s="193"/>
      <c r="AU774" s="193"/>
      <c r="AV774" s="193"/>
    </row>
    <row r="775" spans="1:48" ht="15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  <c r="AE775" s="193"/>
      <c r="AF775" s="193"/>
      <c r="AG775" s="193"/>
      <c r="AH775" s="193"/>
      <c r="AI775" s="193"/>
      <c r="AJ775" s="193"/>
      <c r="AK775" s="193"/>
      <c r="AL775" s="193"/>
      <c r="AM775" s="193"/>
      <c r="AN775" s="193"/>
      <c r="AO775" s="193"/>
      <c r="AP775" s="193"/>
      <c r="AQ775" s="193"/>
      <c r="AR775" s="193"/>
      <c r="AS775" s="193"/>
      <c r="AT775" s="193"/>
      <c r="AU775" s="193"/>
      <c r="AV775" s="193"/>
    </row>
    <row r="776" spans="1:48" ht="15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  <c r="AE776" s="193"/>
      <c r="AF776" s="193"/>
      <c r="AG776" s="193"/>
      <c r="AH776" s="193"/>
      <c r="AI776" s="193"/>
      <c r="AJ776" s="193"/>
      <c r="AK776" s="193"/>
      <c r="AL776" s="193"/>
      <c r="AM776" s="193"/>
      <c r="AN776" s="193"/>
      <c r="AO776" s="193"/>
      <c r="AP776" s="193"/>
      <c r="AQ776" s="193"/>
      <c r="AR776" s="193"/>
      <c r="AS776" s="193"/>
      <c r="AT776" s="193"/>
      <c r="AU776" s="193"/>
      <c r="AV776" s="193"/>
    </row>
    <row r="777" spans="1:48" ht="15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  <c r="AE777" s="193"/>
      <c r="AF777" s="193"/>
      <c r="AG777" s="193"/>
      <c r="AH777" s="193"/>
      <c r="AI777" s="193"/>
      <c r="AJ777" s="193"/>
      <c r="AK777" s="193"/>
      <c r="AL777" s="193"/>
      <c r="AM777" s="193"/>
      <c r="AN777" s="193"/>
      <c r="AO777" s="193"/>
      <c r="AP777" s="193"/>
      <c r="AQ777" s="193"/>
      <c r="AR777" s="193"/>
      <c r="AS777" s="193"/>
      <c r="AT777" s="193"/>
      <c r="AU777" s="193"/>
      <c r="AV777" s="193"/>
    </row>
    <row r="778" spans="1:48" ht="15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  <c r="AE778" s="193"/>
      <c r="AF778" s="193"/>
      <c r="AG778" s="193"/>
      <c r="AH778" s="193"/>
      <c r="AI778" s="193"/>
      <c r="AJ778" s="193"/>
      <c r="AK778" s="193"/>
      <c r="AL778" s="193"/>
      <c r="AM778" s="193"/>
      <c r="AN778" s="193"/>
      <c r="AO778" s="193"/>
      <c r="AP778" s="193"/>
      <c r="AQ778" s="193"/>
      <c r="AR778" s="193"/>
      <c r="AS778" s="193"/>
      <c r="AT778" s="193"/>
      <c r="AU778" s="193"/>
      <c r="AV778" s="193"/>
    </row>
    <row r="779" spans="1:48" ht="15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  <c r="AE779" s="193"/>
      <c r="AF779" s="193"/>
      <c r="AG779" s="193"/>
      <c r="AH779" s="193"/>
      <c r="AI779" s="193"/>
      <c r="AJ779" s="193"/>
      <c r="AK779" s="193"/>
      <c r="AL779" s="193"/>
      <c r="AM779" s="193"/>
      <c r="AN779" s="193"/>
      <c r="AO779" s="193"/>
      <c r="AP779" s="193"/>
      <c r="AQ779" s="193"/>
      <c r="AR779" s="193"/>
      <c r="AS779" s="193"/>
      <c r="AT779" s="193"/>
      <c r="AU779" s="193"/>
      <c r="AV779" s="193"/>
    </row>
    <row r="780" spans="1:48" ht="15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  <c r="AE780" s="193"/>
      <c r="AF780" s="193"/>
      <c r="AG780" s="193"/>
      <c r="AH780" s="193"/>
      <c r="AI780" s="193"/>
      <c r="AJ780" s="193"/>
      <c r="AK780" s="193"/>
      <c r="AL780" s="193"/>
      <c r="AM780" s="193"/>
      <c r="AN780" s="193"/>
      <c r="AO780" s="193"/>
      <c r="AP780" s="193"/>
      <c r="AQ780" s="193"/>
      <c r="AR780" s="193"/>
      <c r="AS780" s="193"/>
      <c r="AT780" s="193"/>
      <c r="AU780" s="193"/>
      <c r="AV780" s="193"/>
    </row>
    <row r="781" spans="1:48" ht="15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  <c r="AE781" s="193"/>
      <c r="AF781" s="193"/>
      <c r="AG781" s="193"/>
      <c r="AH781" s="193"/>
      <c r="AI781" s="193"/>
      <c r="AJ781" s="193"/>
      <c r="AK781" s="193"/>
      <c r="AL781" s="193"/>
      <c r="AM781" s="193"/>
      <c r="AN781" s="193"/>
      <c r="AO781" s="193"/>
      <c r="AP781" s="193"/>
      <c r="AQ781" s="193"/>
      <c r="AR781" s="193"/>
      <c r="AS781" s="193"/>
      <c r="AT781" s="193"/>
      <c r="AU781" s="193"/>
      <c r="AV781" s="193"/>
    </row>
    <row r="782" spans="1:48" ht="15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  <c r="AE782" s="193"/>
      <c r="AF782" s="193"/>
      <c r="AG782" s="193"/>
      <c r="AH782" s="193"/>
      <c r="AI782" s="193"/>
      <c r="AJ782" s="193"/>
      <c r="AK782" s="193"/>
      <c r="AL782" s="193"/>
      <c r="AM782" s="193"/>
      <c r="AN782" s="193"/>
      <c r="AO782" s="193"/>
      <c r="AP782" s="193"/>
      <c r="AQ782" s="193"/>
      <c r="AR782" s="193"/>
      <c r="AS782" s="193"/>
      <c r="AT782" s="193"/>
      <c r="AU782" s="193"/>
      <c r="AV782" s="193"/>
    </row>
    <row r="783" spans="1:48" ht="15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  <c r="AE783" s="193"/>
      <c r="AF783" s="193"/>
      <c r="AG783" s="193"/>
      <c r="AH783" s="193"/>
      <c r="AI783" s="193"/>
      <c r="AJ783" s="193"/>
      <c r="AK783" s="193"/>
      <c r="AL783" s="193"/>
      <c r="AM783" s="193"/>
      <c r="AN783" s="193"/>
      <c r="AO783" s="193"/>
      <c r="AP783" s="193"/>
      <c r="AQ783" s="193"/>
      <c r="AR783" s="193"/>
      <c r="AS783" s="193"/>
      <c r="AT783" s="193"/>
      <c r="AU783" s="193"/>
      <c r="AV783" s="193"/>
    </row>
    <row r="784" spans="1:48" ht="15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  <c r="AE784" s="193"/>
      <c r="AF784" s="193"/>
      <c r="AG784" s="193"/>
      <c r="AH784" s="193"/>
      <c r="AI784" s="193"/>
      <c r="AJ784" s="193"/>
      <c r="AK784" s="193"/>
      <c r="AL784" s="193"/>
      <c r="AM784" s="193"/>
      <c r="AN784" s="193"/>
      <c r="AO784" s="193"/>
      <c r="AP784" s="193"/>
      <c r="AQ784" s="193"/>
      <c r="AR784" s="193"/>
      <c r="AS784" s="193"/>
      <c r="AT784" s="193"/>
      <c r="AU784" s="193"/>
      <c r="AV784" s="193"/>
    </row>
    <row r="785" spans="1:48" ht="15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  <c r="AE785" s="193"/>
      <c r="AF785" s="193"/>
      <c r="AG785" s="193"/>
      <c r="AH785" s="193"/>
      <c r="AI785" s="193"/>
      <c r="AJ785" s="193"/>
      <c r="AK785" s="193"/>
      <c r="AL785" s="193"/>
      <c r="AM785" s="193"/>
      <c r="AN785" s="193"/>
      <c r="AO785" s="193"/>
      <c r="AP785" s="193"/>
      <c r="AQ785" s="193"/>
      <c r="AR785" s="193"/>
      <c r="AS785" s="193"/>
      <c r="AT785" s="193"/>
      <c r="AU785" s="193"/>
      <c r="AV785" s="193"/>
    </row>
    <row r="786" spans="1:48" ht="15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  <c r="AA786" s="193"/>
      <c r="AB786" s="193"/>
      <c r="AC786" s="193"/>
      <c r="AD786" s="193"/>
      <c r="AE786" s="193"/>
      <c r="AF786" s="193"/>
      <c r="AG786" s="193"/>
      <c r="AH786" s="193"/>
      <c r="AI786" s="193"/>
      <c r="AJ786" s="193"/>
      <c r="AK786" s="193"/>
      <c r="AL786" s="193"/>
      <c r="AM786" s="193"/>
      <c r="AN786" s="193"/>
      <c r="AO786" s="193"/>
      <c r="AP786" s="193"/>
      <c r="AQ786" s="193"/>
      <c r="AR786" s="193"/>
      <c r="AS786" s="193"/>
      <c r="AT786" s="193"/>
      <c r="AU786" s="193"/>
      <c r="AV786" s="193"/>
    </row>
    <row r="787" spans="1:48" ht="15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  <c r="AE787" s="193"/>
      <c r="AF787" s="193"/>
      <c r="AG787" s="193"/>
      <c r="AH787" s="193"/>
      <c r="AI787" s="193"/>
      <c r="AJ787" s="193"/>
      <c r="AK787" s="193"/>
      <c r="AL787" s="193"/>
      <c r="AM787" s="193"/>
      <c r="AN787" s="193"/>
      <c r="AO787" s="193"/>
      <c r="AP787" s="193"/>
      <c r="AQ787" s="193"/>
      <c r="AR787" s="193"/>
      <c r="AS787" s="193"/>
      <c r="AT787" s="193"/>
      <c r="AU787" s="193"/>
      <c r="AV787" s="193"/>
    </row>
    <row r="788" spans="1:48" ht="15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  <c r="AE788" s="193"/>
      <c r="AF788" s="193"/>
      <c r="AG788" s="193"/>
      <c r="AH788" s="193"/>
      <c r="AI788" s="193"/>
      <c r="AJ788" s="193"/>
      <c r="AK788" s="193"/>
      <c r="AL788" s="193"/>
      <c r="AM788" s="193"/>
      <c r="AN788" s="193"/>
      <c r="AO788" s="193"/>
      <c r="AP788" s="193"/>
      <c r="AQ788" s="193"/>
      <c r="AR788" s="193"/>
      <c r="AS788" s="193"/>
      <c r="AT788" s="193"/>
      <c r="AU788" s="193"/>
      <c r="AV788" s="193"/>
    </row>
    <row r="789" spans="1:48" ht="15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  <c r="AE789" s="193"/>
      <c r="AF789" s="193"/>
      <c r="AG789" s="193"/>
      <c r="AH789" s="193"/>
      <c r="AI789" s="193"/>
      <c r="AJ789" s="193"/>
      <c r="AK789" s="193"/>
      <c r="AL789" s="193"/>
      <c r="AM789" s="193"/>
      <c r="AN789" s="193"/>
      <c r="AO789" s="193"/>
      <c r="AP789" s="193"/>
      <c r="AQ789" s="193"/>
      <c r="AR789" s="193"/>
      <c r="AS789" s="193"/>
      <c r="AT789" s="193"/>
      <c r="AU789" s="193"/>
      <c r="AV789" s="193"/>
    </row>
    <row r="790" spans="1:48" ht="15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  <c r="AE790" s="193"/>
      <c r="AF790" s="193"/>
      <c r="AG790" s="193"/>
      <c r="AH790" s="193"/>
      <c r="AI790" s="193"/>
      <c r="AJ790" s="193"/>
      <c r="AK790" s="193"/>
      <c r="AL790" s="193"/>
      <c r="AM790" s="193"/>
      <c r="AN790" s="193"/>
      <c r="AO790" s="193"/>
      <c r="AP790" s="193"/>
      <c r="AQ790" s="193"/>
      <c r="AR790" s="193"/>
      <c r="AS790" s="193"/>
      <c r="AT790" s="193"/>
      <c r="AU790" s="193"/>
      <c r="AV790" s="193"/>
    </row>
    <row r="791" spans="1:48" ht="15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  <c r="AA791" s="193"/>
      <c r="AB791" s="193"/>
      <c r="AC791" s="193"/>
      <c r="AD791" s="193"/>
      <c r="AE791" s="193"/>
      <c r="AF791" s="193"/>
      <c r="AG791" s="193"/>
      <c r="AH791" s="193"/>
      <c r="AI791" s="193"/>
      <c r="AJ791" s="193"/>
      <c r="AK791" s="193"/>
      <c r="AL791" s="193"/>
      <c r="AM791" s="193"/>
      <c r="AN791" s="193"/>
      <c r="AO791" s="193"/>
      <c r="AP791" s="193"/>
      <c r="AQ791" s="193"/>
      <c r="AR791" s="193"/>
      <c r="AS791" s="193"/>
      <c r="AT791" s="193"/>
      <c r="AU791" s="193"/>
      <c r="AV791" s="193"/>
    </row>
    <row r="792" spans="1:48" ht="15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  <c r="AE792" s="193"/>
      <c r="AF792" s="193"/>
      <c r="AG792" s="193"/>
      <c r="AH792" s="193"/>
      <c r="AI792" s="193"/>
      <c r="AJ792" s="193"/>
      <c r="AK792" s="193"/>
      <c r="AL792" s="193"/>
      <c r="AM792" s="193"/>
      <c r="AN792" s="193"/>
      <c r="AO792" s="193"/>
      <c r="AP792" s="193"/>
      <c r="AQ792" s="193"/>
      <c r="AR792" s="193"/>
      <c r="AS792" s="193"/>
      <c r="AT792" s="193"/>
      <c r="AU792" s="193"/>
      <c r="AV792" s="193"/>
    </row>
    <row r="793" spans="1:48" ht="15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  <c r="AE793" s="193"/>
      <c r="AF793" s="193"/>
      <c r="AG793" s="193"/>
      <c r="AH793" s="193"/>
      <c r="AI793" s="193"/>
      <c r="AJ793" s="193"/>
      <c r="AK793" s="193"/>
      <c r="AL793" s="193"/>
      <c r="AM793" s="193"/>
      <c r="AN793" s="193"/>
      <c r="AO793" s="193"/>
      <c r="AP793" s="193"/>
      <c r="AQ793" s="193"/>
      <c r="AR793" s="193"/>
      <c r="AS793" s="193"/>
      <c r="AT793" s="193"/>
      <c r="AU793" s="193"/>
      <c r="AV793" s="193"/>
    </row>
    <row r="794" spans="1:48" ht="15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  <c r="AA794" s="193"/>
      <c r="AB794" s="193"/>
      <c r="AC794" s="193"/>
      <c r="AD794" s="193"/>
      <c r="AE794" s="193"/>
      <c r="AF794" s="193"/>
      <c r="AG794" s="193"/>
      <c r="AH794" s="193"/>
      <c r="AI794" s="193"/>
      <c r="AJ794" s="193"/>
      <c r="AK794" s="193"/>
      <c r="AL794" s="193"/>
      <c r="AM794" s="193"/>
      <c r="AN794" s="193"/>
      <c r="AO794" s="193"/>
      <c r="AP794" s="193"/>
      <c r="AQ794" s="193"/>
      <c r="AR794" s="193"/>
      <c r="AS794" s="193"/>
      <c r="AT794" s="193"/>
      <c r="AU794" s="193"/>
      <c r="AV794" s="193"/>
    </row>
    <row r="795" spans="1:48" ht="15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  <c r="AE795" s="193"/>
      <c r="AF795" s="193"/>
      <c r="AG795" s="193"/>
      <c r="AH795" s="193"/>
      <c r="AI795" s="193"/>
      <c r="AJ795" s="193"/>
      <c r="AK795" s="193"/>
      <c r="AL795" s="193"/>
      <c r="AM795" s="193"/>
      <c r="AN795" s="193"/>
      <c r="AO795" s="193"/>
      <c r="AP795" s="193"/>
      <c r="AQ795" s="193"/>
      <c r="AR795" s="193"/>
      <c r="AS795" s="193"/>
      <c r="AT795" s="193"/>
      <c r="AU795" s="193"/>
      <c r="AV795" s="193"/>
    </row>
    <row r="796" spans="1:48" ht="15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  <c r="AE796" s="193"/>
      <c r="AF796" s="193"/>
      <c r="AG796" s="193"/>
      <c r="AH796" s="193"/>
      <c r="AI796" s="193"/>
      <c r="AJ796" s="193"/>
      <c r="AK796" s="193"/>
      <c r="AL796" s="193"/>
      <c r="AM796" s="193"/>
      <c r="AN796" s="193"/>
      <c r="AO796" s="193"/>
      <c r="AP796" s="193"/>
      <c r="AQ796" s="193"/>
      <c r="AR796" s="193"/>
      <c r="AS796" s="193"/>
      <c r="AT796" s="193"/>
      <c r="AU796" s="193"/>
      <c r="AV796" s="193"/>
    </row>
    <row r="797" spans="1:48" ht="15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  <c r="AE797" s="193"/>
      <c r="AF797" s="193"/>
      <c r="AG797" s="193"/>
      <c r="AH797" s="193"/>
      <c r="AI797" s="193"/>
      <c r="AJ797" s="193"/>
      <c r="AK797" s="193"/>
      <c r="AL797" s="193"/>
      <c r="AM797" s="193"/>
      <c r="AN797" s="193"/>
      <c r="AO797" s="193"/>
      <c r="AP797" s="193"/>
      <c r="AQ797" s="193"/>
      <c r="AR797" s="193"/>
      <c r="AS797" s="193"/>
      <c r="AT797" s="193"/>
      <c r="AU797" s="193"/>
      <c r="AV797" s="193"/>
    </row>
    <row r="798" spans="1:48" ht="15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  <c r="AE798" s="193"/>
      <c r="AF798" s="193"/>
      <c r="AG798" s="193"/>
      <c r="AH798" s="193"/>
      <c r="AI798" s="193"/>
      <c r="AJ798" s="193"/>
      <c r="AK798" s="193"/>
      <c r="AL798" s="193"/>
      <c r="AM798" s="193"/>
      <c r="AN798" s="193"/>
      <c r="AO798" s="193"/>
      <c r="AP798" s="193"/>
      <c r="AQ798" s="193"/>
      <c r="AR798" s="193"/>
      <c r="AS798" s="193"/>
      <c r="AT798" s="193"/>
      <c r="AU798" s="193"/>
      <c r="AV798" s="193"/>
    </row>
    <row r="799" spans="1:48" ht="15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  <c r="AE799" s="193"/>
      <c r="AF799" s="193"/>
      <c r="AG799" s="193"/>
      <c r="AH799" s="193"/>
      <c r="AI799" s="193"/>
      <c r="AJ799" s="193"/>
      <c r="AK799" s="193"/>
      <c r="AL799" s="193"/>
      <c r="AM799" s="193"/>
      <c r="AN799" s="193"/>
      <c r="AO799" s="193"/>
      <c r="AP799" s="193"/>
      <c r="AQ799" s="193"/>
      <c r="AR799" s="193"/>
      <c r="AS799" s="193"/>
      <c r="AT799" s="193"/>
      <c r="AU799" s="193"/>
      <c r="AV799" s="193"/>
    </row>
    <row r="800" spans="1:48" ht="15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  <c r="AE800" s="193"/>
      <c r="AF800" s="193"/>
      <c r="AG800" s="193"/>
      <c r="AH800" s="193"/>
      <c r="AI800" s="193"/>
      <c r="AJ800" s="193"/>
      <c r="AK800" s="193"/>
      <c r="AL800" s="193"/>
      <c r="AM800" s="193"/>
      <c r="AN800" s="193"/>
      <c r="AO800" s="193"/>
      <c r="AP800" s="193"/>
      <c r="AQ800" s="193"/>
      <c r="AR800" s="193"/>
      <c r="AS800" s="193"/>
      <c r="AT800" s="193"/>
      <c r="AU800" s="193"/>
      <c r="AV800" s="193"/>
    </row>
    <row r="801" spans="1:48" ht="15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  <c r="AE801" s="193"/>
      <c r="AF801" s="193"/>
      <c r="AG801" s="193"/>
      <c r="AH801" s="193"/>
      <c r="AI801" s="193"/>
      <c r="AJ801" s="193"/>
      <c r="AK801" s="193"/>
      <c r="AL801" s="193"/>
      <c r="AM801" s="193"/>
      <c r="AN801" s="193"/>
      <c r="AO801" s="193"/>
      <c r="AP801" s="193"/>
      <c r="AQ801" s="193"/>
      <c r="AR801" s="193"/>
      <c r="AS801" s="193"/>
      <c r="AT801" s="193"/>
      <c r="AU801" s="193"/>
      <c r="AV801" s="193"/>
    </row>
    <row r="802" spans="1:48" ht="15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  <c r="AE802" s="193"/>
      <c r="AF802" s="193"/>
      <c r="AG802" s="193"/>
      <c r="AH802" s="193"/>
      <c r="AI802" s="193"/>
      <c r="AJ802" s="193"/>
      <c r="AK802" s="193"/>
      <c r="AL802" s="193"/>
      <c r="AM802" s="193"/>
      <c r="AN802" s="193"/>
      <c r="AO802" s="193"/>
      <c r="AP802" s="193"/>
      <c r="AQ802" s="193"/>
      <c r="AR802" s="193"/>
      <c r="AS802" s="193"/>
      <c r="AT802" s="193"/>
      <c r="AU802" s="193"/>
      <c r="AV802" s="193"/>
    </row>
    <row r="803" spans="1:48" ht="15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  <c r="AE803" s="193"/>
      <c r="AF803" s="193"/>
      <c r="AG803" s="193"/>
      <c r="AH803" s="193"/>
      <c r="AI803" s="193"/>
      <c r="AJ803" s="193"/>
      <c r="AK803" s="193"/>
      <c r="AL803" s="193"/>
      <c r="AM803" s="193"/>
      <c r="AN803" s="193"/>
      <c r="AO803" s="193"/>
      <c r="AP803" s="193"/>
      <c r="AQ803" s="193"/>
      <c r="AR803" s="193"/>
      <c r="AS803" s="193"/>
      <c r="AT803" s="193"/>
      <c r="AU803" s="193"/>
      <c r="AV803" s="193"/>
    </row>
    <row r="804" spans="1:48" ht="15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  <c r="AE804" s="193"/>
      <c r="AF804" s="193"/>
      <c r="AG804" s="193"/>
      <c r="AH804" s="193"/>
      <c r="AI804" s="193"/>
      <c r="AJ804" s="193"/>
      <c r="AK804" s="193"/>
      <c r="AL804" s="193"/>
      <c r="AM804" s="193"/>
      <c r="AN804" s="193"/>
      <c r="AO804" s="193"/>
      <c r="AP804" s="193"/>
      <c r="AQ804" s="193"/>
      <c r="AR804" s="193"/>
      <c r="AS804" s="193"/>
      <c r="AT804" s="193"/>
      <c r="AU804" s="193"/>
      <c r="AV804" s="193"/>
    </row>
    <row r="805" spans="1:48" ht="15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  <c r="AE805" s="193"/>
      <c r="AF805" s="193"/>
      <c r="AG805" s="193"/>
      <c r="AH805" s="193"/>
      <c r="AI805" s="193"/>
      <c r="AJ805" s="193"/>
      <c r="AK805" s="193"/>
      <c r="AL805" s="193"/>
      <c r="AM805" s="193"/>
      <c r="AN805" s="193"/>
      <c r="AO805" s="193"/>
      <c r="AP805" s="193"/>
      <c r="AQ805" s="193"/>
      <c r="AR805" s="193"/>
      <c r="AS805" s="193"/>
      <c r="AT805" s="193"/>
      <c r="AU805" s="193"/>
      <c r="AV805" s="193"/>
    </row>
    <row r="806" spans="1:48" ht="15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  <c r="AE806" s="193"/>
      <c r="AF806" s="193"/>
      <c r="AG806" s="193"/>
      <c r="AH806" s="193"/>
      <c r="AI806" s="193"/>
      <c r="AJ806" s="193"/>
      <c r="AK806" s="193"/>
      <c r="AL806" s="193"/>
      <c r="AM806" s="193"/>
      <c r="AN806" s="193"/>
      <c r="AO806" s="193"/>
      <c r="AP806" s="193"/>
      <c r="AQ806" s="193"/>
      <c r="AR806" s="193"/>
      <c r="AS806" s="193"/>
      <c r="AT806" s="193"/>
      <c r="AU806" s="193"/>
      <c r="AV806" s="193"/>
    </row>
    <row r="807" spans="1:48" ht="15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  <c r="AE807" s="193"/>
      <c r="AF807" s="193"/>
      <c r="AG807" s="193"/>
      <c r="AH807" s="193"/>
      <c r="AI807" s="193"/>
      <c r="AJ807" s="193"/>
      <c r="AK807" s="193"/>
      <c r="AL807" s="193"/>
      <c r="AM807" s="193"/>
      <c r="AN807" s="193"/>
      <c r="AO807" s="193"/>
      <c r="AP807" s="193"/>
      <c r="AQ807" s="193"/>
      <c r="AR807" s="193"/>
      <c r="AS807" s="193"/>
      <c r="AT807" s="193"/>
      <c r="AU807" s="193"/>
      <c r="AV807" s="193"/>
    </row>
    <row r="808" spans="1:48" ht="15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  <c r="AE808" s="193"/>
      <c r="AF808" s="193"/>
      <c r="AG808" s="193"/>
      <c r="AH808" s="193"/>
      <c r="AI808" s="193"/>
      <c r="AJ808" s="193"/>
      <c r="AK808" s="193"/>
      <c r="AL808" s="193"/>
      <c r="AM808" s="193"/>
      <c r="AN808" s="193"/>
      <c r="AO808" s="193"/>
      <c r="AP808" s="193"/>
      <c r="AQ808" s="193"/>
      <c r="AR808" s="193"/>
      <c r="AS808" s="193"/>
      <c r="AT808" s="193"/>
      <c r="AU808" s="193"/>
      <c r="AV808" s="193"/>
    </row>
    <row r="809" spans="1:48" ht="15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  <c r="AE809" s="193"/>
      <c r="AF809" s="193"/>
      <c r="AG809" s="193"/>
      <c r="AH809" s="193"/>
      <c r="AI809" s="193"/>
      <c r="AJ809" s="193"/>
      <c r="AK809" s="193"/>
      <c r="AL809" s="193"/>
      <c r="AM809" s="193"/>
      <c r="AN809" s="193"/>
      <c r="AO809" s="193"/>
      <c r="AP809" s="193"/>
      <c r="AQ809" s="193"/>
      <c r="AR809" s="193"/>
      <c r="AS809" s="193"/>
      <c r="AT809" s="193"/>
      <c r="AU809" s="193"/>
      <c r="AV809" s="193"/>
    </row>
    <row r="810" spans="1:48" ht="15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  <c r="AE810" s="193"/>
      <c r="AF810" s="193"/>
      <c r="AG810" s="193"/>
      <c r="AH810" s="193"/>
      <c r="AI810" s="193"/>
      <c r="AJ810" s="193"/>
      <c r="AK810" s="193"/>
      <c r="AL810" s="193"/>
      <c r="AM810" s="193"/>
      <c r="AN810" s="193"/>
      <c r="AO810" s="193"/>
      <c r="AP810" s="193"/>
      <c r="AQ810" s="193"/>
      <c r="AR810" s="193"/>
      <c r="AS810" s="193"/>
      <c r="AT810" s="193"/>
      <c r="AU810" s="193"/>
      <c r="AV810" s="193"/>
    </row>
    <row r="811" spans="1:48" ht="15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  <c r="AE811" s="193"/>
      <c r="AF811" s="193"/>
      <c r="AG811" s="193"/>
      <c r="AH811" s="193"/>
      <c r="AI811" s="193"/>
      <c r="AJ811" s="193"/>
      <c r="AK811" s="193"/>
      <c r="AL811" s="193"/>
      <c r="AM811" s="193"/>
      <c r="AN811" s="193"/>
      <c r="AO811" s="193"/>
      <c r="AP811" s="193"/>
      <c r="AQ811" s="193"/>
      <c r="AR811" s="193"/>
      <c r="AS811" s="193"/>
      <c r="AT811" s="193"/>
      <c r="AU811" s="193"/>
      <c r="AV811" s="193"/>
    </row>
    <row r="812" spans="1:48" ht="15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  <c r="AE812" s="193"/>
      <c r="AF812" s="193"/>
      <c r="AG812" s="193"/>
      <c r="AH812" s="193"/>
      <c r="AI812" s="193"/>
      <c r="AJ812" s="193"/>
      <c r="AK812" s="193"/>
      <c r="AL812" s="193"/>
      <c r="AM812" s="193"/>
      <c r="AN812" s="193"/>
      <c r="AO812" s="193"/>
      <c r="AP812" s="193"/>
      <c r="AQ812" s="193"/>
      <c r="AR812" s="193"/>
      <c r="AS812" s="193"/>
      <c r="AT812" s="193"/>
      <c r="AU812" s="193"/>
      <c r="AV812" s="193"/>
    </row>
    <row r="813" spans="1:48" ht="15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  <c r="AE813" s="193"/>
      <c r="AF813" s="193"/>
      <c r="AG813" s="193"/>
      <c r="AH813" s="193"/>
      <c r="AI813" s="193"/>
      <c r="AJ813" s="193"/>
      <c r="AK813" s="193"/>
      <c r="AL813" s="193"/>
      <c r="AM813" s="193"/>
      <c r="AN813" s="193"/>
      <c r="AO813" s="193"/>
      <c r="AP813" s="193"/>
      <c r="AQ813" s="193"/>
      <c r="AR813" s="193"/>
      <c r="AS813" s="193"/>
      <c r="AT813" s="193"/>
      <c r="AU813" s="193"/>
      <c r="AV813" s="193"/>
    </row>
    <row r="814" spans="1:48" ht="15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  <c r="AE814" s="193"/>
      <c r="AF814" s="193"/>
      <c r="AG814" s="193"/>
      <c r="AH814" s="193"/>
      <c r="AI814" s="193"/>
      <c r="AJ814" s="193"/>
      <c r="AK814" s="193"/>
      <c r="AL814" s="193"/>
      <c r="AM814" s="193"/>
      <c r="AN814" s="193"/>
      <c r="AO814" s="193"/>
      <c r="AP814" s="193"/>
      <c r="AQ814" s="193"/>
      <c r="AR814" s="193"/>
      <c r="AS814" s="193"/>
      <c r="AT814" s="193"/>
      <c r="AU814" s="193"/>
      <c r="AV814" s="193"/>
    </row>
    <row r="815" spans="1:48" ht="15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  <c r="AE815" s="193"/>
      <c r="AF815" s="193"/>
      <c r="AG815" s="193"/>
      <c r="AH815" s="193"/>
      <c r="AI815" s="193"/>
      <c r="AJ815" s="193"/>
      <c r="AK815" s="193"/>
      <c r="AL815" s="193"/>
      <c r="AM815" s="193"/>
      <c r="AN815" s="193"/>
      <c r="AO815" s="193"/>
      <c r="AP815" s="193"/>
      <c r="AQ815" s="193"/>
      <c r="AR815" s="193"/>
      <c r="AS815" s="193"/>
      <c r="AT815" s="193"/>
      <c r="AU815" s="193"/>
      <c r="AV815" s="193"/>
    </row>
    <row r="816" spans="1:48" ht="15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  <c r="AE816" s="193"/>
      <c r="AF816" s="193"/>
      <c r="AG816" s="193"/>
      <c r="AH816" s="193"/>
      <c r="AI816" s="193"/>
      <c r="AJ816" s="193"/>
      <c r="AK816" s="193"/>
      <c r="AL816" s="193"/>
      <c r="AM816" s="193"/>
      <c r="AN816" s="193"/>
      <c r="AO816" s="193"/>
      <c r="AP816" s="193"/>
      <c r="AQ816" s="193"/>
      <c r="AR816" s="193"/>
      <c r="AS816" s="193"/>
      <c r="AT816" s="193"/>
      <c r="AU816" s="193"/>
      <c r="AV816" s="193"/>
    </row>
    <row r="817" spans="1:48" ht="15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  <c r="AA817" s="193"/>
      <c r="AB817" s="193"/>
      <c r="AC817" s="193"/>
      <c r="AD817" s="193"/>
      <c r="AE817" s="193"/>
      <c r="AF817" s="193"/>
      <c r="AG817" s="193"/>
      <c r="AH817" s="193"/>
      <c r="AI817" s="193"/>
      <c r="AJ817" s="193"/>
      <c r="AK817" s="193"/>
      <c r="AL817" s="193"/>
      <c r="AM817" s="193"/>
      <c r="AN817" s="193"/>
      <c r="AO817" s="193"/>
      <c r="AP817" s="193"/>
      <c r="AQ817" s="193"/>
      <c r="AR817" s="193"/>
      <c r="AS817" s="193"/>
      <c r="AT817" s="193"/>
      <c r="AU817" s="193"/>
      <c r="AV817" s="193"/>
    </row>
    <row r="818" spans="1:48" ht="15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  <c r="AE818" s="193"/>
      <c r="AF818" s="193"/>
      <c r="AG818" s="193"/>
      <c r="AH818" s="193"/>
      <c r="AI818" s="193"/>
      <c r="AJ818" s="193"/>
      <c r="AK818" s="193"/>
      <c r="AL818" s="193"/>
      <c r="AM818" s="193"/>
      <c r="AN818" s="193"/>
      <c r="AO818" s="193"/>
      <c r="AP818" s="193"/>
      <c r="AQ818" s="193"/>
      <c r="AR818" s="193"/>
      <c r="AS818" s="193"/>
      <c r="AT818" s="193"/>
      <c r="AU818" s="193"/>
      <c r="AV818" s="193"/>
    </row>
    <row r="819" spans="1:48" ht="15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  <c r="AE819" s="193"/>
      <c r="AF819" s="193"/>
      <c r="AG819" s="193"/>
      <c r="AH819" s="193"/>
      <c r="AI819" s="193"/>
      <c r="AJ819" s="193"/>
      <c r="AK819" s="193"/>
      <c r="AL819" s="193"/>
      <c r="AM819" s="193"/>
      <c r="AN819" s="193"/>
      <c r="AO819" s="193"/>
      <c r="AP819" s="193"/>
      <c r="AQ819" s="193"/>
      <c r="AR819" s="193"/>
      <c r="AS819" s="193"/>
      <c r="AT819" s="193"/>
      <c r="AU819" s="193"/>
      <c r="AV819" s="193"/>
    </row>
    <row r="820" spans="1:48" ht="15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  <c r="AE820" s="193"/>
      <c r="AF820" s="193"/>
      <c r="AG820" s="193"/>
      <c r="AH820" s="193"/>
      <c r="AI820" s="193"/>
      <c r="AJ820" s="193"/>
      <c r="AK820" s="193"/>
      <c r="AL820" s="193"/>
      <c r="AM820" s="193"/>
      <c r="AN820" s="193"/>
      <c r="AO820" s="193"/>
      <c r="AP820" s="193"/>
      <c r="AQ820" s="193"/>
      <c r="AR820" s="193"/>
      <c r="AS820" s="193"/>
      <c r="AT820" s="193"/>
      <c r="AU820" s="193"/>
      <c r="AV820" s="193"/>
    </row>
    <row r="821" spans="1:48" ht="15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  <c r="AE821" s="193"/>
      <c r="AF821" s="193"/>
      <c r="AG821" s="193"/>
      <c r="AH821" s="193"/>
      <c r="AI821" s="193"/>
      <c r="AJ821" s="193"/>
      <c r="AK821" s="193"/>
      <c r="AL821" s="193"/>
      <c r="AM821" s="193"/>
      <c r="AN821" s="193"/>
      <c r="AO821" s="193"/>
      <c r="AP821" s="193"/>
      <c r="AQ821" s="193"/>
      <c r="AR821" s="193"/>
      <c r="AS821" s="193"/>
      <c r="AT821" s="193"/>
      <c r="AU821" s="193"/>
      <c r="AV821" s="193"/>
    </row>
    <row r="822" spans="1:48" ht="15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  <c r="AA822" s="193"/>
      <c r="AB822" s="193"/>
      <c r="AC822" s="193"/>
      <c r="AD822" s="193"/>
      <c r="AE822" s="193"/>
      <c r="AF822" s="193"/>
      <c r="AG822" s="193"/>
      <c r="AH822" s="193"/>
      <c r="AI822" s="193"/>
      <c r="AJ822" s="193"/>
      <c r="AK822" s="193"/>
      <c r="AL822" s="193"/>
      <c r="AM822" s="193"/>
      <c r="AN822" s="193"/>
      <c r="AO822" s="193"/>
      <c r="AP822" s="193"/>
      <c r="AQ822" s="193"/>
      <c r="AR822" s="193"/>
      <c r="AS822" s="193"/>
      <c r="AT822" s="193"/>
      <c r="AU822" s="193"/>
      <c r="AV822" s="193"/>
    </row>
    <row r="823" spans="1:48" ht="15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  <c r="AE823" s="193"/>
      <c r="AF823" s="193"/>
      <c r="AG823" s="193"/>
      <c r="AH823" s="193"/>
      <c r="AI823" s="193"/>
      <c r="AJ823" s="193"/>
      <c r="AK823" s="193"/>
      <c r="AL823" s="193"/>
      <c r="AM823" s="193"/>
      <c r="AN823" s="193"/>
      <c r="AO823" s="193"/>
      <c r="AP823" s="193"/>
      <c r="AQ823" s="193"/>
      <c r="AR823" s="193"/>
      <c r="AS823" s="193"/>
      <c r="AT823" s="193"/>
      <c r="AU823" s="193"/>
      <c r="AV823" s="193"/>
    </row>
    <row r="824" spans="1:48" ht="15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  <c r="AE824" s="193"/>
      <c r="AF824" s="193"/>
      <c r="AG824" s="193"/>
      <c r="AH824" s="193"/>
      <c r="AI824" s="193"/>
      <c r="AJ824" s="193"/>
      <c r="AK824" s="193"/>
      <c r="AL824" s="193"/>
      <c r="AM824" s="193"/>
      <c r="AN824" s="193"/>
      <c r="AO824" s="193"/>
      <c r="AP824" s="193"/>
      <c r="AQ824" s="193"/>
      <c r="AR824" s="193"/>
      <c r="AS824" s="193"/>
      <c r="AT824" s="193"/>
      <c r="AU824" s="193"/>
      <c r="AV824" s="193"/>
    </row>
    <row r="825" spans="1:48" ht="15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  <c r="AE825" s="193"/>
      <c r="AF825" s="193"/>
      <c r="AG825" s="193"/>
      <c r="AH825" s="193"/>
      <c r="AI825" s="193"/>
      <c r="AJ825" s="193"/>
      <c r="AK825" s="193"/>
      <c r="AL825" s="193"/>
      <c r="AM825" s="193"/>
      <c r="AN825" s="193"/>
      <c r="AO825" s="193"/>
      <c r="AP825" s="193"/>
      <c r="AQ825" s="193"/>
      <c r="AR825" s="193"/>
      <c r="AS825" s="193"/>
      <c r="AT825" s="193"/>
      <c r="AU825" s="193"/>
      <c r="AV825" s="193"/>
    </row>
    <row r="826" spans="1:48" ht="15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  <c r="AE826" s="193"/>
      <c r="AF826" s="193"/>
      <c r="AG826" s="193"/>
      <c r="AH826" s="193"/>
      <c r="AI826" s="193"/>
      <c r="AJ826" s="193"/>
      <c r="AK826" s="193"/>
      <c r="AL826" s="193"/>
      <c r="AM826" s="193"/>
      <c r="AN826" s="193"/>
      <c r="AO826" s="193"/>
      <c r="AP826" s="193"/>
      <c r="AQ826" s="193"/>
      <c r="AR826" s="193"/>
      <c r="AS826" s="193"/>
      <c r="AT826" s="193"/>
      <c r="AU826" s="193"/>
      <c r="AV826" s="193"/>
    </row>
    <row r="827" spans="1:48" ht="15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  <c r="AE827" s="193"/>
      <c r="AF827" s="193"/>
      <c r="AG827" s="193"/>
      <c r="AH827" s="193"/>
      <c r="AI827" s="193"/>
      <c r="AJ827" s="193"/>
      <c r="AK827" s="193"/>
      <c r="AL827" s="193"/>
      <c r="AM827" s="193"/>
      <c r="AN827" s="193"/>
      <c r="AO827" s="193"/>
      <c r="AP827" s="193"/>
      <c r="AQ827" s="193"/>
      <c r="AR827" s="193"/>
      <c r="AS827" s="193"/>
      <c r="AT827" s="193"/>
      <c r="AU827" s="193"/>
      <c r="AV827" s="193"/>
    </row>
    <row r="828" spans="1:48" ht="15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  <c r="AE828" s="193"/>
      <c r="AF828" s="193"/>
      <c r="AG828" s="193"/>
      <c r="AH828" s="193"/>
      <c r="AI828" s="193"/>
      <c r="AJ828" s="193"/>
      <c r="AK828" s="193"/>
      <c r="AL828" s="193"/>
      <c r="AM828" s="193"/>
      <c r="AN828" s="193"/>
      <c r="AO828" s="193"/>
      <c r="AP828" s="193"/>
      <c r="AQ828" s="193"/>
      <c r="AR828" s="193"/>
      <c r="AS828" s="193"/>
      <c r="AT828" s="193"/>
      <c r="AU828" s="193"/>
      <c r="AV828" s="193"/>
    </row>
    <row r="829" spans="1:48" ht="15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  <c r="AE829" s="193"/>
      <c r="AF829" s="193"/>
      <c r="AG829" s="193"/>
      <c r="AH829" s="193"/>
      <c r="AI829" s="193"/>
      <c r="AJ829" s="193"/>
      <c r="AK829" s="193"/>
      <c r="AL829" s="193"/>
      <c r="AM829" s="193"/>
      <c r="AN829" s="193"/>
      <c r="AO829" s="193"/>
      <c r="AP829" s="193"/>
      <c r="AQ829" s="193"/>
      <c r="AR829" s="193"/>
      <c r="AS829" s="193"/>
      <c r="AT829" s="193"/>
      <c r="AU829" s="193"/>
      <c r="AV829" s="193"/>
    </row>
    <row r="830" spans="1:48" ht="15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  <c r="AA830" s="193"/>
      <c r="AB830" s="193"/>
      <c r="AC830" s="193"/>
      <c r="AD830" s="193"/>
      <c r="AE830" s="193"/>
      <c r="AF830" s="193"/>
      <c r="AG830" s="193"/>
      <c r="AH830" s="193"/>
      <c r="AI830" s="193"/>
      <c r="AJ830" s="193"/>
      <c r="AK830" s="193"/>
      <c r="AL830" s="193"/>
      <c r="AM830" s="193"/>
      <c r="AN830" s="193"/>
      <c r="AO830" s="193"/>
      <c r="AP830" s="193"/>
      <c r="AQ830" s="193"/>
      <c r="AR830" s="193"/>
      <c r="AS830" s="193"/>
      <c r="AT830" s="193"/>
      <c r="AU830" s="193"/>
      <c r="AV830" s="193"/>
    </row>
    <row r="831" spans="1:48" ht="15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  <c r="AE831" s="193"/>
      <c r="AF831" s="193"/>
      <c r="AG831" s="193"/>
      <c r="AH831" s="193"/>
      <c r="AI831" s="193"/>
      <c r="AJ831" s="193"/>
      <c r="AK831" s="193"/>
      <c r="AL831" s="193"/>
      <c r="AM831" s="193"/>
      <c r="AN831" s="193"/>
      <c r="AO831" s="193"/>
      <c r="AP831" s="193"/>
      <c r="AQ831" s="193"/>
      <c r="AR831" s="193"/>
      <c r="AS831" s="193"/>
      <c r="AT831" s="193"/>
      <c r="AU831" s="193"/>
      <c r="AV831" s="193"/>
    </row>
    <row r="832" spans="1:48" ht="15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  <c r="AE832" s="193"/>
      <c r="AF832" s="193"/>
      <c r="AG832" s="193"/>
      <c r="AH832" s="193"/>
      <c r="AI832" s="193"/>
      <c r="AJ832" s="193"/>
      <c r="AK832" s="193"/>
      <c r="AL832" s="193"/>
      <c r="AM832" s="193"/>
      <c r="AN832" s="193"/>
      <c r="AO832" s="193"/>
      <c r="AP832" s="193"/>
      <c r="AQ832" s="193"/>
      <c r="AR832" s="193"/>
      <c r="AS832" s="193"/>
      <c r="AT832" s="193"/>
      <c r="AU832" s="193"/>
      <c r="AV832" s="193"/>
    </row>
    <row r="833" spans="1:48" ht="15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  <c r="AE833" s="193"/>
      <c r="AF833" s="193"/>
      <c r="AG833" s="193"/>
      <c r="AH833" s="193"/>
      <c r="AI833" s="193"/>
      <c r="AJ833" s="193"/>
      <c r="AK833" s="193"/>
      <c r="AL833" s="193"/>
      <c r="AM833" s="193"/>
      <c r="AN833" s="193"/>
      <c r="AO833" s="193"/>
      <c r="AP833" s="193"/>
      <c r="AQ833" s="193"/>
      <c r="AR833" s="193"/>
      <c r="AS833" s="193"/>
      <c r="AT833" s="193"/>
      <c r="AU833" s="193"/>
      <c r="AV833" s="193"/>
    </row>
    <row r="834" spans="1:48" ht="15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  <c r="AE834" s="193"/>
      <c r="AF834" s="193"/>
      <c r="AG834" s="193"/>
      <c r="AH834" s="193"/>
      <c r="AI834" s="193"/>
      <c r="AJ834" s="193"/>
      <c r="AK834" s="193"/>
      <c r="AL834" s="193"/>
      <c r="AM834" s="193"/>
      <c r="AN834" s="193"/>
      <c r="AO834" s="193"/>
      <c r="AP834" s="193"/>
      <c r="AQ834" s="193"/>
      <c r="AR834" s="193"/>
      <c r="AS834" s="193"/>
      <c r="AT834" s="193"/>
      <c r="AU834" s="193"/>
      <c r="AV834" s="193"/>
    </row>
    <row r="835" spans="1:48" ht="15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  <c r="AE835" s="193"/>
      <c r="AF835" s="193"/>
      <c r="AG835" s="193"/>
      <c r="AH835" s="193"/>
      <c r="AI835" s="193"/>
      <c r="AJ835" s="193"/>
      <c r="AK835" s="193"/>
      <c r="AL835" s="193"/>
      <c r="AM835" s="193"/>
      <c r="AN835" s="193"/>
      <c r="AO835" s="193"/>
      <c r="AP835" s="193"/>
      <c r="AQ835" s="193"/>
      <c r="AR835" s="193"/>
      <c r="AS835" s="193"/>
      <c r="AT835" s="193"/>
      <c r="AU835" s="193"/>
      <c r="AV835" s="193"/>
    </row>
    <row r="836" spans="1:48" ht="15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  <c r="AA836" s="193"/>
      <c r="AB836" s="193"/>
      <c r="AC836" s="193"/>
      <c r="AD836" s="193"/>
      <c r="AE836" s="193"/>
      <c r="AF836" s="193"/>
      <c r="AG836" s="193"/>
      <c r="AH836" s="193"/>
      <c r="AI836" s="193"/>
      <c r="AJ836" s="193"/>
      <c r="AK836" s="193"/>
      <c r="AL836" s="193"/>
      <c r="AM836" s="193"/>
      <c r="AN836" s="193"/>
      <c r="AO836" s="193"/>
      <c r="AP836" s="193"/>
      <c r="AQ836" s="193"/>
      <c r="AR836" s="193"/>
      <c r="AS836" s="193"/>
      <c r="AT836" s="193"/>
      <c r="AU836" s="193"/>
      <c r="AV836" s="193"/>
    </row>
    <row r="837" spans="1:48" ht="15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  <c r="AE837" s="193"/>
      <c r="AF837" s="193"/>
      <c r="AG837" s="193"/>
      <c r="AH837" s="193"/>
      <c r="AI837" s="193"/>
      <c r="AJ837" s="193"/>
      <c r="AK837" s="193"/>
      <c r="AL837" s="193"/>
      <c r="AM837" s="193"/>
      <c r="AN837" s="193"/>
      <c r="AO837" s="193"/>
      <c r="AP837" s="193"/>
      <c r="AQ837" s="193"/>
      <c r="AR837" s="193"/>
      <c r="AS837" s="193"/>
      <c r="AT837" s="193"/>
      <c r="AU837" s="193"/>
      <c r="AV837" s="193"/>
    </row>
    <row r="838" spans="1:48" ht="15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  <c r="AE838" s="193"/>
      <c r="AF838" s="193"/>
      <c r="AG838" s="193"/>
      <c r="AH838" s="193"/>
      <c r="AI838" s="193"/>
      <c r="AJ838" s="193"/>
      <c r="AK838" s="193"/>
      <c r="AL838" s="193"/>
      <c r="AM838" s="193"/>
      <c r="AN838" s="193"/>
      <c r="AO838" s="193"/>
      <c r="AP838" s="193"/>
      <c r="AQ838" s="193"/>
      <c r="AR838" s="193"/>
      <c r="AS838" s="193"/>
      <c r="AT838" s="193"/>
      <c r="AU838" s="193"/>
      <c r="AV838" s="193"/>
    </row>
    <row r="839" spans="1:48" ht="15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  <c r="AE839" s="193"/>
      <c r="AF839" s="193"/>
      <c r="AG839" s="193"/>
      <c r="AH839" s="193"/>
      <c r="AI839" s="193"/>
      <c r="AJ839" s="193"/>
      <c r="AK839" s="193"/>
      <c r="AL839" s="193"/>
      <c r="AM839" s="193"/>
      <c r="AN839" s="193"/>
      <c r="AO839" s="193"/>
      <c r="AP839" s="193"/>
      <c r="AQ839" s="193"/>
      <c r="AR839" s="193"/>
      <c r="AS839" s="193"/>
      <c r="AT839" s="193"/>
      <c r="AU839" s="193"/>
      <c r="AV839" s="193"/>
    </row>
    <row r="840" spans="1:48" ht="15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  <c r="AE840" s="193"/>
      <c r="AF840" s="193"/>
      <c r="AG840" s="193"/>
      <c r="AH840" s="193"/>
      <c r="AI840" s="193"/>
      <c r="AJ840" s="193"/>
      <c r="AK840" s="193"/>
      <c r="AL840" s="193"/>
      <c r="AM840" s="193"/>
      <c r="AN840" s="193"/>
      <c r="AO840" s="193"/>
      <c r="AP840" s="193"/>
      <c r="AQ840" s="193"/>
      <c r="AR840" s="193"/>
      <c r="AS840" s="193"/>
      <c r="AT840" s="193"/>
      <c r="AU840" s="193"/>
      <c r="AV840" s="193"/>
    </row>
    <row r="841" spans="1:48" ht="15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  <c r="AE841" s="193"/>
      <c r="AF841" s="193"/>
      <c r="AG841" s="193"/>
      <c r="AH841" s="193"/>
      <c r="AI841" s="193"/>
      <c r="AJ841" s="193"/>
      <c r="AK841" s="193"/>
      <c r="AL841" s="193"/>
      <c r="AM841" s="193"/>
      <c r="AN841" s="193"/>
      <c r="AO841" s="193"/>
      <c r="AP841" s="193"/>
      <c r="AQ841" s="193"/>
      <c r="AR841" s="193"/>
      <c r="AS841" s="193"/>
      <c r="AT841" s="193"/>
      <c r="AU841" s="193"/>
      <c r="AV841" s="193"/>
    </row>
    <row r="842" spans="1:48" ht="15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  <c r="AE842" s="193"/>
      <c r="AF842" s="193"/>
      <c r="AG842" s="193"/>
      <c r="AH842" s="193"/>
      <c r="AI842" s="193"/>
      <c r="AJ842" s="193"/>
      <c r="AK842" s="193"/>
      <c r="AL842" s="193"/>
      <c r="AM842" s="193"/>
      <c r="AN842" s="193"/>
      <c r="AO842" s="193"/>
      <c r="AP842" s="193"/>
      <c r="AQ842" s="193"/>
      <c r="AR842" s="193"/>
      <c r="AS842" s="193"/>
      <c r="AT842" s="193"/>
      <c r="AU842" s="193"/>
      <c r="AV842" s="193"/>
    </row>
    <row r="843" spans="1:48" ht="15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  <c r="AE843" s="193"/>
      <c r="AF843" s="193"/>
      <c r="AG843" s="193"/>
      <c r="AH843" s="193"/>
      <c r="AI843" s="193"/>
      <c r="AJ843" s="193"/>
      <c r="AK843" s="193"/>
      <c r="AL843" s="193"/>
      <c r="AM843" s="193"/>
      <c r="AN843" s="193"/>
      <c r="AO843" s="193"/>
      <c r="AP843" s="193"/>
      <c r="AQ843" s="193"/>
      <c r="AR843" s="193"/>
      <c r="AS843" s="193"/>
      <c r="AT843" s="193"/>
      <c r="AU843" s="193"/>
      <c r="AV843" s="193"/>
    </row>
    <row r="844" spans="1:48" ht="15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  <c r="AE844" s="193"/>
      <c r="AF844" s="193"/>
      <c r="AG844" s="193"/>
      <c r="AH844" s="193"/>
      <c r="AI844" s="193"/>
      <c r="AJ844" s="193"/>
      <c r="AK844" s="193"/>
      <c r="AL844" s="193"/>
      <c r="AM844" s="193"/>
      <c r="AN844" s="193"/>
      <c r="AO844" s="193"/>
      <c r="AP844" s="193"/>
      <c r="AQ844" s="193"/>
      <c r="AR844" s="193"/>
      <c r="AS844" s="193"/>
      <c r="AT844" s="193"/>
      <c r="AU844" s="193"/>
      <c r="AV844" s="193"/>
    </row>
    <row r="845" spans="1:48" ht="15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  <c r="AE845" s="193"/>
      <c r="AF845" s="193"/>
      <c r="AG845" s="193"/>
      <c r="AH845" s="193"/>
      <c r="AI845" s="193"/>
      <c r="AJ845" s="193"/>
      <c r="AK845" s="193"/>
      <c r="AL845" s="193"/>
      <c r="AM845" s="193"/>
      <c r="AN845" s="193"/>
      <c r="AO845" s="193"/>
      <c r="AP845" s="193"/>
      <c r="AQ845" s="193"/>
      <c r="AR845" s="193"/>
      <c r="AS845" s="193"/>
      <c r="AT845" s="193"/>
      <c r="AU845" s="193"/>
      <c r="AV845" s="193"/>
    </row>
    <row r="846" spans="1:48" ht="15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  <c r="AE846" s="193"/>
      <c r="AF846" s="193"/>
      <c r="AG846" s="193"/>
      <c r="AH846" s="193"/>
      <c r="AI846" s="193"/>
      <c r="AJ846" s="193"/>
      <c r="AK846" s="193"/>
      <c r="AL846" s="193"/>
      <c r="AM846" s="193"/>
      <c r="AN846" s="193"/>
      <c r="AO846" s="193"/>
      <c r="AP846" s="193"/>
      <c r="AQ846" s="193"/>
      <c r="AR846" s="193"/>
      <c r="AS846" s="193"/>
      <c r="AT846" s="193"/>
      <c r="AU846" s="193"/>
      <c r="AV846" s="193"/>
    </row>
    <row r="847" spans="1:48" ht="15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  <c r="AE847" s="193"/>
      <c r="AF847" s="193"/>
      <c r="AG847" s="193"/>
      <c r="AH847" s="193"/>
      <c r="AI847" s="193"/>
      <c r="AJ847" s="193"/>
      <c r="AK847" s="193"/>
      <c r="AL847" s="193"/>
      <c r="AM847" s="193"/>
      <c r="AN847" s="193"/>
      <c r="AO847" s="193"/>
      <c r="AP847" s="193"/>
      <c r="AQ847" s="193"/>
      <c r="AR847" s="193"/>
      <c r="AS847" s="193"/>
      <c r="AT847" s="193"/>
      <c r="AU847" s="193"/>
      <c r="AV847" s="193"/>
    </row>
    <row r="848" spans="1:48" ht="15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  <c r="AE848" s="193"/>
      <c r="AF848" s="193"/>
      <c r="AG848" s="193"/>
      <c r="AH848" s="193"/>
      <c r="AI848" s="193"/>
      <c r="AJ848" s="193"/>
      <c r="AK848" s="193"/>
      <c r="AL848" s="193"/>
      <c r="AM848" s="193"/>
      <c r="AN848" s="193"/>
      <c r="AO848" s="193"/>
      <c r="AP848" s="193"/>
      <c r="AQ848" s="193"/>
      <c r="AR848" s="193"/>
      <c r="AS848" s="193"/>
      <c r="AT848" s="193"/>
      <c r="AU848" s="193"/>
      <c r="AV848" s="193"/>
    </row>
    <row r="849" spans="1:48" ht="15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  <c r="AE849" s="193"/>
      <c r="AF849" s="193"/>
      <c r="AG849" s="193"/>
      <c r="AH849" s="193"/>
      <c r="AI849" s="193"/>
      <c r="AJ849" s="193"/>
      <c r="AK849" s="193"/>
      <c r="AL849" s="193"/>
      <c r="AM849" s="193"/>
      <c r="AN849" s="193"/>
      <c r="AO849" s="193"/>
      <c r="AP849" s="193"/>
      <c r="AQ849" s="193"/>
      <c r="AR849" s="193"/>
      <c r="AS849" s="193"/>
      <c r="AT849" s="193"/>
      <c r="AU849" s="193"/>
      <c r="AV849" s="193"/>
    </row>
    <row r="850" spans="1:48" ht="15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  <c r="AE850" s="193"/>
      <c r="AF850" s="193"/>
      <c r="AG850" s="193"/>
      <c r="AH850" s="193"/>
      <c r="AI850" s="193"/>
      <c r="AJ850" s="193"/>
      <c r="AK850" s="193"/>
      <c r="AL850" s="193"/>
      <c r="AM850" s="193"/>
      <c r="AN850" s="193"/>
      <c r="AO850" s="193"/>
      <c r="AP850" s="193"/>
      <c r="AQ850" s="193"/>
      <c r="AR850" s="193"/>
      <c r="AS850" s="193"/>
      <c r="AT850" s="193"/>
      <c r="AU850" s="193"/>
      <c r="AV850" s="193"/>
    </row>
    <row r="851" spans="1:48" ht="15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  <c r="AE851" s="193"/>
      <c r="AF851" s="193"/>
      <c r="AG851" s="193"/>
      <c r="AH851" s="193"/>
      <c r="AI851" s="193"/>
      <c r="AJ851" s="193"/>
      <c r="AK851" s="193"/>
      <c r="AL851" s="193"/>
      <c r="AM851" s="193"/>
      <c r="AN851" s="193"/>
      <c r="AO851" s="193"/>
      <c r="AP851" s="193"/>
      <c r="AQ851" s="193"/>
      <c r="AR851" s="193"/>
      <c r="AS851" s="193"/>
      <c r="AT851" s="193"/>
      <c r="AU851" s="193"/>
      <c r="AV851" s="193"/>
    </row>
    <row r="852" spans="1:48" ht="15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  <c r="AE852" s="193"/>
      <c r="AF852" s="193"/>
      <c r="AG852" s="193"/>
      <c r="AH852" s="193"/>
      <c r="AI852" s="193"/>
      <c r="AJ852" s="193"/>
      <c r="AK852" s="193"/>
      <c r="AL852" s="193"/>
      <c r="AM852" s="193"/>
      <c r="AN852" s="193"/>
      <c r="AO852" s="193"/>
      <c r="AP852" s="193"/>
      <c r="AQ852" s="193"/>
      <c r="AR852" s="193"/>
      <c r="AS852" s="193"/>
      <c r="AT852" s="193"/>
      <c r="AU852" s="193"/>
      <c r="AV852" s="193"/>
    </row>
    <row r="853" spans="1:48" ht="15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  <c r="AE853" s="193"/>
      <c r="AF853" s="193"/>
      <c r="AG853" s="193"/>
      <c r="AH853" s="193"/>
      <c r="AI853" s="193"/>
      <c r="AJ853" s="193"/>
      <c r="AK853" s="193"/>
      <c r="AL853" s="193"/>
      <c r="AM853" s="193"/>
      <c r="AN853" s="193"/>
      <c r="AO853" s="193"/>
      <c r="AP853" s="193"/>
      <c r="AQ853" s="193"/>
      <c r="AR853" s="193"/>
      <c r="AS853" s="193"/>
      <c r="AT853" s="193"/>
      <c r="AU853" s="193"/>
      <c r="AV853" s="193"/>
    </row>
    <row r="854" spans="1:48" ht="15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  <c r="AE854" s="193"/>
      <c r="AF854" s="193"/>
      <c r="AG854" s="193"/>
      <c r="AH854" s="193"/>
      <c r="AI854" s="193"/>
      <c r="AJ854" s="193"/>
      <c r="AK854" s="193"/>
      <c r="AL854" s="193"/>
      <c r="AM854" s="193"/>
      <c r="AN854" s="193"/>
      <c r="AO854" s="193"/>
      <c r="AP854" s="193"/>
      <c r="AQ854" s="193"/>
      <c r="AR854" s="193"/>
      <c r="AS854" s="193"/>
      <c r="AT854" s="193"/>
      <c r="AU854" s="193"/>
      <c r="AV854" s="193"/>
    </row>
    <row r="855" spans="1:48" ht="15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  <c r="AE855" s="193"/>
      <c r="AF855" s="193"/>
      <c r="AG855" s="193"/>
      <c r="AH855" s="193"/>
      <c r="AI855" s="193"/>
      <c r="AJ855" s="193"/>
      <c r="AK855" s="193"/>
      <c r="AL855" s="193"/>
      <c r="AM855" s="193"/>
      <c r="AN855" s="193"/>
      <c r="AO855" s="193"/>
      <c r="AP855" s="193"/>
      <c r="AQ855" s="193"/>
      <c r="AR855" s="193"/>
      <c r="AS855" s="193"/>
      <c r="AT855" s="193"/>
      <c r="AU855" s="193"/>
      <c r="AV855" s="193"/>
    </row>
    <row r="856" spans="1:48" ht="15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  <c r="AE856" s="193"/>
      <c r="AF856" s="193"/>
      <c r="AG856" s="193"/>
      <c r="AH856" s="193"/>
      <c r="AI856" s="193"/>
      <c r="AJ856" s="193"/>
      <c r="AK856" s="193"/>
      <c r="AL856" s="193"/>
      <c r="AM856" s="193"/>
      <c r="AN856" s="193"/>
      <c r="AO856" s="193"/>
      <c r="AP856" s="193"/>
      <c r="AQ856" s="193"/>
      <c r="AR856" s="193"/>
      <c r="AS856" s="193"/>
      <c r="AT856" s="193"/>
      <c r="AU856" s="193"/>
      <c r="AV856" s="193"/>
    </row>
    <row r="857" spans="1:48" ht="15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  <c r="AE857" s="193"/>
      <c r="AF857" s="193"/>
      <c r="AG857" s="193"/>
      <c r="AH857" s="193"/>
      <c r="AI857" s="193"/>
      <c r="AJ857" s="193"/>
      <c r="AK857" s="193"/>
      <c r="AL857" s="193"/>
      <c r="AM857" s="193"/>
      <c r="AN857" s="193"/>
      <c r="AO857" s="193"/>
      <c r="AP857" s="193"/>
      <c r="AQ857" s="193"/>
      <c r="AR857" s="193"/>
      <c r="AS857" s="193"/>
      <c r="AT857" s="193"/>
      <c r="AU857" s="193"/>
      <c r="AV857" s="193"/>
    </row>
    <row r="858" spans="1:48" ht="15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  <c r="AE858" s="193"/>
      <c r="AF858" s="193"/>
      <c r="AG858" s="193"/>
      <c r="AH858" s="193"/>
      <c r="AI858" s="193"/>
      <c r="AJ858" s="193"/>
      <c r="AK858" s="193"/>
      <c r="AL858" s="193"/>
      <c r="AM858" s="193"/>
      <c r="AN858" s="193"/>
      <c r="AO858" s="193"/>
      <c r="AP858" s="193"/>
      <c r="AQ858" s="193"/>
      <c r="AR858" s="193"/>
      <c r="AS858" s="193"/>
      <c r="AT858" s="193"/>
      <c r="AU858" s="193"/>
      <c r="AV858" s="193"/>
    </row>
    <row r="859" spans="1:48" ht="15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  <c r="AA859" s="193"/>
      <c r="AB859" s="193"/>
      <c r="AC859" s="193"/>
      <c r="AD859" s="193"/>
      <c r="AE859" s="193"/>
      <c r="AF859" s="193"/>
      <c r="AG859" s="193"/>
      <c r="AH859" s="193"/>
      <c r="AI859" s="193"/>
      <c r="AJ859" s="193"/>
      <c r="AK859" s="193"/>
      <c r="AL859" s="193"/>
      <c r="AM859" s="193"/>
      <c r="AN859" s="193"/>
      <c r="AO859" s="193"/>
      <c r="AP859" s="193"/>
      <c r="AQ859" s="193"/>
      <c r="AR859" s="193"/>
      <c r="AS859" s="193"/>
      <c r="AT859" s="193"/>
      <c r="AU859" s="193"/>
      <c r="AV859" s="193"/>
    </row>
    <row r="860" spans="1:48" ht="15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  <c r="AE860" s="193"/>
      <c r="AF860" s="193"/>
      <c r="AG860" s="193"/>
      <c r="AH860" s="193"/>
      <c r="AI860" s="193"/>
      <c r="AJ860" s="193"/>
      <c r="AK860" s="193"/>
      <c r="AL860" s="193"/>
      <c r="AM860" s="193"/>
      <c r="AN860" s="193"/>
      <c r="AO860" s="193"/>
      <c r="AP860" s="193"/>
      <c r="AQ860" s="193"/>
      <c r="AR860" s="193"/>
      <c r="AS860" s="193"/>
      <c r="AT860" s="193"/>
      <c r="AU860" s="193"/>
      <c r="AV860" s="193"/>
    </row>
    <row r="861" spans="1:48" ht="15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  <c r="AE861" s="193"/>
      <c r="AF861" s="193"/>
      <c r="AG861" s="193"/>
      <c r="AH861" s="193"/>
      <c r="AI861" s="193"/>
      <c r="AJ861" s="193"/>
      <c r="AK861" s="193"/>
      <c r="AL861" s="193"/>
      <c r="AM861" s="193"/>
      <c r="AN861" s="193"/>
      <c r="AO861" s="193"/>
      <c r="AP861" s="193"/>
      <c r="AQ861" s="193"/>
      <c r="AR861" s="193"/>
      <c r="AS861" s="193"/>
      <c r="AT861" s="193"/>
      <c r="AU861" s="193"/>
      <c r="AV861" s="193"/>
    </row>
    <row r="862" spans="1:48" ht="15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  <c r="AE862" s="193"/>
      <c r="AF862" s="193"/>
      <c r="AG862" s="193"/>
      <c r="AH862" s="193"/>
      <c r="AI862" s="193"/>
      <c r="AJ862" s="193"/>
      <c r="AK862" s="193"/>
      <c r="AL862" s="193"/>
      <c r="AM862" s="193"/>
      <c r="AN862" s="193"/>
      <c r="AO862" s="193"/>
      <c r="AP862" s="193"/>
      <c r="AQ862" s="193"/>
      <c r="AR862" s="193"/>
      <c r="AS862" s="193"/>
      <c r="AT862" s="193"/>
      <c r="AU862" s="193"/>
      <c r="AV862" s="193"/>
    </row>
    <row r="863" spans="1:48" ht="15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  <c r="AE863" s="193"/>
      <c r="AF863" s="193"/>
      <c r="AG863" s="193"/>
      <c r="AH863" s="193"/>
      <c r="AI863" s="193"/>
      <c r="AJ863" s="193"/>
      <c r="AK863" s="193"/>
      <c r="AL863" s="193"/>
      <c r="AM863" s="193"/>
      <c r="AN863" s="193"/>
      <c r="AO863" s="193"/>
      <c r="AP863" s="193"/>
      <c r="AQ863" s="193"/>
      <c r="AR863" s="193"/>
      <c r="AS863" s="193"/>
      <c r="AT863" s="193"/>
      <c r="AU863" s="193"/>
      <c r="AV863" s="193"/>
    </row>
    <row r="864" spans="1:48" ht="15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  <c r="AA864" s="193"/>
      <c r="AB864" s="193"/>
      <c r="AC864" s="193"/>
      <c r="AD864" s="193"/>
      <c r="AE864" s="193"/>
      <c r="AF864" s="193"/>
      <c r="AG864" s="193"/>
      <c r="AH864" s="193"/>
      <c r="AI864" s="193"/>
      <c r="AJ864" s="193"/>
      <c r="AK864" s="193"/>
      <c r="AL864" s="193"/>
      <c r="AM864" s="193"/>
      <c r="AN864" s="193"/>
      <c r="AO864" s="193"/>
      <c r="AP864" s="193"/>
      <c r="AQ864" s="193"/>
      <c r="AR864" s="193"/>
      <c r="AS864" s="193"/>
      <c r="AT864" s="193"/>
      <c r="AU864" s="193"/>
      <c r="AV864" s="193"/>
    </row>
    <row r="865" spans="1:48" ht="15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  <c r="AE865" s="193"/>
      <c r="AF865" s="193"/>
      <c r="AG865" s="193"/>
      <c r="AH865" s="193"/>
      <c r="AI865" s="193"/>
      <c r="AJ865" s="193"/>
      <c r="AK865" s="193"/>
      <c r="AL865" s="193"/>
      <c r="AM865" s="193"/>
      <c r="AN865" s="193"/>
      <c r="AO865" s="193"/>
      <c r="AP865" s="193"/>
      <c r="AQ865" s="193"/>
      <c r="AR865" s="193"/>
      <c r="AS865" s="193"/>
      <c r="AT865" s="193"/>
      <c r="AU865" s="193"/>
      <c r="AV865" s="193"/>
    </row>
    <row r="866" spans="1:48" ht="15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  <c r="AE866" s="193"/>
      <c r="AF866" s="193"/>
      <c r="AG866" s="193"/>
      <c r="AH866" s="193"/>
      <c r="AI866" s="193"/>
      <c r="AJ866" s="193"/>
      <c r="AK866" s="193"/>
      <c r="AL866" s="193"/>
      <c r="AM866" s="193"/>
      <c r="AN866" s="193"/>
      <c r="AO866" s="193"/>
      <c r="AP866" s="193"/>
      <c r="AQ866" s="193"/>
      <c r="AR866" s="193"/>
      <c r="AS866" s="193"/>
      <c r="AT866" s="193"/>
      <c r="AU866" s="193"/>
      <c r="AV866" s="193"/>
    </row>
    <row r="867" spans="1:48" ht="15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  <c r="AE867" s="193"/>
      <c r="AF867" s="193"/>
      <c r="AG867" s="193"/>
      <c r="AH867" s="193"/>
      <c r="AI867" s="193"/>
      <c r="AJ867" s="193"/>
      <c r="AK867" s="193"/>
      <c r="AL867" s="193"/>
      <c r="AM867" s="193"/>
      <c r="AN867" s="193"/>
      <c r="AO867" s="193"/>
      <c r="AP867" s="193"/>
      <c r="AQ867" s="193"/>
      <c r="AR867" s="193"/>
      <c r="AS867" s="193"/>
      <c r="AT867" s="193"/>
      <c r="AU867" s="193"/>
      <c r="AV867" s="193"/>
    </row>
    <row r="868" spans="1:48" ht="15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  <c r="AE868" s="193"/>
      <c r="AF868" s="193"/>
      <c r="AG868" s="193"/>
      <c r="AH868" s="193"/>
      <c r="AI868" s="193"/>
      <c r="AJ868" s="193"/>
      <c r="AK868" s="193"/>
      <c r="AL868" s="193"/>
      <c r="AM868" s="193"/>
      <c r="AN868" s="193"/>
      <c r="AO868" s="193"/>
      <c r="AP868" s="193"/>
      <c r="AQ868" s="193"/>
      <c r="AR868" s="193"/>
      <c r="AS868" s="193"/>
      <c r="AT868" s="193"/>
      <c r="AU868" s="193"/>
      <c r="AV868" s="193"/>
    </row>
    <row r="869" spans="1:48" ht="15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  <c r="AE869" s="193"/>
      <c r="AF869" s="193"/>
      <c r="AG869" s="193"/>
      <c r="AH869" s="193"/>
      <c r="AI869" s="193"/>
      <c r="AJ869" s="193"/>
      <c r="AK869" s="193"/>
      <c r="AL869" s="193"/>
      <c r="AM869" s="193"/>
      <c r="AN869" s="193"/>
      <c r="AO869" s="193"/>
      <c r="AP869" s="193"/>
      <c r="AQ869" s="193"/>
      <c r="AR869" s="193"/>
      <c r="AS869" s="193"/>
      <c r="AT869" s="193"/>
      <c r="AU869" s="193"/>
      <c r="AV869" s="193"/>
    </row>
    <row r="870" spans="1:48" ht="15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  <c r="AE870" s="193"/>
      <c r="AF870" s="193"/>
      <c r="AG870" s="193"/>
      <c r="AH870" s="193"/>
      <c r="AI870" s="193"/>
      <c r="AJ870" s="193"/>
      <c r="AK870" s="193"/>
      <c r="AL870" s="193"/>
      <c r="AM870" s="193"/>
      <c r="AN870" s="193"/>
      <c r="AO870" s="193"/>
      <c r="AP870" s="193"/>
      <c r="AQ870" s="193"/>
      <c r="AR870" s="193"/>
      <c r="AS870" s="193"/>
      <c r="AT870" s="193"/>
      <c r="AU870" s="193"/>
      <c r="AV870" s="193"/>
    </row>
    <row r="871" spans="1:48" ht="15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  <c r="AE871" s="193"/>
      <c r="AF871" s="193"/>
      <c r="AG871" s="193"/>
      <c r="AH871" s="193"/>
      <c r="AI871" s="193"/>
      <c r="AJ871" s="193"/>
      <c r="AK871" s="193"/>
      <c r="AL871" s="193"/>
      <c r="AM871" s="193"/>
      <c r="AN871" s="193"/>
      <c r="AO871" s="193"/>
      <c r="AP871" s="193"/>
      <c r="AQ871" s="193"/>
      <c r="AR871" s="193"/>
      <c r="AS871" s="193"/>
      <c r="AT871" s="193"/>
      <c r="AU871" s="193"/>
      <c r="AV871" s="193"/>
    </row>
    <row r="872" spans="1:48" ht="15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  <c r="AA872" s="193"/>
      <c r="AB872" s="193"/>
      <c r="AC872" s="193"/>
      <c r="AD872" s="193"/>
      <c r="AE872" s="193"/>
      <c r="AF872" s="193"/>
      <c r="AG872" s="193"/>
      <c r="AH872" s="193"/>
      <c r="AI872" s="193"/>
      <c r="AJ872" s="193"/>
      <c r="AK872" s="193"/>
      <c r="AL872" s="193"/>
      <c r="AM872" s="193"/>
      <c r="AN872" s="193"/>
      <c r="AO872" s="193"/>
      <c r="AP872" s="193"/>
      <c r="AQ872" s="193"/>
      <c r="AR872" s="193"/>
      <c r="AS872" s="193"/>
      <c r="AT872" s="193"/>
      <c r="AU872" s="193"/>
      <c r="AV872" s="193"/>
    </row>
    <row r="873" spans="1:48" ht="15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  <c r="AE873" s="193"/>
      <c r="AF873" s="193"/>
      <c r="AG873" s="193"/>
      <c r="AH873" s="193"/>
      <c r="AI873" s="193"/>
      <c r="AJ873" s="193"/>
      <c r="AK873" s="193"/>
      <c r="AL873" s="193"/>
      <c r="AM873" s="193"/>
      <c r="AN873" s="193"/>
      <c r="AO873" s="193"/>
      <c r="AP873" s="193"/>
      <c r="AQ873" s="193"/>
      <c r="AR873" s="193"/>
      <c r="AS873" s="193"/>
      <c r="AT873" s="193"/>
      <c r="AU873" s="193"/>
      <c r="AV873" s="193"/>
    </row>
    <row r="874" spans="1:48" ht="15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  <c r="AE874" s="193"/>
      <c r="AF874" s="193"/>
      <c r="AG874" s="193"/>
      <c r="AH874" s="193"/>
      <c r="AI874" s="193"/>
      <c r="AJ874" s="193"/>
      <c r="AK874" s="193"/>
      <c r="AL874" s="193"/>
      <c r="AM874" s="193"/>
      <c r="AN874" s="193"/>
      <c r="AO874" s="193"/>
      <c r="AP874" s="193"/>
      <c r="AQ874" s="193"/>
      <c r="AR874" s="193"/>
      <c r="AS874" s="193"/>
      <c r="AT874" s="193"/>
      <c r="AU874" s="193"/>
      <c r="AV874" s="193"/>
    </row>
    <row r="875" spans="1:48" ht="15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  <c r="AE875" s="193"/>
      <c r="AF875" s="193"/>
      <c r="AG875" s="193"/>
      <c r="AH875" s="193"/>
      <c r="AI875" s="193"/>
      <c r="AJ875" s="193"/>
      <c r="AK875" s="193"/>
      <c r="AL875" s="193"/>
      <c r="AM875" s="193"/>
      <c r="AN875" s="193"/>
      <c r="AO875" s="193"/>
      <c r="AP875" s="193"/>
      <c r="AQ875" s="193"/>
      <c r="AR875" s="193"/>
      <c r="AS875" s="193"/>
      <c r="AT875" s="193"/>
      <c r="AU875" s="193"/>
      <c r="AV875" s="193"/>
    </row>
    <row r="876" spans="1:48" ht="15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  <c r="AE876" s="193"/>
      <c r="AF876" s="193"/>
      <c r="AG876" s="193"/>
      <c r="AH876" s="193"/>
      <c r="AI876" s="193"/>
      <c r="AJ876" s="193"/>
      <c r="AK876" s="193"/>
      <c r="AL876" s="193"/>
      <c r="AM876" s="193"/>
      <c r="AN876" s="193"/>
      <c r="AO876" s="193"/>
      <c r="AP876" s="193"/>
      <c r="AQ876" s="193"/>
      <c r="AR876" s="193"/>
      <c r="AS876" s="193"/>
      <c r="AT876" s="193"/>
      <c r="AU876" s="193"/>
      <c r="AV876" s="193"/>
    </row>
    <row r="877" spans="1:48" ht="15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  <c r="AE877" s="193"/>
      <c r="AF877" s="193"/>
      <c r="AG877" s="193"/>
      <c r="AH877" s="193"/>
      <c r="AI877" s="193"/>
      <c r="AJ877" s="193"/>
      <c r="AK877" s="193"/>
      <c r="AL877" s="193"/>
      <c r="AM877" s="193"/>
      <c r="AN877" s="193"/>
      <c r="AO877" s="193"/>
      <c r="AP877" s="193"/>
      <c r="AQ877" s="193"/>
      <c r="AR877" s="193"/>
      <c r="AS877" s="193"/>
      <c r="AT877" s="193"/>
      <c r="AU877" s="193"/>
      <c r="AV877" s="193"/>
    </row>
    <row r="878" spans="1:48" ht="15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  <c r="AA878" s="193"/>
      <c r="AB878" s="193"/>
      <c r="AC878" s="193"/>
      <c r="AD878" s="193"/>
      <c r="AE878" s="193"/>
      <c r="AF878" s="193"/>
      <c r="AG878" s="193"/>
      <c r="AH878" s="193"/>
      <c r="AI878" s="193"/>
      <c r="AJ878" s="193"/>
      <c r="AK878" s="193"/>
      <c r="AL878" s="193"/>
      <c r="AM878" s="193"/>
      <c r="AN878" s="193"/>
      <c r="AO878" s="193"/>
      <c r="AP878" s="193"/>
      <c r="AQ878" s="193"/>
      <c r="AR878" s="193"/>
      <c r="AS878" s="193"/>
      <c r="AT878" s="193"/>
      <c r="AU878" s="193"/>
      <c r="AV878" s="193"/>
    </row>
    <row r="879" spans="1:48" ht="15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  <c r="AE879" s="193"/>
      <c r="AF879" s="193"/>
      <c r="AG879" s="193"/>
      <c r="AH879" s="193"/>
      <c r="AI879" s="193"/>
      <c r="AJ879" s="193"/>
      <c r="AK879" s="193"/>
      <c r="AL879" s="193"/>
      <c r="AM879" s="193"/>
      <c r="AN879" s="193"/>
      <c r="AO879" s="193"/>
      <c r="AP879" s="193"/>
      <c r="AQ879" s="193"/>
      <c r="AR879" s="193"/>
      <c r="AS879" s="193"/>
      <c r="AT879" s="193"/>
      <c r="AU879" s="193"/>
      <c r="AV879" s="193"/>
    </row>
    <row r="880" spans="1:48" ht="15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  <c r="AE880" s="193"/>
      <c r="AF880" s="193"/>
      <c r="AG880" s="193"/>
      <c r="AH880" s="193"/>
      <c r="AI880" s="193"/>
      <c r="AJ880" s="193"/>
      <c r="AK880" s="193"/>
      <c r="AL880" s="193"/>
      <c r="AM880" s="193"/>
      <c r="AN880" s="193"/>
      <c r="AO880" s="193"/>
      <c r="AP880" s="193"/>
      <c r="AQ880" s="193"/>
      <c r="AR880" s="193"/>
      <c r="AS880" s="193"/>
      <c r="AT880" s="193"/>
      <c r="AU880" s="193"/>
      <c r="AV880" s="193"/>
    </row>
    <row r="881" spans="1:48" ht="15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  <c r="AE881" s="193"/>
      <c r="AF881" s="193"/>
      <c r="AG881" s="193"/>
      <c r="AH881" s="193"/>
      <c r="AI881" s="193"/>
      <c r="AJ881" s="193"/>
      <c r="AK881" s="193"/>
      <c r="AL881" s="193"/>
      <c r="AM881" s="193"/>
      <c r="AN881" s="193"/>
      <c r="AO881" s="193"/>
      <c r="AP881" s="193"/>
      <c r="AQ881" s="193"/>
      <c r="AR881" s="193"/>
      <c r="AS881" s="193"/>
      <c r="AT881" s="193"/>
      <c r="AU881" s="193"/>
      <c r="AV881" s="193"/>
    </row>
    <row r="882" spans="1:48" ht="15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  <c r="AE882" s="193"/>
      <c r="AF882" s="193"/>
      <c r="AG882" s="193"/>
      <c r="AH882" s="193"/>
      <c r="AI882" s="193"/>
      <c r="AJ882" s="193"/>
      <c r="AK882" s="193"/>
      <c r="AL882" s="193"/>
      <c r="AM882" s="193"/>
      <c r="AN882" s="193"/>
      <c r="AO882" s="193"/>
      <c r="AP882" s="193"/>
      <c r="AQ882" s="193"/>
      <c r="AR882" s="193"/>
      <c r="AS882" s="193"/>
      <c r="AT882" s="193"/>
      <c r="AU882" s="193"/>
      <c r="AV882" s="193"/>
    </row>
    <row r="883" spans="1:48" ht="15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  <c r="AE883" s="193"/>
      <c r="AF883" s="193"/>
      <c r="AG883" s="193"/>
      <c r="AH883" s="193"/>
      <c r="AI883" s="193"/>
      <c r="AJ883" s="193"/>
      <c r="AK883" s="193"/>
      <c r="AL883" s="193"/>
      <c r="AM883" s="193"/>
      <c r="AN883" s="193"/>
      <c r="AO883" s="193"/>
      <c r="AP883" s="193"/>
      <c r="AQ883" s="193"/>
      <c r="AR883" s="193"/>
      <c r="AS883" s="193"/>
      <c r="AT883" s="193"/>
      <c r="AU883" s="193"/>
      <c r="AV883" s="193"/>
    </row>
    <row r="884" spans="1:48" ht="15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  <c r="AE884" s="193"/>
      <c r="AF884" s="193"/>
      <c r="AG884" s="193"/>
      <c r="AH884" s="193"/>
      <c r="AI884" s="193"/>
      <c r="AJ884" s="193"/>
      <c r="AK884" s="193"/>
      <c r="AL884" s="193"/>
      <c r="AM884" s="193"/>
      <c r="AN884" s="193"/>
      <c r="AO884" s="193"/>
      <c r="AP884" s="193"/>
      <c r="AQ884" s="193"/>
      <c r="AR884" s="193"/>
      <c r="AS884" s="193"/>
      <c r="AT884" s="193"/>
      <c r="AU884" s="193"/>
      <c r="AV884" s="193"/>
    </row>
    <row r="885" spans="1:48" ht="15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  <c r="AE885" s="193"/>
      <c r="AF885" s="193"/>
      <c r="AG885" s="193"/>
      <c r="AH885" s="193"/>
      <c r="AI885" s="193"/>
      <c r="AJ885" s="193"/>
      <c r="AK885" s="193"/>
      <c r="AL885" s="193"/>
      <c r="AM885" s="193"/>
      <c r="AN885" s="193"/>
      <c r="AO885" s="193"/>
      <c r="AP885" s="193"/>
      <c r="AQ885" s="193"/>
      <c r="AR885" s="193"/>
      <c r="AS885" s="193"/>
      <c r="AT885" s="193"/>
      <c r="AU885" s="193"/>
      <c r="AV885" s="193"/>
    </row>
    <row r="886" spans="1:48" ht="15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  <c r="AE886" s="193"/>
      <c r="AF886" s="193"/>
      <c r="AG886" s="193"/>
      <c r="AH886" s="193"/>
      <c r="AI886" s="193"/>
      <c r="AJ886" s="193"/>
      <c r="AK886" s="193"/>
      <c r="AL886" s="193"/>
      <c r="AM886" s="193"/>
      <c r="AN886" s="193"/>
      <c r="AO886" s="193"/>
      <c r="AP886" s="193"/>
      <c r="AQ886" s="193"/>
      <c r="AR886" s="193"/>
      <c r="AS886" s="193"/>
      <c r="AT886" s="193"/>
      <c r="AU886" s="193"/>
      <c r="AV886" s="193"/>
    </row>
    <row r="887" spans="1:48" ht="15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  <c r="AE887" s="193"/>
      <c r="AF887" s="193"/>
      <c r="AG887" s="193"/>
      <c r="AH887" s="193"/>
      <c r="AI887" s="193"/>
      <c r="AJ887" s="193"/>
      <c r="AK887" s="193"/>
      <c r="AL887" s="193"/>
      <c r="AM887" s="193"/>
      <c r="AN887" s="193"/>
      <c r="AO887" s="193"/>
      <c r="AP887" s="193"/>
      <c r="AQ887" s="193"/>
      <c r="AR887" s="193"/>
      <c r="AS887" s="193"/>
      <c r="AT887" s="193"/>
      <c r="AU887" s="193"/>
      <c r="AV887" s="193"/>
    </row>
    <row r="888" spans="1:48" ht="15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  <c r="AE888" s="193"/>
      <c r="AF888" s="193"/>
      <c r="AG888" s="193"/>
      <c r="AH888" s="193"/>
      <c r="AI888" s="193"/>
      <c r="AJ888" s="193"/>
      <c r="AK888" s="193"/>
      <c r="AL888" s="193"/>
      <c r="AM888" s="193"/>
      <c r="AN888" s="193"/>
      <c r="AO888" s="193"/>
      <c r="AP888" s="193"/>
      <c r="AQ888" s="193"/>
      <c r="AR888" s="193"/>
      <c r="AS888" s="193"/>
      <c r="AT888" s="193"/>
      <c r="AU888" s="193"/>
      <c r="AV888" s="193"/>
    </row>
    <row r="889" spans="1:48" ht="15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  <c r="AE889" s="193"/>
      <c r="AF889" s="193"/>
      <c r="AG889" s="193"/>
      <c r="AH889" s="193"/>
      <c r="AI889" s="193"/>
      <c r="AJ889" s="193"/>
      <c r="AK889" s="193"/>
      <c r="AL889" s="193"/>
      <c r="AM889" s="193"/>
      <c r="AN889" s="193"/>
      <c r="AO889" s="193"/>
      <c r="AP889" s="193"/>
      <c r="AQ889" s="193"/>
      <c r="AR889" s="193"/>
      <c r="AS889" s="193"/>
      <c r="AT889" s="193"/>
      <c r="AU889" s="193"/>
      <c r="AV889" s="193"/>
    </row>
    <row r="890" spans="1:48" ht="15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  <c r="AE890" s="193"/>
      <c r="AF890" s="193"/>
      <c r="AG890" s="193"/>
      <c r="AH890" s="193"/>
      <c r="AI890" s="193"/>
      <c r="AJ890" s="193"/>
      <c r="AK890" s="193"/>
      <c r="AL890" s="193"/>
      <c r="AM890" s="193"/>
      <c r="AN890" s="193"/>
      <c r="AO890" s="193"/>
      <c r="AP890" s="193"/>
      <c r="AQ890" s="193"/>
      <c r="AR890" s="193"/>
      <c r="AS890" s="193"/>
      <c r="AT890" s="193"/>
      <c r="AU890" s="193"/>
      <c r="AV890" s="193"/>
    </row>
    <row r="891" spans="1:48" ht="15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  <c r="AE891" s="193"/>
      <c r="AF891" s="193"/>
      <c r="AG891" s="193"/>
      <c r="AH891" s="193"/>
      <c r="AI891" s="193"/>
      <c r="AJ891" s="193"/>
      <c r="AK891" s="193"/>
      <c r="AL891" s="193"/>
      <c r="AM891" s="193"/>
      <c r="AN891" s="193"/>
      <c r="AO891" s="193"/>
      <c r="AP891" s="193"/>
      <c r="AQ891" s="193"/>
      <c r="AR891" s="193"/>
      <c r="AS891" s="193"/>
      <c r="AT891" s="193"/>
      <c r="AU891" s="193"/>
      <c r="AV891" s="193"/>
    </row>
    <row r="892" spans="1:48" ht="15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  <c r="AE892" s="193"/>
      <c r="AF892" s="193"/>
      <c r="AG892" s="193"/>
      <c r="AH892" s="193"/>
      <c r="AI892" s="193"/>
      <c r="AJ892" s="193"/>
      <c r="AK892" s="193"/>
      <c r="AL892" s="193"/>
      <c r="AM892" s="193"/>
      <c r="AN892" s="193"/>
      <c r="AO892" s="193"/>
      <c r="AP892" s="193"/>
      <c r="AQ892" s="193"/>
      <c r="AR892" s="193"/>
      <c r="AS892" s="193"/>
      <c r="AT892" s="193"/>
      <c r="AU892" s="193"/>
      <c r="AV892" s="193"/>
    </row>
    <row r="893" spans="1:48" ht="15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  <c r="AE893" s="193"/>
      <c r="AF893" s="193"/>
      <c r="AG893" s="193"/>
      <c r="AH893" s="193"/>
      <c r="AI893" s="193"/>
      <c r="AJ893" s="193"/>
      <c r="AK893" s="193"/>
      <c r="AL893" s="193"/>
      <c r="AM893" s="193"/>
      <c r="AN893" s="193"/>
      <c r="AO893" s="193"/>
      <c r="AP893" s="193"/>
      <c r="AQ893" s="193"/>
      <c r="AR893" s="193"/>
      <c r="AS893" s="193"/>
      <c r="AT893" s="193"/>
      <c r="AU893" s="193"/>
      <c r="AV893" s="193"/>
    </row>
    <row r="894" spans="1:48" ht="15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  <c r="AE894" s="193"/>
      <c r="AF894" s="193"/>
      <c r="AG894" s="193"/>
      <c r="AH894" s="193"/>
      <c r="AI894" s="193"/>
      <c r="AJ894" s="193"/>
      <c r="AK894" s="193"/>
      <c r="AL894" s="193"/>
      <c r="AM894" s="193"/>
      <c r="AN894" s="193"/>
      <c r="AO894" s="193"/>
      <c r="AP894" s="193"/>
      <c r="AQ894" s="193"/>
      <c r="AR894" s="193"/>
      <c r="AS894" s="193"/>
      <c r="AT894" s="193"/>
      <c r="AU894" s="193"/>
      <c r="AV894" s="193"/>
    </row>
    <row r="895" spans="1:48" ht="15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  <c r="AE895" s="193"/>
      <c r="AF895" s="193"/>
      <c r="AG895" s="193"/>
      <c r="AH895" s="193"/>
      <c r="AI895" s="193"/>
      <c r="AJ895" s="193"/>
      <c r="AK895" s="193"/>
      <c r="AL895" s="193"/>
      <c r="AM895" s="193"/>
      <c r="AN895" s="193"/>
      <c r="AO895" s="193"/>
      <c r="AP895" s="193"/>
      <c r="AQ895" s="193"/>
      <c r="AR895" s="193"/>
      <c r="AS895" s="193"/>
      <c r="AT895" s="193"/>
      <c r="AU895" s="193"/>
      <c r="AV895" s="193"/>
    </row>
    <row r="896" spans="1:48" ht="15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  <c r="AE896" s="193"/>
      <c r="AF896" s="193"/>
      <c r="AG896" s="193"/>
      <c r="AH896" s="193"/>
      <c r="AI896" s="193"/>
      <c r="AJ896" s="193"/>
      <c r="AK896" s="193"/>
      <c r="AL896" s="193"/>
      <c r="AM896" s="193"/>
      <c r="AN896" s="193"/>
      <c r="AO896" s="193"/>
      <c r="AP896" s="193"/>
      <c r="AQ896" s="193"/>
      <c r="AR896" s="193"/>
      <c r="AS896" s="193"/>
      <c r="AT896" s="193"/>
      <c r="AU896" s="193"/>
      <c r="AV896" s="193"/>
    </row>
    <row r="897" spans="1:48" ht="15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  <c r="AE897" s="193"/>
      <c r="AF897" s="193"/>
      <c r="AG897" s="193"/>
      <c r="AH897" s="193"/>
      <c r="AI897" s="193"/>
      <c r="AJ897" s="193"/>
      <c r="AK897" s="193"/>
      <c r="AL897" s="193"/>
      <c r="AM897" s="193"/>
      <c r="AN897" s="193"/>
      <c r="AO897" s="193"/>
      <c r="AP897" s="193"/>
      <c r="AQ897" s="193"/>
      <c r="AR897" s="193"/>
      <c r="AS897" s="193"/>
      <c r="AT897" s="193"/>
      <c r="AU897" s="193"/>
      <c r="AV897" s="193"/>
    </row>
    <row r="898" spans="1:48" ht="15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  <c r="AE898" s="193"/>
      <c r="AF898" s="193"/>
      <c r="AG898" s="193"/>
      <c r="AH898" s="193"/>
      <c r="AI898" s="193"/>
      <c r="AJ898" s="193"/>
      <c r="AK898" s="193"/>
      <c r="AL898" s="193"/>
      <c r="AM898" s="193"/>
      <c r="AN898" s="193"/>
      <c r="AO898" s="193"/>
      <c r="AP898" s="193"/>
      <c r="AQ898" s="193"/>
      <c r="AR898" s="193"/>
      <c r="AS898" s="193"/>
      <c r="AT898" s="193"/>
      <c r="AU898" s="193"/>
      <c r="AV898" s="193"/>
    </row>
    <row r="899" spans="1:48" ht="15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  <c r="AE899" s="193"/>
      <c r="AF899" s="193"/>
      <c r="AG899" s="193"/>
      <c r="AH899" s="193"/>
      <c r="AI899" s="193"/>
      <c r="AJ899" s="193"/>
      <c r="AK899" s="193"/>
      <c r="AL899" s="193"/>
      <c r="AM899" s="193"/>
      <c r="AN899" s="193"/>
      <c r="AO899" s="193"/>
      <c r="AP899" s="193"/>
      <c r="AQ899" s="193"/>
      <c r="AR899" s="193"/>
      <c r="AS899" s="193"/>
      <c r="AT899" s="193"/>
      <c r="AU899" s="193"/>
      <c r="AV899" s="193"/>
    </row>
    <row r="900" spans="1:48" ht="15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  <c r="AE900" s="193"/>
      <c r="AF900" s="193"/>
      <c r="AG900" s="193"/>
      <c r="AH900" s="193"/>
      <c r="AI900" s="193"/>
      <c r="AJ900" s="193"/>
      <c r="AK900" s="193"/>
      <c r="AL900" s="193"/>
      <c r="AM900" s="193"/>
      <c r="AN900" s="193"/>
      <c r="AO900" s="193"/>
      <c r="AP900" s="193"/>
      <c r="AQ900" s="193"/>
      <c r="AR900" s="193"/>
      <c r="AS900" s="193"/>
      <c r="AT900" s="193"/>
      <c r="AU900" s="193"/>
      <c r="AV900" s="193"/>
    </row>
    <row r="901" spans="1:48" ht="15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  <c r="AA901" s="193"/>
      <c r="AB901" s="193"/>
      <c r="AC901" s="193"/>
      <c r="AD901" s="193"/>
      <c r="AE901" s="193"/>
      <c r="AF901" s="193"/>
      <c r="AG901" s="193"/>
      <c r="AH901" s="193"/>
      <c r="AI901" s="193"/>
      <c r="AJ901" s="193"/>
      <c r="AK901" s="193"/>
      <c r="AL901" s="193"/>
      <c r="AM901" s="193"/>
      <c r="AN901" s="193"/>
      <c r="AO901" s="193"/>
      <c r="AP901" s="193"/>
      <c r="AQ901" s="193"/>
      <c r="AR901" s="193"/>
      <c r="AS901" s="193"/>
      <c r="AT901" s="193"/>
      <c r="AU901" s="193"/>
      <c r="AV901" s="193"/>
    </row>
    <row r="902" spans="1:48" ht="15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  <c r="AE902" s="193"/>
      <c r="AF902" s="193"/>
      <c r="AG902" s="193"/>
      <c r="AH902" s="193"/>
      <c r="AI902" s="193"/>
      <c r="AJ902" s="193"/>
      <c r="AK902" s="193"/>
      <c r="AL902" s="193"/>
      <c r="AM902" s="193"/>
      <c r="AN902" s="193"/>
      <c r="AO902" s="193"/>
      <c r="AP902" s="193"/>
      <c r="AQ902" s="193"/>
      <c r="AR902" s="193"/>
      <c r="AS902" s="193"/>
      <c r="AT902" s="193"/>
      <c r="AU902" s="193"/>
      <c r="AV902" s="193"/>
    </row>
    <row r="903" spans="1:48" ht="15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  <c r="AE903" s="193"/>
      <c r="AF903" s="193"/>
      <c r="AG903" s="193"/>
      <c r="AH903" s="193"/>
      <c r="AI903" s="193"/>
      <c r="AJ903" s="193"/>
      <c r="AK903" s="193"/>
      <c r="AL903" s="193"/>
      <c r="AM903" s="193"/>
      <c r="AN903" s="193"/>
      <c r="AO903" s="193"/>
      <c r="AP903" s="193"/>
      <c r="AQ903" s="193"/>
      <c r="AR903" s="193"/>
      <c r="AS903" s="193"/>
      <c r="AT903" s="193"/>
      <c r="AU903" s="193"/>
      <c r="AV903" s="193"/>
    </row>
    <row r="904" spans="1:48" ht="15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  <c r="AE904" s="193"/>
      <c r="AF904" s="193"/>
      <c r="AG904" s="193"/>
      <c r="AH904" s="193"/>
      <c r="AI904" s="193"/>
      <c r="AJ904" s="193"/>
      <c r="AK904" s="193"/>
      <c r="AL904" s="193"/>
      <c r="AM904" s="193"/>
      <c r="AN904" s="193"/>
      <c r="AO904" s="193"/>
      <c r="AP904" s="193"/>
      <c r="AQ904" s="193"/>
      <c r="AR904" s="193"/>
      <c r="AS904" s="193"/>
      <c r="AT904" s="193"/>
      <c r="AU904" s="193"/>
      <c r="AV904" s="193"/>
    </row>
    <row r="905" spans="1:48" ht="15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  <c r="AE905" s="193"/>
      <c r="AF905" s="193"/>
      <c r="AG905" s="193"/>
      <c r="AH905" s="193"/>
      <c r="AI905" s="193"/>
      <c r="AJ905" s="193"/>
      <c r="AK905" s="193"/>
      <c r="AL905" s="193"/>
      <c r="AM905" s="193"/>
      <c r="AN905" s="193"/>
      <c r="AO905" s="193"/>
      <c r="AP905" s="193"/>
      <c r="AQ905" s="193"/>
      <c r="AR905" s="193"/>
      <c r="AS905" s="193"/>
      <c r="AT905" s="193"/>
      <c r="AU905" s="193"/>
      <c r="AV905" s="193"/>
    </row>
    <row r="906" spans="1:48" ht="15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  <c r="AA906" s="193"/>
      <c r="AB906" s="193"/>
      <c r="AC906" s="193"/>
      <c r="AD906" s="193"/>
      <c r="AE906" s="193"/>
      <c r="AF906" s="193"/>
      <c r="AG906" s="193"/>
      <c r="AH906" s="193"/>
      <c r="AI906" s="193"/>
      <c r="AJ906" s="193"/>
      <c r="AK906" s="193"/>
      <c r="AL906" s="193"/>
      <c r="AM906" s="193"/>
      <c r="AN906" s="193"/>
      <c r="AO906" s="193"/>
      <c r="AP906" s="193"/>
      <c r="AQ906" s="193"/>
      <c r="AR906" s="193"/>
      <c r="AS906" s="193"/>
      <c r="AT906" s="193"/>
      <c r="AU906" s="193"/>
      <c r="AV906" s="193"/>
    </row>
    <row r="907" spans="1:48" ht="15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  <c r="AE907" s="193"/>
      <c r="AF907" s="193"/>
      <c r="AG907" s="193"/>
      <c r="AH907" s="193"/>
      <c r="AI907" s="193"/>
      <c r="AJ907" s="193"/>
      <c r="AK907" s="193"/>
      <c r="AL907" s="193"/>
      <c r="AM907" s="193"/>
      <c r="AN907" s="193"/>
      <c r="AO907" s="193"/>
      <c r="AP907" s="193"/>
      <c r="AQ907" s="193"/>
      <c r="AR907" s="193"/>
      <c r="AS907" s="193"/>
      <c r="AT907" s="193"/>
      <c r="AU907" s="193"/>
      <c r="AV907" s="193"/>
    </row>
    <row r="908" spans="1:48" ht="15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  <c r="AE908" s="193"/>
      <c r="AF908" s="193"/>
      <c r="AG908" s="193"/>
      <c r="AH908" s="193"/>
      <c r="AI908" s="193"/>
      <c r="AJ908" s="193"/>
      <c r="AK908" s="193"/>
      <c r="AL908" s="193"/>
      <c r="AM908" s="193"/>
      <c r="AN908" s="193"/>
      <c r="AO908" s="193"/>
      <c r="AP908" s="193"/>
      <c r="AQ908" s="193"/>
      <c r="AR908" s="193"/>
      <c r="AS908" s="193"/>
      <c r="AT908" s="193"/>
      <c r="AU908" s="193"/>
      <c r="AV908" s="193"/>
    </row>
    <row r="909" spans="1:48" ht="15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  <c r="AE909" s="193"/>
      <c r="AF909" s="193"/>
      <c r="AG909" s="193"/>
      <c r="AH909" s="193"/>
      <c r="AI909" s="193"/>
      <c r="AJ909" s="193"/>
      <c r="AK909" s="193"/>
      <c r="AL909" s="193"/>
      <c r="AM909" s="193"/>
      <c r="AN909" s="193"/>
      <c r="AO909" s="193"/>
      <c r="AP909" s="193"/>
      <c r="AQ909" s="193"/>
      <c r="AR909" s="193"/>
      <c r="AS909" s="193"/>
      <c r="AT909" s="193"/>
      <c r="AU909" s="193"/>
      <c r="AV909" s="193"/>
    </row>
    <row r="910" spans="1:48" ht="15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  <c r="AE910" s="193"/>
      <c r="AF910" s="193"/>
      <c r="AG910" s="193"/>
      <c r="AH910" s="193"/>
      <c r="AI910" s="193"/>
      <c r="AJ910" s="193"/>
      <c r="AK910" s="193"/>
      <c r="AL910" s="193"/>
      <c r="AM910" s="193"/>
      <c r="AN910" s="193"/>
      <c r="AO910" s="193"/>
      <c r="AP910" s="193"/>
      <c r="AQ910" s="193"/>
      <c r="AR910" s="193"/>
      <c r="AS910" s="193"/>
      <c r="AT910" s="193"/>
      <c r="AU910" s="193"/>
      <c r="AV910" s="193"/>
    </row>
    <row r="911" spans="1:48" ht="15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  <c r="AE911" s="193"/>
      <c r="AF911" s="193"/>
      <c r="AG911" s="193"/>
      <c r="AH911" s="193"/>
      <c r="AI911" s="193"/>
      <c r="AJ911" s="193"/>
      <c r="AK911" s="193"/>
      <c r="AL911" s="193"/>
      <c r="AM911" s="193"/>
      <c r="AN911" s="193"/>
      <c r="AO911" s="193"/>
      <c r="AP911" s="193"/>
      <c r="AQ911" s="193"/>
      <c r="AR911" s="193"/>
      <c r="AS911" s="193"/>
      <c r="AT911" s="193"/>
      <c r="AU911" s="193"/>
      <c r="AV911" s="193"/>
    </row>
    <row r="912" spans="1:48" ht="15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  <c r="AE912" s="193"/>
      <c r="AF912" s="193"/>
      <c r="AG912" s="193"/>
      <c r="AH912" s="193"/>
      <c r="AI912" s="193"/>
      <c r="AJ912" s="193"/>
      <c r="AK912" s="193"/>
      <c r="AL912" s="193"/>
      <c r="AM912" s="193"/>
      <c r="AN912" s="193"/>
      <c r="AO912" s="193"/>
      <c r="AP912" s="193"/>
      <c r="AQ912" s="193"/>
      <c r="AR912" s="193"/>
      <c r="AS912" s="193"/>
      <c r="AT912" s="193"/>
      <c r="AU912" s="193"/>
      <c r="AV912" s="193"/>
    </row>
    <row r="913" spans="1:48" ht="15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  <c r="AE913" s="193"/>
      <c r="AF913" s="193"/>
      <c r="AG913" s="193"/>
      <c r="AH913" s="193"/>
      <c r="AI913" s="193"/>
      <c r="AJ913" s="193"/>
      <c r="AK913" s="193"/>
      <c r="AL913" s="193"/>
      <c r="AM913" s="193"/>
      <c r="AN913" s="193"/>
      <c r="AO913" s="193"/>
      <c r="AP913" s="193"/>
      <c r="AQ913" s="193"/>
      <c r="AR913" s="193"/>
      <c r="AS913" s="193"/>
      <c r="AT913" s="193"/>
      <c r="AU913" s="193"/>
      <c r="AV913" s="193"/>
    </row>
    <row r="914" spans="1:48" ht="15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  <c r="AA914" s="193"/>
      <c r="AB914" s="193"/>
      <c r="AC914" s="193"/>
      <c r="AD914" s="193"/>
      <c r="AE914" s="193"/>
      <c r="AF914" s="193"/>
      <c r="AG914" s="193"/>
      <c r="AH914" s="193"/>
      <c r="AI914" s="193"/>
      <c r="AJ914" s="193"/>
      <c r="AK914" s="193"/>
      <c r="AL914" s="193"/>
      <c r="AM914" s="193"/>
      <c r="AN914" s="193"/>
      <c r="AO914" s="193"/>
      <c r="AP914" s="193"/>
      <c r="AQ914" s="193"/>
      <c r="AR914" s="193"/>
      <c r="AS914" s="193"/>
      <c r="AT914" s="193"/>
      <c r="AU914" s="193"/>
      <c r="AV914" s="193"/>
    </row>
    <row r="915" spans="1:48" ht="15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  <c r="AE915" s="193"/>
      <c r="AF915" s="193"/>
      <c r="AG915" s="193"/>
      <c r="AH915" s="193"/>
      <c r="AI915" s="193"/>
      <c r="AJ915" s="193"/>
      <c r="AK915" s="193"/>
      <c r="AL915" s="193"/>
      <c r="AM915" s="193"/>
      <c r="AN915" s="193"/>
      <c r="AO915" s="193"/>
      <c r="AP915" s="193"/>
      <c r="AQ915" s="193"/>
      <c r="AR915" s="193"/>
      <c r="AS915" s="193"/>
      <c r="AT915" s="193"/>
      <c r="AU915" s="193"/>
      <c r="AV915" s="193"/>
    </row>
    <row r="916" spans="1:48" ht="15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  <c r="AE916" s="193"/>
      <c r="AF916" s="193"/>
      <c r="AG916" s="193"/>
      <c r="AH916" s="193"/>
      <c r="AI916" s="193"/>
      <c r="AJ916" s="193"/>
      <c r="AK916" s="193"/>
      <c r="AL916" s="193"/>
      <c r="AM916" s="193"/>
      <c r="AN916" s="193"/>
      <c r="AO916" s="193"/>
      <c r="AP916" s="193"/>
      <c r="AQ916" s="193"/>
      <c r="AR916" s="193"/>
      <c r="AS916" s="193"/>
      <c r="AT916" s="193"/>
      <c r="AU916" s="193"/>
      <c r="AV916" s="193"/>
    </row>
    <row r="917" spans="1:48" ht="15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  <c r="AE917" s="193"/>
      <c r="AF917" s="193"/>
      <c r="AG917" s="193"/>
      <c r="AH917" s="193"/>
      <c r="AI917" s="193"/>
      <c r="AJ917" s="193"/>
      <c r="AK917" s="193"/>
      <c r="AL917" s="193"/>
      <c r="AM917" s="193"/>
      <c r="AN917" s="193"/>
      <c r="AO917" s="193"/>
      <c r="AP917" s="193"/>
      <c r="AQ917" s="193"/>
      <c r="AR917" s="193"/>
      <c r="AS917" s="193"/>
      <c r="AT917" s="193"/>
      <c r="AU917" s="193"/>
      <c r="AV917" s="193"/>
    </row>
    <row r="918" spans="1:48" ht="15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  <c r="AE918" s="193"/>
      <c r="AF918" s="193"/>
      <c r="AG918" s="193"/>
      <c r="AH918" s="193"/>
      <c r="AI918" s="193"/>
      <c r="AJ918" s="193"/>
      <c r="AK918" s="193"/>
      <c r="AL918" s="193"/>
      <c r="AM918" s="193"/>
      <c r="AN918" s="193"/>
      <c r="AO918" s="193"/>
      <c r="AP918" s="193"/>
      <c r="AQ918" s="193"/>
      <c r="AR918" s="193"/>
      <c r="AS918" s="193"/>
      <c r="AT918" s="193"/>
      <c r="AU918" s="193"/>
      <c r="AV918" s="193"/>
    </row>
    <row r="919" spans="1:48" ht="15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  <c r="AE919" s="193"/>
      <c r="AF919" s="193"/>
      <c r="AG919" s="193"/>
      <c r="AH919" s="193"/>
      <c r="AI919" s="193"/>
      <c r="AJ919" s="193"/>
      <c r="AK919" s="193"/>
      <c r="AL919" s="193"/>
      <c r="AM919" s="193"/>
      <c r="AN919" s="193"/>
      <c r="AO919" s="193"/>
      <c r="AP919" s="193"/>
      <c r="AQ919" s="193"/>
      <c r="AR919" s="193"/>
      <c r="AS919" s="193"/>
      <c r="AT919" s="193"/>
      <c r="AU919" s="193"/>
      <c r="AV919" s="193"/>
    </row>
    <row r="920" spans="1:48" ht="15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  <c r="AA920" s="193"/>
      <c r="AB920" s="193"/>
      <c r="AC920" s="193"/>
      <c r="AD920" s="193"/>
      <c r="AE920" s="193"/>
      <c r="AF920" s="193"/>
      <c r="AG920" s="193"/>
      <c r="AH920" s="193"/>
      <c r="AI920" s="193"/>
      <c r="AJ920" s="193"/>
      <c r="AK920" s="193"/>
      <c r="AL920" s="193"/>
      <c r="AM920" s="193"/>
      <c r="AN920" s="193"/>
      <c r="AO920" s="193"/>
      <c r="AP920" s="193"/>
      <c r="AQ920" s="193"/>
      <c r="AR920" s="193"/>
      <c r="AS920" s="193"/>
      <c r="AT920" s="193"/>
      <c r="AU920" s="193"/>
      <c r="AV920" s="193"/>
    </row>
    <row r="921" spans="1:48" ht="15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  <c r="AE921" s="193"/>
      <c r="AF921" s="193"/>
      <c r="AG921" s="193"/>
      <c r="AH921" s="193"/>
      <c r="AI921" s="193"/>
      <c r="AJ921" s="193"/>
      <c r="AK921" s="193"/>
      <c r="AL921" s="193"/>
      <c r="AM921" s="193"/>
      <c r="AN921" s="193"/>
      <c r="AO921" s="193"/>
      <c r="AP921" s="193"/>
      <c r="AQ921" s="193"/>
      <c r="AR921" s="193"/>
      <c r="AS921" s="193"/>
      <c r="AT921" s="193"/>
      <c r="AU921" s="193"/>
      <c r="AV921" s="193"/>
    </row>
    <row r="922" spans="1:48" ht="15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  <c r="AE922" s="193"/>
      <c r="AF922" s="193"/>
      <c r="AG922" s="193"/>
      <c r="AH922" s="193"/>
      <c r="AI922" s="193"/>
      <c r="AJ922" s="193"/>
      <c r="AK922" s="193"/>
      <c r="AL922" s="193"/>
      <c r="AM922" s="193"/>
      <c r="AN922" s="193"/>
      <c r="AO922" s="193"/>
      <c r="AP922" s="193"/>
      <c r="AQ922" s="193"/>
      <c r="AR922" s="193"/>
      <c r="AS922" s="193"/>
      <c r="AT922" s="193"/>
      <c r="AU922" s="193"/>
      <c r="AV922" s="193"/>
    </row>
    <row r="923" spans="1:48" ht="15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  <c r="AE923" s="193"/>
      <c r="AF923" s="193"/>
      <c r="AG923" s="193"/>
      <c r="AH923" s="193"/>
      <c r="AI923" s="193"/>
      <c r="AJ923" s="193"/>
      <c r="AK923" s="193"/>
      <c r="AL923" s="193"/>
      <c r="AM923" s="193"/>
      <c r="AN923" s="193"/>
      <c r="AO923" s="193"/>
      <c r="AP923" s="193"/>
      <c r="AQ923" s="193"/>
      <c r="AR923" s="193"/>
      <c r="AS923" s="193"/>
      <c r="AT923" s="193"/>
      <c r="AU923" s="193"/>
      <c r="AV923" s="193"/>
    </row>
    <row r="924" spans="1:48" ht="15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  <c r="AE924" s="193"/>
      <c r="AF924" s="193"/>
      <c r="AG924" s="193"/>
      <c r="AH924" s="193"/>
      <c r="AI924" s="193"/>
      <c r="AJ924" s="193"/>
      <c r="AK924" s="193"/>
      <c r="AL924" s="193"/>
      <c r="AM924" s="193"/>
      <c r="AN924" s="193"/>
      <c r="AO924" s="193"/>
      <c r="AP924" s="193"/>
      <c r="AQ924" s="193"/>
      <c r="AR924" s="193"/>
      <c r="AS924" s="193"/>
      <c r="AT924" s="193"/>
      <c r="AU924" s="193"/>
      <c r="AV924" s="193"/>
    </row>
    <row r="925" spans="1:48" ht="15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  <c r="AE925" s="193"/>
      <c r="AF925" s="193"/>
      <c r="AG925" s="193"/>
      <c r="AH925" s="193"/>
      <c r="AI925" s="193"/>
      <c r="AJ925" s="193"/>
      <c r="AK925" s="193"/>
      <c r="AL925" s="193"/>
      <c r="AM925" s="193"/>
      <c r="AN925" s="193"/>
      <c r="AO925" s="193"/>
      <c r="AP925" s="193"/>
      <c r="AQ925" s="193"/>
      <c r="AR925" s="193"/>
      <c r="AS925" s="193"/>
      <c r="AT925" s="193"/>
      <c r="AU925" s="193"/>
      <c r="AV925" s="193"/>
    </row>
    <row r="926" spans="1:48" ht="15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  <c r="AE926" s="193"/>
      <c r="AF926" s="193"/>
      <c r="AG926" s="193"/>
      <c r="AH926" s="193"/>
      <c r="AI926" s="193"/>
      <c r="AJ926" s="193"/>
      <c r="AK926" s="193"/>
      <c r="AL926" s="193"/>
      <c r="AM926" s="193"/>
      <c r="AN926" s="193"/>
      <c r="AO926" s="193"/>
      <c r="AP926" s="193"/>
      <c r="AQ926" s="193"/>
      <c r="AR926" s="193"/>
      <c r="AS926" s="193"/>
      <c r="AT926" s="193"/>
      <c r="AU926" s="193"/>
      <c r="AV926" s="193"/>
    </row>
    <row r="927" spans="1:48" ht="15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  <c r="AE927" s="193"/>
      <c r="AF927" s="193"/>
      <c r="AG927" s="193"/>
      <c r="AH927" s="193"/>
      <c r="AI927" s="193"/>
      <c r="AJ927" s="193"/>
      <c r="AK927" s="193"/>
      <c r="AL927" s="193"/>
      <c r="AM927" s="193"/>
      <c r="AN927" s="193"/>
      <c r="AO927" s="193"/>
      <c r="AP927" s="193"/>
      <c r="AQ927" s="193"/>
      <c r="AR927" s="193"/>
      <c r="AS927" s="193"/>
      <c r="AT927" s="193"/>
      <c r="AU927" s="193"/>
      <c r="AV927" s="193"/>
    </row>
    <row r="928" spans="1:48" ht="15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  <c r="AE928" s="193"/>
      <c r="AF928" s="193"/>
      <c r="AG928" s="193"/>
      <c r="AH928" s="193"/>
      <c r="AI928" s="193"/>
      <c r="AJ928" s="193"/>
      <c r="AK928" s="193"/>
      <c r="AL928" s="193"/>
      <c r="AM928" s="193"/>
      <c r="AN928" s="193"/>
      <c r="AO928" s="193"/>
      <c r="AP928" s="193"/>
      <c r="AQ928" s="193"/>
      <c r="AR928" s="193"/>
      <c r="AS928" s="193"/>
      <c r="AT928" s="193"/>
      <c r="AU928" s="193"/>
      <c r="AV928" s="193"/>
    </row>
    <row r="929" spans="1:48" ht="15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  <c r="AE929" s="193"/>
      <c r="AF929" s="193"/>
      <c r="AG929" s="193"/>
      <c r="AH929" s="193"/>
      <c r="AI929" s="193"/>
      <c r="AJ929" s="193"/>
      <c r="AK929" s="193"/>
      <c r="AL929" s="193"/>
      <c r="AM929" s="193"/>
      <c r="AN929" s="193"/>
      <c r="AO929" s="193"/>
      <c r="AP929" s="193"/>
      <c r="AQ929" s="193"/>
      <c r="AR929" s="193"/>
      <c r="AS929" s="193"/>
      <c r="AT929" s="193"/>
      <c r="AU929" s="193"/>
      <c r="AV929" s="193"/>
    </row>
    <row r="930" spans="1:48" ht="15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  <c r="AE930" s="193"/>
      <c r="AF930" s="193"/>
      <c r="AG930" s="193"/>
      <c r="AH930" s="193"/>
      <c r="AI930" s="193"/>
      <c r="AJ930" s="193"/>
      <c r="AK930" s="193"/>
      <c r="AL930" s="193"/>
      <c r="AM930" s="193"/>
      <c r="AN930" s="193"/>
      <c r="AO930" s="193"/>
      <c r="AP930" s="193"/>
      <c r="AQ930" s="193"/>
      <c r="AR930" s="193"/>
      <c r="AS930" s="193"/>
      <c r="AT930" s="193"/>
      <c r="AU930" s="193"/>
      <c r="AV930" s="193"/>
    </row>
    <row r="931" spans="1:48" ht="15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  <c r="AE931" s="193"/>
      <c r="AF931" s="193"/>
      <c r="AG931" s="193"/>
      <c r="AH931" s="193"/>
      <c r="AI931" s="193"/>
      <c r="AJ931" s="193"/>
      <c r="AK931" s="193"/>
      <c r="AL931" s="193"/>
      <c r="AM931" s="193"/>
      <c r="AN931" s="193"/>
      <c r="AO931" s="193"/>
      <c r="AP931" s="193"/>
      <c r="AQ931" s="193"/>
      <c r="AR931" s="193"/>
      <c r="AS931" s="193"/>
      <c r="AT931" s="193"/>
      <c r="AU931" s="193"/>
      <c r="AV931" s="193"/>
    </row>
    <row r="932" spans="1:48" ht="15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  <c r="AE932" s="193"/>
      <c r="AF932" s="193"/>
      <c r="AG932" s="193"/>
      <c r="AH932" s="193"/>
      <c r="AI932" s="193"/>
      <c r="AJ932" s="193"/>
      <c r="AK932" s="193"/>
      <c r="AL932" s="193"/>
      <c r="AM932" s="193"/>
      <c r="AN932" s="193"/>
      <c r="AO932" s="193"/>
      <c r="AP932" s="193"/>
      <c r="AQ932" s="193"/>
      <c r="AR932" s="193"/>
      <c r="AS932" s="193"/>
      <c r="AT932" s="193"/>
      <c r="AU932" s="193"/>
      <c r="AV932" s="193"/>
    </row>
    <row r="933" spans="1:48" ht="15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  <c r="AE933" s="193"/>
      <c r="AF933" s="193"/>
      <c r="AG933" s="193"/>
      <c r="AH933" s="193"/>
      <c r="AI933" s="193"/>
      <c r="AJ933" s="193"/>
      <c r="AK933" s="193"/>
      <c r="AL933" s="193"/>
      <c r="AM933" s="193"/>
      <c r="AN933" s="193"/>
      <c r="AO933" s="193"/>
      <c r="AP933" s="193"/>
      <c r="AQ933" s="193"/>
      <c r="AR933" s="193"/>
      <c r="AS933" s="193"/>
      <c r="AT933" s="193"/>
      <c r="AU933" s="193"/>
      <c r="AV933" s="193"/>
    </row>
    <row r="934" spans="1:48" ht="15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  <c r="AE934" s="193"/>
      <c r="AF934" s="193"/>
      <c r="AG934" s="193"/>
      <c r="AH934" s="193"/>
      <c r="AI934" s="193"/>
      <c r="AJ934" s="193"/>
      <c r="AK934" s="193"/>
      <c r="AL934" s="193"/>
      <c r="AM934" s="193"/>
      <c r="AN934" s="193"/>
      <c r="AO934" s="193"/>
      <c r="AP934" s="193"/>
      <c r="AQ934" s="193"/>
      <c r="AR934" s="193"/>
      <c r="AS934" s="193"/>
      <c r="AT934" s="193"/>
      <c r="AU934" s="193"/>
      <c r="AV934" s="193"/>
    </row>
    <row r="935" spans="1:48" ht="15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  <c r="AE935" s="193"/>
      <c r="AF935" s="193"/>
      <c r="AG935" s="193"/>
      <c r="AH935" s="193"/>
      <c r="AI935" s="193"/>
      <c r="AJ935" s="193"/>
      <c r="AK935" s="193"/>
      <c r="AL935" s="193"/>
      <c r="AM935" s="193"/>
      <c r="AN935" s="193"/>
      <c r="AO935" s="193"/>
      <c r="AP935" s="193"/>
      <c r="AQ935" s="193"/>
      <c r="AR935" s="193"/>
      <c r="AS935" s="193"/>
      <c r="AT935" s="193"/>
      <c r="AU935" s="193"/>
      <c r="AV935" s="193"/>
    </row>
    <row r="936" spans="1:48" ht="15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  <c r="AE936" s="193"/>
      <c r="AF936" s="193"/>
      <c r="AG936" s="193"/>
      <c r="AH936" s="193"/>
      <c r="AI936" s="193"/>
      <c r="AJ936" s="193"/>
      <c r="AK936" s="193"/>
      <c r="AL936" s="193"/>
      <c r="AM936" s="193"/>
      <c r="AN936" s="193"/>
      <c r="AO936" s="193"/>
      <c r="AP936" s="193"/>
      <c r="AQ936" s="193"/>
      <c r="AR936" s="193"/>
      <c r="AS936" s="193"/>
      <c r="AT936" s="193"/>
      <c r="AU936" s="193"/>
      <c r="AV936" s="193"/>
    </row>
    <row r="937" spans="1:48" ht="15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  <c r="AE937" s="193"/>
      <c r="AF937" s="193"/>
      <c r="AG937" s="193"/>
      <c r="AH937" s="193"/>
      <c r="AI937" s="193"/>
      <c r="AJ937" s="193"/>
      <c r="AK937" s="193"/>
      <c r="AL937" s="193"/>
      <c r="AM937" s="193"/>
      <c r="AN937" s="193"/>
      <c r="AO937" s="193"/>
      <c r="AP937" s="193"/>
      <c r="AQ937" s="193"/>
      <c r="AR937" s="193"/>
      <c r="AS937" s="193"/>
      <c r="AT937" s="193"/>
      <c r="AU937" s="193"/>
      <c r="AV937" s="193"/>
    </row>
    <row r="938" spans="1:48" ht="15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  <c r="AE938" s="193"/>
      <c r="AF938" s="193"/>
      <c r="AG938" s="193"/>
      <c r="AH938" s="193"/>
      <c r="AI938" s="193"/>
      <c r="AJ938" s="193"/>
      <c r="AK938" s="193"/>
      <c r="AL938" s="193"/>
      <c r="AM938" s="193"/>
      <c r="AN938" s="193"/>
      <c r="AO938" s="193"/>
      <c r="AP938" s="193"/>
      <c r="AQ938" s="193"/>
      <c r="AR938" s="193"/>
      <c r="AS938" s="193"/>
      <c r="AT938" s="193"/>
      <c r="AU938" s="193"/>
      <c r="AV938" s="193"/>
    </row>
    <row r="939" spans="1:48" ht="15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  <c r="AE939" s="193"/>
      <c r="AF939" s="193"/>
      <c r="AG939" s="193"/>
      <c r="AH939" s="193"/>
      <c r="AI939" s="193"/>
      <c r="AJ939" s="193"/>
      <c r="AK939" s="193"/>
      <c r="AL939" s="193"/>
      <c r="AM939" s="193"/>
      <c r="AN939" s="193"/>
      <c r="AO939" s="193"/>
      <c r="AP939" s="193"/>
      <c r="AQ939" s="193"/>
      <c r="AR939" s="193"/>
      <c r="AS939" s="193"/>
      <c r="AT939" s="193"/>
      <c r="AU939" s="193"/>
      <c r="AV939" s="193"/>
    </row>
    <row r="940" spans="1:48" ht="15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  <c r="AE940" s="193"/>
      <c r="AF940" s="193"/>
      <c r="AG940" s="193"/>
      <c r="AH940" s="193"/>
      <c r="AI940" s="193"/>
      <c r="AJ940" s="193"/>
      <c r="AK940" s="193"/>
      <c r="AL940" s="193"/>
      <c r="AM940" s="193"/>
      <c r="AN940" s="193"/>
      <c r="AO940" s="193"/>
      <c r="AP940" s="193"/>
      <c r="AQ940" s="193"/>
      <c r="AR940" s="193"/>
      <c r="AS940" s="193"/>
      <c r="AT940" s="193"/>
      <c r="AU940" s="193"/>
      <c r="AV940" s="193"/>
    </row>
    <row r="941" spans="1:48" ht="15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  <c r="AE941" s="193"/>
      <c r="AF941" s="193"/>
      <c r="AG941" s="193"/>
      <c r="AH941" s="193"/>
      <c r="AI941" s="193"/>
      <c r="AJ941" s="193"/>
      <c r="AK941" s="193"/>
      <c r="AL941" s="193"/>
      <c r="AM941" s="193"/>
      <c r="AN941" s="193"/>
      <c r="AO941" s="193"/>
      <c r="AP941" s="193"/>
      <c r="AQ941" s="193"/>
      <c r="AR941" s="193"/>
      <c r="AS941" s="193"/>
      <c r="AT941" s="193"/>
      <c r="AU941" s="193"/>
      <c r="AV941" s="193"/>
    </row>
    <row r="942" spans="1:48" ht="15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  <c r="AE942" s="193"/>
      <c r="AF942" s="193"/>
      <c r="AG942" s="193"/>
      <c r="AH942" s="193"/>
      <c r="AI942" s="193"/>
      <c r="AJ942" s="193"/>
      <c r="AK942" s="193"/>
      <c r="AL942" s="193"/>
      <c r="AM942" s="193"/>
      <c r="AN942" s="193"/>
      <c r="AO942" s="193"/>
      <c r="AP942" s="193"/>
      <c r="AQ942" s="193"/>
      <c r="AR942" s="193"/>
      <c r="AS942" s="193"/>
      <c r="AT942" s="193"/>
      <c r="AU942" s="193"/>
      <c r="AV942" s="193"/>
    </row>
    <row r="943" spans="1:48" ht="15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  <c r="AA943" s="193"/>
      <c r="AB943" s="193"/>
      <c r="AC943" s="193"/>
      <c r="AD943" s="193"/>
      <c r="AE943" s="193"/>
      <c r="AF943" s="193"/>
      <c r="AG943" s="193"/>
      <c r="AH943" s="193"/>
      <c r="AI943" s="193"/>
      <c r="AJ943" s="193"/>
      <c r="AK943" s="193"/>
      <c r="AL943" s="193"/>
      <c r="AM943" s="193"/>
      <c r="AN943" s="193"/>
      <c r="AO943" s="193"/>
      <c r="AP943" s="193"/>
      <c r="AQ943" s="193"/>
      <c r="AR943" s="193"/>
      <c r="AS943" s="193"/>
      <c r="AT943" s="193"/>
      <c r="AU943" s="193"/>
      <c r="AV943" s="193"/>
    </row>
    <row r="944" spans="1:48" ht="15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  <c r="AE944" s="193"/>
      <c r="AF944" s="193"/>
      <c r="AG944" s="193"/>
      <c r="AH944" s="193"/>
      <c r="AI944" s="193"/>
      <c r="AJ944" s="193"/>
      <c r="AK944" s="193"/>
      <c r="AL944" s="193"/>
      <c r="AM944" s="193"/>
      <c r="AN944" s="193"/>
      <c r="AO944" s="193"/>
      <c r="AP944" s="193"/>
      <c r="AQ944" s="193"/>
      <c r="AR944" s="193"/>
      <c r="AS944" s="193"/>
      <c r="AT944" s="193"/>
      <c r="AU944" s="193"/>
      <c r="AV944" s="193"/>
    </row>
    <row r="945" spans="1:48" ht="15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  <c r="AE945" s="193"/>
      <c r="AF945" s="193"/>
      <c r="AG945" s="193"/>
      <c r="AH945" s="193"/>
      <c r="AI945" s="193"/>
      <c r="AJ945" s="193"/>
      <c r="AK945" s="193"/>
      <c r="AL945" s="193"/>
      <c r="AM945" s="193"/>
      <c r="AN945" s="193"/>
      <c r="AO945" s="193"/>
      <c r="AP945" s="193"/>
      <c r="AQ945" s="193"/>
      <c r="AR945" s="193"/>
      <c r="AS945" s="193"/>
      <c r="AT945" s="193"/>
      <c r="AU945" s="193"/>
      <c r="AV945" s="193"/>
    </row>
    <row r="946" spans="1:48" ht="15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  <c r="AE946" s="193"/>
      <c r="AF946" s="193"/>
      <c r="AG946" s="193"/>
      <c r="AH946" s="193"/>
      <c r="AI946" s="193"/>
      <c r="AJ946" s="193"/>
      <c r="AK946" s="193"/>
      <c r="AL946" s="193"/>
      <c r="AM946" s="193"/>
      <c r="AN946" s="193"/>
      <c r="AO946" s="193"/>
      <c r="AP946" s="193"/>
      <c r="AQ946" s="193"/>
      <c r="AR946" s="193"/>
      <c r="AS946" s="193"/>
      <c r="AT946" s="193"/>
      <c r="AU946" s="193"/>
      <c r="AV946" s="193"/>
    </row>
    <row r="947" spans="1:48" ht="15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  <c r="AE947" s="193"/>
      <c r="AF947" s="193"/>
      <c r="AG947" s="193"/>
      <c r="AH947" s="193"/>
      <c r="AI947" s="193"/>
      <c r="AJ947" s="193"/>
      <c r="AK947" s="193"/>
      <c r="AL947" s="193"/>
      <c r="AM947" s="193"/>
      <c r="AN947" s="193"/>
      <c r="AO947" s="193"/>
      <c r="AP947" s="193"/>
      <c r="AQ947" s="193"/>
      <c r="AR947" s="193"/>
      <c r="AS947" s="193"/>
      <c r="AT947" s="193"/>
      <c r="AU947" s="193"/>
      <c r="AV947" s="193"/>
    </row>
    <row r="948" spans="1:48" ht="15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  <c r="AA948" s="193"/>
      <c r="AB948" s="193"/>
      <c r="AC948" s="193"/>
      <c r="AD948" s="193"/>
      <c r="AE948" s="193"/>
      <c r="AF948" s="193"/>
      <c r="AG948" s="193"/>
      <c r="AH948" s="193"/>
      <c r="AI948" s="193"/>
      <c r="AJ948" s="193"/>
      <c r="AK948" s="193"/>
      <c r="AL948" s="193"/>
      <c r="AM948" s="193"/>
      <c r="AN948" s="193"/>
      <c r="AO948" s="193"/>
      <c r="AP948" s="193"/>
      <c r="AQ948" s="193"/>
      <c r="AR948" s="193"/>
      <c r="AS948" s="193"/>
      <c r="AT948" s="193"/>
      <c r="AU948" s="193"/>
      <c r="AV948" s="193"/>
    </row>
    <row r="949" spans="1:48" ht="15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  <c r="AE949" s="193"/>
      <c r="AF949" s="193"/>
      <c r="AG949" s="193"/>
      <c r="AH949" s="193"/>
      <c r="AI949" s="193"/>
      <c r="AJ949" s="193"/>
      <c r="AK949" s="193"/>
      <c r="AL949" s="193"/>
      <c r="AM949" s="193"/>
      <c r="AN949" s="193"/>
      <c r="AO949" s="193"/>
      <c r="AP949" s="193"/>
      <c r="AQ949" s="193"/>
      <c r="AR949" s="193"/>
      <c r="AS949" s="193"/>
      <c r="AT949" s="193"/>
      <c r="AU949" s="193"/>
      <c r="AV949" s="193"/>
    </row>
    <row r="950" spans="1:48" ht="15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  <c r="AE950" s="193"/>
      <c r="AF950" s="193"/>
      <c r="AG950" s="193"/>
      <c r="AH950" s="193"/>
      <c r="AI950" s="193"/>
      <c r="AJ950" s="193"/>
      <c r="AK950" s="193"/>
      <c r="AL950" s="193"/>
      <c r="AM950" s="193"/>
      <c r="AN950" s="193"/>
      <c r="AO950" s="193"/>
      <c r="AP950" s="193"/>
      <c r="AQ950" s="193"/>
      <c r="AR950" s="193"/>
      <c r="AS950" s="193"/>
      <c r="AT950" s="193"/>
      <c r="AU950" s="193"/>
      <c r="AV950" s="193"/>
    </row>
    <row r="951" spans="1:48" ht="15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  <c r="AA951" s="193"/>
      <c r="AB951" s="193"/>
      <c r="AC951" s="193"/>
      <c r="AD951" s="193"/>
      <c r="AE951" s="193"/>
      <c r="AF951" s="193"/>
      <c r="AG951" s="193"/>
      <c r="AH951" s="193"/>
      <c r="AI951" s="193"/>
      <c r="AJ951" s="193"/>
      <c r="AK951" s="193"/>
      <c r="AL951" s="193"/>
      <c r="AM951" s="193"/>
      <c r="AN951" s="193"/>
      <c r="AO951" s="193"/>
      <c r="AP951" s="193"/>
      <c r="AQ951" s="193"/>
      <c r="AR951" s="193"/>
      <c r="AS951" s="193"/>
      <c r="AT951" s="193"/>
      <c r="AU951" s="193"/>
      <c r="AV951" s="193"/>
    </row>
    <row r="952" spans="1:48" ht="15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  <c r="AE952" s="193"/>
      <c r="AF952" s="193"/>
      <c r="AG952" s="193"/>
      <c r="AH952" s="193"/>
      <c r="AI952" s="193"/>
      <c r="AJ952" s="193"/>
      <c r="AK952" s="193"/>
      <c r="AL952" s="193"/>
      <c r="AM952" s="193"/>
      <c r="AN952" s="193"/>
      <c r="AO952" s="193"/>
      <c r="AP952" s="193"/>
      <c r="AQ952" s="193"/>
      <c r="AR952" s="193"/>
      <c r="AS952" s="193"/>
      <c r="AT952" s="193"/>
      <c r="AU952" s="193"/>
      <c r="AV952" s="193"/>
    </row>
    <row r="953" spans="1:48" ht="15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  <c r="AE953" s="193"/>
      <c r="AF953" s="193"/>
      <c r="AG953" s="193"/>
      <c r="AH953" s="193"/>
      <c r="AI953" s="193"/>
      <c r="AJ953" s="193"/>
      <c r="AK953" s="193"/>
      <c r="AL953" s="193"/>
      <c r="AM953" s="193"/>
      <c r="AN953" s="193"/>
      <c r="AO953" s="193"/>
      <c r="AP953" s="193"/>
      <c r="AQ953" s="193"/>
      <c r="AR953" s="193"/>
      <c r="AS953" s="193"/>
      <c r="AT953" s="193"/>
      <c r="AU953" s="193"/>
      <c r="AV953" s="193"/>
    </row>
    <row r="954" spans="1:48" ht="15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  <c r="AE954" s="193"/>
      <c r="AF954" s="193"/>
      <c r="AG954" s="193"/>
      <c r="AH954" s="193"/>
      <c r="AI954" s="193"/>
      <c r="AJ954" s="193"/>
      <c r="AK954" s="193"/>
      <c r="AL954" s="193"/>
      <c r="AM954" s="193"/>
      <c r="AN954" s="193"/>
      <c r="AO954" s="193"/>
      <c r="AP954" s="193"/>
      <c r="AQ954" s="193"/>
      <c r="AR954" s="193"/>
      <c r="AS954" s="193"/>
      <c r="AT954" s="193"/>
      <c r="AU954" s="193"/>
      <c r="AV954" s="193"/>
    </row>
    <row r="955" spans="1:48" ht="15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  <c r="AE955" s="193"/>
      <c r="AF955" s="193"/>
      <c r="AG955" s="193"/>
      <c r="AH955" s="193"/>
      <c r="AI955" s="193"/>
      <c r="AJ955" s="193"/>
      <c r="AK955" s="193"/>
      <c r="AL955" s="193"/>
      <c r="AM955" s="193"/>
      <c r="AN955" s="193"/>
      <c r="AO955" s="193"/>
      <c r="AP955" s="193"/>
      <c r="AQ955" s="193"/>
      <c r="AR955" s="193"/>
      <c r="AS955" s="193"/>
      <c r="AT955" s="193"/>
      <c r="AU955" s="193"/>
      <c r="AV955" s="193"/>
    </row>
    <row r="956" spans="1:48" ht="15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  <c r="AE956" s="193"/>
      <c r="AF956" s="193"/>
      <c r="AG956" s="193"/>
      <c r="AH956" s="193"/>
      <c r="AI956" s="193"/>
      <c r="AJ956" s="193"/>
      <c r="AK956" s="193"/>
      <c r="AL956" s="193"/>
      <c r="AM956" s="193"/>
      <c r="AN956" s="193"/>
      <c r="AO956" s="193"/>
      <c r="AP956" s="193"/>
      <c r="AQ956" s="193"/>
      <c r="AR956" s="193"/>
      <c r="AS956" s="193"/>
      <c r="AT956" s="193"/>
      <c r="AU956" s="193"/>
      <c r="AV956" s="193"/>
    </row>
    <row r="957" spans="1:48" ht="15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  <c r="AE957" s="193"/>
      <c r="AF957" s="193"/>
      <c r="AG957" s="193"/>
      <c r="AH957" s="193"/>
      <c r="AI957" s="193"/>
      <c r="AJ957" s="193"/>
      <c r="AK957" s="193"/>
      <c r="AL957" s="193"/>
      <c r="AM957" s="193"/>
      <c r="AN957" s="193"/>
      <c r="AO957" s="193"/>
      <c r="AP957" s="193"/>
      <c r="AQ957" s="193"/>
      <c r="AR957" s="193"/>
      <c r="AS957" s="193"/>
      <c r="AT957" s="193"/>
      <c r="AU957" s="193"/>
      <c r="AV957" s="193"/>
    </row>
    <row r="958" spans="1:48" ht="15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  <c r="AE958" s="193"/>
      <c r="AF958" s="193"/>
      <c r="AG958" s="193"/>
      <c r="AH958" s="193"/>
      <c r="AI958" s="193"/>
      <c r="AJ958" s="193"/>
      <c r="AK958" s="193"/>
      <c r="AL958" s="193"/>
      <c r="AM958" s="193"/>
      <c r="AN958" s="193"/>
      <c r="AO958" s="193"/>
      <c r="AP958" s="193"/>
      <c r="AQ958" s="193"/>
      <c r="AR958" s="193"/>
      <c r="AS958" s="193"/>
      <c r="AT958" s="193"/>
      <c r="AU958" s="193"/>
      <c r="AV958" s="193"/>
    </row>
    <row r="959" spans="1:48" ht="15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  <c r="AE959" s="193"/>
      <c r="AF959" s="193"/>
      <c r="AG959" s="193"/>
      <c r="AH959" s="193"/>
      <c r="AI959" s="193"/>
      <c r="AJ959" s="193"/>
      <c r="AK959" s="193"/>
      <c r="AL959" s="193"/>
      <c r="AM959" s="193"/>
      <c r="AN959" s="193"/>
      <c r="AO959" s="193"/>
      <c r="AP959" s="193"/>
      <c r="AQ959" s="193"/>
      <c r="AR959" s="193"/>
      <c r="AS959" s="193"/>
      <c r="AT959" s="193"/>
      <c r="AU959" s="193"/>
      <c r="AV959" s="193"/>
    </row>
    <row r="960" spans="1:48" ht="15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  <c r="AE960" s="193"/>
      <c r="AF960" s="193"/>
      <c r="AG960" s="193"/>
      <c r="AH960" s="193"/>
      <c r="AI960" s="193"/>
      <c r="AJ960" s="193"/>
      <c r="AK960" s="193"/>
      <c r="AL960" s="193"/>
      <c r="AM960" s="193"/>
      <c r="AN960" s="193"/>
      <c r="AO960" s="193"/>
      <c r="AP960" s="193"/>
      <c r="AQ960" s="193"/>
      <c r="AR960" s="193"/>
      <c r="AS960" s="193"/>
      <c r="AT960" s="193"/>
      <c r="AU960" s="193"/>
      <c r="AV960" s="193"/>
    </row>
    <row r="961" spans="1:48" ht="15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  <c r="AE961" s="193"/>
      <c r="AF961" s="193"/>
      <c r="AG961" s="193"/>
      <c r="AH961" s="193"/>
      <c r="AI961" s="193"/>
      <c r="AJ961" s="193"/>
      <c r="AK961" s="193"/>
      <c r="AL961" s="193"/>
      <c r="AM961" s="193"/>
      <c r="AN961" s="193"/>
      <c r="AO961" s="193"/>
      <c r="AP961" s="193"/>
      <c r="AQ961" s="193"/>
      <c r="AR961" s="193"/>
      <c r="AS961" s="193"/>
      <c r="AT961" s="193"/>
      <c r="AU961" s="193"/>
      <c r="AV961" s="193"/>
    </row>
    <row r="962" spans="1:48" ht="15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  <c r="AE962" s="193"/>
      <c r="AF962" s="193"/>
      <c r="AG962" s="193"/>
      <c r="AH962" s="193"/>
      <c r="AI962" s="193"/>
      <c r="AJ962" s="193"/>
      <c r="AK962" s="193"/>
      <c r="AL962" s="193"/>
      <c r="AM962" s="193"/>
      <c r="AN962" s="193"/>
      <c r="AO962" s="193"/>
      <c r="AP962" s="193"/>
      <c r="AQ962" s="193"/>
      <c r="AR962" s="193"/>
      <c r="AS962" s="193"/>
      <c r="AT962" s="193"/>
      <c r="AU962" s="193"/>
      <c r="AV962" s="193"/>
    </row>
    <row r="963" spans="1:48" ht="15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  <c r="AE963" s="193"/>
      <c r="AF963" s="193"/>
      <c r="AG963" s="193"/>
      <c r="AH963" s="193"/>
      <c r="AI963" s="193"/>
      <c r="AJ963" s="193"/>
      <c r="AK963" s="193"/>
      <c r="AL963" s="193"/>
      <c r="AM963" s="193"/>
      <c r="AN963" s="193"/>
      <c r="AO963" s="193"/>
      <c r="AP963" s="193"/>
      <c r="AQ963" s="193"/>
      <c r="AR963" s="193"/>
      <c r="AS963" s="193"/>
      <c r="AT963" s="193"/>
      <c r="AU963" s="193"/>
      <c r="AV963" s="193"/>
    </row>
    <row r="964" spans="1:48" ht="15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  <c r="AE964" s="193"/>
      <c r="AF964" s="193"/>
      <c r="AG964" s="193"/>
      <c r="AH964" s="193"/>
      <c r="AI964" s="193"/>
      <c r="AJ964" s="193"/>
      <c r="AK964" s="193"/>
      <c r="AL964" s="193"/>
      <c r="AM964" s="193"/>
      <c r="AN964" s="193"/>
      <c r="AO964" s="193"/>
      <c r="AP964" s="193"/>
      <c r="AQ964" s="193"/>
      <c r="AR964" s="193"/>
      <c r="AS964" s="193"/>
      <c r="AT964" s="193"/>
      <c r="AU964" s="193"/>
      <c r="AV964" s="193"/>
    </row>
    <row r="965" spans="1:48" ht="15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  <c r="AE965" s="193"/>
      <c r="AF965" s="193"/>
      <c r="AG965" s="193"/>
      <c r="AH965" s="193"/>
      <c r="AI965" s="193"/>
      <c r="AJ965" s="193"/>
      <c r="AK965" s="193"/>
      <c r="AL965" s="193"/>
      <c r="AM965" s="193"/>
      <c r="AN965" s="193"/>
      <c r="AO965" s="193"/>
      <c r="AP965" s="193"/>
      <c r="AQ965" s="193"/>
      <c r="AR965" s="193"/>
      <c r="AS965" s="193"/>
      <c r="AT965" s="193"/>
      <c r="AU965" s="193"/>
      <c r="AV965" s="193"/>
    </row>
    <row r="966" spans="1:48" ht="15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  <c r="AE966" s="193"/>
      <c r="AF966" s="193"/>
      <c r="AG966" s="193"/>
      <c r="AH966" s="193"/>
      <c r="AI966" s="193"/>
      <c r="AJ966" s="193"/>
      <c r="AK966" s="193"/>
      <c r="AL966" s="193"/>
      <c r="AM966" s="193"/>
      <c r="AN966" s="193"/>
      <c r="AO966" s="193"/>
      <c r="AP966" s="193"/>
      <c r="AQ966" s="193"/>
      <c r="AR966" s="193"/>
      <c r="AS966" s="193"/>
      <c r="AT966" s="193"/>
      <c r="AU966" s="193"/>
      <c r="AV966" s="193"/>
    </row>
    <row r="967" spans="1:48" ht="15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  <c r="AE967" s="193"/>
      <c r="AF967" s="193"/>
      <c r="AG967" s="193"/>
      <c r="AH967" s="193"/>
      <c r="AI967" s="193"/>
      <c r="AJ967" s="193"/>
      <c r="AK967" s="193"/>
      <c r="AL967" s="193"/>
      <c r="AM967" s="193"/>
      <c r="AN967" s="193"/>
      <c r="AO967" s="193"/>
      <c r="AP967" s="193"/>
      <c r="AQ967" s="193"/>
      <c r="AR967" s="193"/>
      <c r="AS967" s="193"/>
      <c r="AT967" s="193"/>
      <c r="AU967" s="193"/>
      <c r="AV967" s="193"/>
    </row>
    <row r="968" spans="1:48" ht="15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  <c r="AE968" s="193"/>
      <c r="AF968" s="193"/>
      <c r="AG968" s="193"/>
      <c r="AH968" s="193"/>
      <c r="AI968" s="193"/>
      <c r="AJ968" s="193"/>
      <c r="AK968" s="193"/>
      <c r="AL968" s="193"/>
      <c r="AM968" s="193"/>
      <c r="AN968" s="193"/>
      <c r="AO968" s="193"/>
      <c r="AP968" s="193"/>
      <c r="AQ968" s="193"/>
      <c r="AR968" s="193"/>
      <c r="AS968" s="193"/>
      <c r="AT968" s="193"/>
      <c r="AU968" s="193"/>
      <c r="AV968" s="193"/>
    </row>
    <row r="969" spans="1:48" ht="15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  <c r="AE969" s="193"/>
      <c r="AF969" s="193"/>
      <c r="AG969" s="193"/>
      <c r="AH969" s="193"/>
      <c r="AI969" s="193"/>
      <c r="AJ969" s="193"/>
      <c r="AK969" s="193"/>
      <c r="AL969" s="193"/>
      <c r="AM969" s="193"/>
      <c r="AN969" s="193"/>
      <c r="AO969" s="193"/>
      <c r="AP969" s="193"/>
      <c r="AQ969" s="193"/>
      <c r="AR969" s="193"/>
      <c r="AS969" s="193"/>
      <c r="AT969" s="193"/>
      <c r="AU969" s="193"/>
      <c r="AV969" s="193"/>
    </row>
    <row r="970" spans="1:48" ht="15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  <c r="AE970" s="193"/>
      <c r="AF970" s="193"/>
      <c r="AG970" s="193"/>
      <c r="AH970" s="193"/>
      <c r="AI970" s="193"/>
      <c r="AJ970" s="193"/>
      <c r="AK970" s="193"/>
      <c r="AL970" s="193"/>
      <c r="AM970" s="193"/>
      <c r="AN970" s="193"/>
      <c r="AO970" s="193"/>
      <c r="AP970" s="193"/>
      <c r="AQ970" s="193"/>
      <c r="AR970" s="193"/>
      <c r="AS970" s="193"/>
      <c r="AT970" s="193"/>
      <c r="AU970" s="193"/>
      <c r="AV970" s="193"/>
    </row>
    <row r="971" spans="1:48" ht="15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  <c r="AE971" s="193"/>
      <c r="AF971" s="193"/>
      <c r="AG971" s="193"/>
      <c r="AH971" s="193"/>
      <c r="AI971" s="193"/>
      <c r="AJ971" s="193"/>
      <c r="AK971" s="193"/>
      <c r="AL971" s="193"/>
      <c r="AM971" s="193"/>
      <c r="AN971" s="193"/>
      <c r="AO971" s="193"/>
      <c r="AP971" s="193"/>
      <c r="AQ971" s="193"/>
      <c r="AR971" s="193"/>
      <c r="AS971" s="193"/>
      <c r="AT971" s="193"/>
      <c r="AU971" s="193"/>
      <c r="AV971" s="193"/>
    </row>
    <row r="972" spans="1:48" ht="15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  <c r="AE972" s="193"/>
      <c r="AF972" s="193"/>
      <c r="AG972" s="193"/>
      <c r="AH972" s="193"/>
      <c r="AI972" s="193"/>
      <c r="AJ972" s="193"/>
      <c r="AK972" s="193"/>
      <c r="AL972" s="193"/>
      <c r="AM972" s="193"/>
      <c r="AN972" s="193"/>
      <c r="AO972" s="193"/>
      <c r="AP972" s="193"/>
      <c r="AQ972" s="193"/>
      <c r="AR972" s="193"/>
      <c r="AS972" s="193"/>
      <c r="AT972" s="193"/>
      <c r="AU972" s="193"/>
      <c r="AV972" s="193"/>
    </row>
    <row r="973" spans="1:48" ht="15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  <c r="AE973" s="193"/>
      <c r="AF973" s="193"/>
      <c r="AG973" s="193"/>
      <c r="AH973" s="193"/>
      <c r="AI973" s="193"/>
      <c r="AJ973" s="193"/>
      <c r="AK973" s="193"/>
      <c r="AL973" s="193"/>
      <c r="AM973" s="193"/>
      <c r="AN973" s="193"/>
      <c r="AO973" s="193"/>
      <c r="AP973" s="193"/>
      <c r="AQ973" s="193"/>
      <c r="AR973" s="193"/>
      <c r="AS973" s="193"/>
      <c r="AT973" s="193"/>
      <c r="AU973" s="193"/>
      <c r="AV973" s="193"/>
    </row>
    <row r="974" spans="1:48" ht="15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  <c r="AA974" s="193"/>
      <c r="AB974" s="193"/>
      <c r="AC974" s="193"/>
      <c r="AD974" s="193"/>
      <c r="AE974" s="193"/>
      <c r="AF974" s="193"/>
      <c r="AG974" s="193"/>
      <c r="AH974" s="193"/>
      <c r="AI974" s="193"/>
      <c r="AJ974" s="193"/>
      <c r="AK974" s="193"/>
      <c r="AL974" s="193"/>
      <c r="AM974" s="193"/>
      <c r="AN974" s="193"/>
      <c r="AO974" s="193"/>
      <c r="AP974" s="193"/>
      <c r="AQ974" s="193"/>
      <c r="AR974" s="193"/>
      <c r="AS974" s="193"/>
      <c r="AT974" s="193"/>
      <c r="AU974" s="193"/>
      <c r="AV974" s="193"/>
    </row>
    <row r="975" spans="1:48" ht="15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  <c r="AE975" s="193"/>
      <c r="AF975" s="193"/>
      <c r="AG975" s="193"/>
      <c r="AH975" s="193"/>
      <c r="AI975" s="193"/>
      <c r="AJ975" s="193"/>
      <c r="AK975" s="193"/>
      <c r="AL975" s="193"/>
      <c r="AM975" s="193"/>
      <c r="AN975" s="193"/>
      <c r="AO975" s="193"/>
      <c r="AP975" s="193"/>
      <c r="AQ975" s="193"/>
      <c r="AR975" s="193"/>
      <c r="AS975" s="193"/>
      <c r="AT975" s="193"/>
      <c r="AU975" s="193"/>
      <c r="AV975" s="193"/>
    </row>
    <row r="976" spans="1:48" ht="15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  <c r="AE976" s="193"/>
      <c r="AF976" s="193"/>
      <c r="AG976" s="193"/>
      <c r="AH976" s="193"/>
      <c r="AI976" s="193"/>
      <c r="AJ976" s="193"/>
      <c r="AK976" s="193"/>
      <c r="AL976" s="193"/>
      <c r="AM976" s="193"/>
      <c r="AN976" s="193"/>
      <c r="AO976" s="193"/>
      <c r="AP976" s="193"/>
      <c r="AQ976" s="193"/>
      <c r="AR976" s="193"/>
      <c r="AS976" s="193"/>
      <c r="AT976" s="193"/>
      <c r="AU976" s="193"/>
      <c r="AV976" s="193"/>
    </row>
    <row r="977" spans="1:48" ht="15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  <c r="AE977" s="193"/>
      <c r="AF977" s="193"/>
      <c r="AG977" s="193"/>
      <c r="AH977" s="193"/>
      <c r="AI977" s="193"/>
      <c r="AJ977" s="193"/>
      <c r="AK977" s="193"/>
      <c r="AL977" s="193"/>
      <c r="AM977" s="193"/>
      <c r="AN977" s="193"/>
      <c r="AO977" s="193"/>
      <c r="AP977" s="193"/>
      <c r="AQ977" s="193"/>
      <c r="AR977" s="193"/>
      <c r="AS977" s="193"/>
      <c r="AT977" s="193"/>
      <c r="AU977" s="193"/>
      <c r="AV977" s="193"/>
    </row>
    <row r="978" spans="1:48" ht="15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  <c r="AE978" s="193"/>
      <c r="AF978" s="193"/>
      <c r="AG978" s="193"/>
      <c r="AH978" s="193"/>
      <c r="AI978" s="193"/>
      <c r="AJ978" s="193"/>
      <c r="AK978" s="193"/>
      <c r="AL978" s="193"/>
      <c r="AM978" s="193"/>
      <c r="AN978" s="193"/>
      <c r="AO978" s="193"/>
      <c r="AP978" s="193"/>
      <c r="AQ978" s="193"/>
      <c r="AR978" s="193"/>
      <c r="AS978" s="193"/>
      <c r="AT978" s="193"/>
      <c r="AU978" s="193"/>
      <c r="AV978" s="193"/>
    </row>
    <row r="979" spans="1:48" ht="15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  <c r="AA979" s="193"/>
      <c r="AB979" s="193"/>
      <c r="AC979" s="193"/>
      <c r="AD979" s="193"/>
      <c r="AE979" s="193"/>
      <c r="AF979" s="193"/>
      <c r="AG979" s="193"/>
      <c r="AH979" s="193"/>
      <c r="AI979" s="193"/>
      <c r="AJ979" s="193"/>
      <c r="AK979" s="193"/>
      <c r="AL979" s="193"/>
      <c r="AM979" s="193"/>
      <c r="AN979" s="193"/>
      <c r="AO979" s="193"/>
      <c r="AP979" s="193"/>
      <c r="AQ979" s="193"/>
      <c r="AR979" s="193"/>
      <c r="AS979" s="193"/>
      <c r="AT979" s="193"/>
      <c r="AU979" s="193"/>
      <c r="AV979" s="193"/>
    </row>
    <row r="980" spans="1:48" ht="15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  <c r="AE980" s="193"/>
      <c r="AF980" s="193"/>
      <c r="AG980" s="193"/>
      <c r="AH980" s="193"/>
      <c r="AI980" s="193"/>
      <c r="AJ980" s="193"/>
      <c r="AK980" s="193"/>
      <c r="AL980" s="193"/>
      <c r="AM980" s="193"/>
      <c r="AN980" s="193"/>
      <c r="AO980" s="193"/>
      <c r="AP980" s="193"/>
      <c r="AQ980" s="193"/>
      <c r="AR980" s="193"/>
      <c r="AS980" s="193"/>
      <c r="AT980" s="193"/>
      <c r="AU980" s="193"/>
      <c r="AV980" s="193"/>
    </row>
    <row r="981" spans="1:48" ht="15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  <c r="AE981" s="193"/>
      <c r="AF981" s="193"/>
      <c r="AG981" s="193"/>
      <c r="AH981" s="193"/>
      <c r="AI981" s="193"/>
      <c r="AJ981" s="193"/>
      <c r="AK981" s="193"/>
      <c r="AL981" s="193"/>
      <c r="AM981" s="193"/>
      <c r="AN981" s="193"/>
      <c r="AO981" s="193"/>
      <c r="AP981" s="193"/>
      <c r="AQ981" s="193"/>
      <c r="AR981" s="193"/>
      <c r="AS981" s="193"/>
      <c r="AT981" s="193"/>
      <c r="AU981" s="193"/>
      <c r="AV981" s="193"/>
    </row>
    <row r="982" spans="1:48" ht="15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  <c r="AE982" s="193"/>
      <c r="AF982" s="193"/>
      <c r="AG982" s="193"/>
      <c r="AH982" s="193"/>
      <c r="AI982" s="193"/>
      <c r="AJ982" s="193"/>
      <c r="AK982" s="193"/>
      <c r="AL982" s="193"/>
      <c r="AM982" s="193"/>
      <c r="AN982" s="193"/>
      <c r="AO982" s="193"/>
      <c r="AP982" s="193"/>
      <c r="AQ982" s="193"/>
      <c r="AR982" s="193"/>
      <c r="AS982" s="193"/>
      <c r="AT982" s="193"/>
      <c r="AU982" s="193"/>
      <c r="AV982" s="193"/>
    </row>
    <row r="983" spans="1:48" ht="15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  <c r="AE983" s="193"/>
      <c r="AF983" s="193"/>
      <c r="AG983" s="193"/>
      <c r="AH983" s="193"/>
      <c r="AI983" s="193"/>
      <c r="AJ983" s="193"/>
      <c r="AK983" s="193"/>
      <c r="AL983" s="193"/>
      <c r="AM983" s="193"/>
      <c r="AN983" s="193"/>
      <c r="AO983" s="193"/>
      <c r="AP983" s="193"/>
      <c r="AQ983" s="193"/>
      <c r="AR983" s="193"/>
      <c r="AS983" s="193"/>
      <c r="AT983" s="193"/>
      <c r="AU983" s="193"/>
      <c r="AV983" s="193"/>
    </row>
    <row r="984" spans="1:48" ht="15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  <c r="AE984" s="193"/>
      <c r="AF984" s="193"/>
      <c r="AG984" s="193"/>
      <c r="AH984" s="193"/>
      <c r="AI984" s="193"/>
      <c r="AJ984" s="193"/>
      <c r="AK984" s="193"/>
      <c r="AL984" s="193"/>
      <c r="AM984" s="193"/>
      <c r="AN984" s="193"/>
      <c r="AO984" s="193"/>
      <c r="AP984" s="193"/>
      <c r="AQ984" s="193"/>
      <c r="AR984" s="193"/>
      <c r="AS984" s="193"/>
      <c r="AT984" s="193"/>
      <c r="AU984" s="193"/>
      <c r="AV984" s="193"/>
    </row>
    <row r="985" spans="1:48" ht="15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  <c r="AE985" s="193"/>
      <c r="AF985" s="193"/>
      <c r="AG985" s="193"/>
      <c r="AH985" s="193"/>
      <c r="AI985" s="193"/>
      <c r="AJ985" s="193"/>
      <c r="AK985" s="193"/>
      <c r="AL985" s="193"/>
      <c r="AM985" s="193"/>
      <c r="AN985" s="193"/>
      <c r="AO985" s="193"/>
      <c r="AP985" s="193"/>
      <c r="AQ985" s="193"/>
      <c r="AR985" s="193"/>
      <c r="AS985" s="193"/>
      <c r="AT985" s="193"/>
      <c r="AU985" s="193"/>
      <c r="AV985" s="193"/>
    </row>
    <row r="986" spans="1:48" ht="15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  <c r="AE986" s="193"/>
      <c r="AF986" s="193"/>
      <c r="AG986" s="193"/>
      <c r="AH986" s="193"/>
      <c r="AI986" s="193"/>
      <c r="AJ986" s="193"/>
      <c r="AK986" s="193"/>
      <c r="AL986" s="193"/>
      <c r="AM986" s="193"/>
      <c r="AN986" s="193"/>
      <c r="AO986" s="193"/>
      <c r="AP986" s="193"/>
      <c r="AQ986" s="193"/>
      <c r="AR986" s="193"/>
      <c r="AS986" s="193"/>
      <c r="AT986" s="193"/>
      <c r="AU986" s="193"/>
      <c r="AV986" s="193"/>
    </row>
    <row r="987" spans="1:48" ht="15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  <c r="AA987" s="193"/>
      <c r="AB987" s="193"/>
      <c r="AC987" s="193"/>
      <c r="AD987" s="193"/>
      <c r="AE987" s="193"/>
      <c r="AF987" s="193"/>
      <c r="AG987" s="193"/>
      <c r="AH987" s="193"/>
      <c r="AI987" s="193"/>
      <c r="AJ987" s="193"/>
      <c r="AK987" s="193"/>
      <c r="AL987" s="193"/>
      <c r="AM987" s="193"/>
      <c r="AN987" s="193"/>
      <c r="AO987" s="193"/>
      <c r="AP987" s="193"/>
      <c r="AQ987" s="193"/>
      <c r="AR987" s="193"/>
      <c r="AS987" s="193"/>
      <c r="AT987" s="193"/>
      <c r="AU987" s="193"/>
      <c r="AV987" s="193"/>
    </row>
    <row r="988" spans="1:48" ht="15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  <c r="AE988" s="193"/>
      <c r="AF988" s="193"/>
      <c r="AG988" s="193"/>
      <c r="AH988" s="193"/>
      <c r="AI988" s="193"/>
      <c r="AJ988" s="193"/>
      <c r="AK988" s="193"/>
      <c r="AL988" s="193"/>
      <c r="AM988" s="193"/>
      <c r="AN988" s="193"/>
      <c r="AO988" s="193"/>
      <c r="AP988" s="193"/>
      <c r="AQ988" s="193"/>
      <c r="AR988" s="193"/>
      <c r="AS988" s="193"/>
      <c r="AT988" s="193"/>
      <c r="AU988" s="193"/>
      <c r="AV988" s="193"/>
    </row>
    <row r="989" spans="1:48" ht="15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  <c r="AE989" s="193"/>
      <c r="AF989" s="193"/>
      <c r="AG989" s="193"/>
      <c r="AH989" s="193"/>
      <c r="AI989" s="193"/>
      <c r="AJ989" s="193"/>
      <c r="AK989" s="193"/>
      <c r="AL989" s="193"/>
      <c r="AM989" s="193"/>
      <c r="AN989" s="193"/>
      <c r="AO989" s="193"/>
      <c r="AP989" s="193"/>
      <c r="AQ989" s="193"/>
      <c r="AR989" s="193"/>
      <c r="AS989" s="193"/>
      <c r="AT989" s="193"/>
      <c r="AU989" s="193"/>
      <c r="AV989" s="193"/>
    </row>
  </sheetData>
  <mergeCells count="5">
    <mergeCell ref="A1:C2"/>
    <mergeCell ref="G1:R2"/>
    <mergeCell ref="S1:AD2"/>
    <mergeCell ref="AE1:AH2"/>
    <mergeCell ref="AI1:AL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AV1000"/>
  <sheetViews>
    <sheetView workbookViewId="0"/>
  </sheetViews>
  <sheetFormatPr defaultColWidth="12.5703125" defaultRowHeight="15.75" customHeight="1"/>
  <cols>
    <col min="1" max="2" width="6.28515625" customWidth="1"/>
    <col min="3" max="3" width="44.5703125" customWidth="1"/>
    <col min="4" max="9" width="12.5703125" hidden="1"/>
    <col min="13" max="21" width="12.5703125" hidden="1"/>
    <col min="25" max="30" width="12.5703125" hidden="1"/>
    <col min="31" max="32" width="26.42578125" customWidth="1"/>
    <col min="33" max="34" width="12.5703125" hidden="1"/>
    <col min="35" max="36" width="20.140625" customWidth="1"/>
    <col min="37" max="38" width="12.5703125" hidden="1"/>
  </cols>
  <sheetData>
    <row r="1" spans="1:48" ht="15">
      <c r="A1" s="252" t="str">
        <f ca="1">IFERROR(__xludf.DUMMYFUNCTION("IMPORTRANGE(""https://docs.google.com/spreadsheets/d/17satSTpinhgyKONxUt8ymbzIQURiWn9_odZBdnkb3WE/edit#gid=1462225298"",""МСЗУ ОМСУ!A2:c102"")"),"")</f>
        <v/>
      </c>
      <c r="B1" s="247"/>
      <c r="C1" s="248"/>
      <c r="D1" s="180" t="str">
        <f ca="1">IFERROR(__xludf.DUMMYFUNCTION("IMPORTRANGE(""https://docs.google.com/spreadsheets/d/17satSTpinhgyKONxUt8ymbzIQURiWn9_odZBdnkb3WE/edit#gid=1462225298"",""МСЗУ ОМСУ!d2:al4"")"),"")</f>
        <v/>
      </c>
      <c r="E1" s="180"/>
      <c r="F1" s="180"/>
      <c r="G1" s="253" t="str">
        <f ca="1">IFERROR(__xludf.DUMMYFUNCTION("""COMPUTED_VALUE"""),"Количество обращений за получением МСЗУ в электронном виде с использованием ЕПГУ/РПГУ")</f>
        <v>Количество обращений за получением МСЗУ в электронном виде с использованием ЕПГУ/РПГУ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8"/>
      <c r="S1" s="253" t="str">
        <f ca="1">IFERROR(__xludf.DUMMYFUNCTION("""COMPUTED_VALUE"""),"Общее количество обращений во всех формах за получением МСЗУ")</f>
        <v>Общее количество обращений во всех формах за получением МСЗУ</v>
      </c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8"/>
      <c r="AE1" s="253" t="str">
        <f ca="1">IFERROR(__xludf.DUMMYFUNCTION("""COMPUTED_VALUE"""),"Количество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РПГУ")</f>
        <v>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</v>
      </c>
      <c r="AF1" s="247"/>
      <c r="AG1" s="247"/>
      <c r="AH1" s="248"/>
      <c r="AI1" s="253" t="str">
        <f ca="1">IFERROR(__xludf.DUMMYFUNCTION("""COMPUTED_VALUE"""),"Общее количество предоставленных массовых социально значимых услуг в электронном виде с использованием ЕПГУ или РПГУ ")</f>
        <v xml:space="preserve">Общее количество предоставленных массовых социально значимых услуг в электронном виде с использованием ЕПГУ или РПГУ </v>
      </c>
      <c r="AJ1" s="247"/>
      <c r="AK1" s="247"/>
      <c r="AL1" s="248"/>
      <c r="AM1" s="181"/>
      <c r="AN1" s="181"/>
      <c r="AO1" s="181"/>
      <c r="AP1" s="181"/>
      <c r="AQ1" s="181"/>
      <c r="AR1" s="181"/>
      <c r="AS1" s="181"/>
      <c r="AT1" s="181"/>
      <c r="AU1" s="181"/>
      <c r="AV1" s="181"/>
    </row>
    <row r="2" spans="1:48" ht="29.25" customHeight="1">
      <c r="A2" s="249"/>
      <c r="B2" s="250"/>
      <c r="C2" s="251"/>
      <c r="D2" s="182" t="str">
        <f ca="1">IFERROR(__xludf.DUMMYFUNCTION("""COMPUTED_VALUE"""),"Подключена на ЕПГУ")</f>
        <v>Подключена на ЕПГУ</v>
      </c>
      <c r="E2" s="182" t="str">
        <f ca="1">IFERROR(__xludf.DUMMYFUNCTION("""COMPUTED_VALUE"""),"Подключена на РПГУ")</f>
        <v>Подключена на РПГУ</v>
      </c>
      <c r="F2" s="182" t="str">
        <f ca="1">IFERROR(__xludf.DUMMYFUNCTION("""COMPUTED_VALUE"""),"ID")</f>
        <v>ID</v>
      </c>
      <c r="G2" s="249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1"/>
      <c r="S2" s="249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1"/>
      <c r="AE2" s="249"/>
      <c r="AF2" s="250"/>
      <c r="AG2" s="250"/>
      <c r="AH2" s="251"/>
      <c r="AI2" s="249"/>
      <c r="AJ2" s="250"/>
      <c r="AK2" s="250"/>
      <c r="AL2" s="251"/>
      <c r="AM2" s="181"/>
      <c r="AN2" s="181"/>
      <c r="AO2" s="181"/>
      <c r="AP2" s="181"/>
      <c r="AQ2" s="181"/>
      <c r="AR2" s="181"/>
      <c r="AS2" s="181"/>
      <c r="AT2" s="181"/>
      <c r="AU2" s="181"/>
      <c r="AV2" s="181"/>
    </row>
    <row r="3" spans="1:48" ht="15">
      <c r="A3" s="180" t="str">
        <f ca="1">IFERROR(__xludf.DUMMYFUNCTION("""COMPUTED_VALUE"""),"№ п/п")</f>
        <v>№ п/п</v>
      </c>
      <c r="B3" s="180" t="str">
        <f ca="1">IFERROR(__xludf.DUMMYFUNCTION("""COMPUTED_VALUE"""),"Номер МР")</f>
        <v>Номер МР</v>
      </c>
      <c r="C3" s="180" t="str">
        <f ca="1">IFERROR(__xludf.DUMMYFUNCTION("""COMPUTED_VALUE"""),"Наименование услуги")</f>
        <v>Наименование услуги</v>
      </c>
      <c r="D3" s="180"/>
      <c r="E3" s="180"/>
      <c r="F3" s="180"/>
      <c r="G3" s="183" t="str">
        <f ca="1">IFERROR(__xludf.DUMMYFUNCTION("""COMPUTED_VALUE"""),"Январь")</f>
        <v>Январь</v>
      </c>
      <c r="H3" s="183" t="str">
        <f ca="1">IFERROR(__xludf.DUMMYFUNCTION("""COMPUTED_VALUE"""),"Февраль")</f>
        <v>Февраль</v>
      </c>
      <c r="I3" s="183" t="str">
        <f ca="1">IFERROR(__xludf.DUMMYFUNCTION("""COMPUTED_VALUE"""),"Март")</f>
        <v>Март</v>
      </c>
      <c r="J3" s="183" t="str">
        <f ca="1">IFERROR(__xludf.DUMMYFUNCTION("""COMPUTED_VALUE"""),"Апрель")</f>
        <v>Апрель</v>
      </c>
      <c r="K3" s="183" t="str">
        <f ca="1">IFERROR(__xludf.DUMMYFUNCTION("""COMPUTED_VALUE"""),"Май")</f>
        <v>Май</v>
      </c>
      <c r="L3" s="183" t="str">
        <f ca="1">IFERROR(__xludf.DUMMYFUNCTION("""COMPUTED_VALUE"""),"Июнь")</f>
        <v>Июнь</v>
      </c>
      <c r="M3" s="183" t="str">
        <f ca="1">IFERROR(__xludf.DUMMYFUNCTION("""COMPUTED_VALUE"""),"Июль")</f>
        <v>Июль</v>
      </c>
      <c r="N3" s="183" t="str">
        <f ca="1">IFERROR(__xludf.DUMMYFUNCTION("""COMPUTED_VALUE"""),"Август")</f>
        <v>Август</v>
      </c>
      <c r="O3" s="183" t="str">
        <f ca="1">IFERROR(__xludf.DUMMYFUNCTION("""COMPUTED_VALUE"""),"Сентябрь")</f>
        <v>Сентябрь</v>
      </c>
      <c r="P3" s="183" t="str">
        <f ca="1">IFERROR(__xludf.DUMMYFUNCTION("""COMPUTED_VALUE"""),"Октябрь")</f>
        <v>Октябрь</v>
      </c>
      <c r="Q3" s="183" t="str">
        <f ca="1">IFERROR(__xludf.DUMMYFUNCTION("""COMPUTED_VALUE"""),"Ноябрь")</f>
        <v>Ноябрь</v>
      </c>
      <c r="R3" s="183" t="str">
        <f ca="1">IFERROR(__xludf.DUMMYFUNCTION("""COMPUTED_VALUE"""),"Декабрь")</f>
        <v>Декабрь</v>
      </c>
      <c r="S3" s="183" t="str">
        <f ca="1">IFERROR(__xludf.DUMMYFUNCTION("""COMPUTED_VALUE"""),"Январь")</f>
        <v>Январь</v>
      </c>
      <c r="T3" s="183" t="str">
        <f ca="1">IFERROR(__xludf.DUMMYFUNCTION("""COMPUTED_VALUE"""),"Февраль")</f>
        <v>Февраль</v>
      </c>
      <c r="U3" s="183" t="str">
        <f ca="1">IFERROR(__xludf.DUMMYFUNCTION("""COMPUTED_VALUE"""),"Март")</f>
        <v>Март</v>
      </c>
      <c r="V3" s="183" t="str">
        <f ca="1">IFERROR(__xludf.DUMMYFUNCTION("""COMPUTED_VALUE"""),"Апрель")</f>
        <v>Апрель</v>
      </c>
      <c r="W3" s="183" t="str">
        <f ca="1">IFERROR(__xludf.DUMMYFUNCTION("""COMPUTED_VALUE"""),"Май")</f>
        <v>Май</v>
      </c>
      <c r="X3" s="183" t="str">
        <f ca="1">IFERROR(__xludf.DUMMYFUNCTION("""COMPUTED_VALUE"""),"Июнь")</f>
        <v>Июнь</v>
      </c>
      <c r="Y3" s="183" t="str">
        <f ca="1">IFERROR(__xludf.DUMMYFUNCTION("""COMPUTED_VALUE"""),"Июль")</f>
        <v>Июль</v>
      </c>
      <c r="Z3" s="183" t="str">
        <f ca="1">IFERROR(__xludf.DUMMYFUNCTION("""COMPUTED_VALUE"""),"Август")</f>
        <v>Август</v>
      </c>
      <c r="AA3" s="183" t="str">
        <f ca="1">IFERROR(__xludf.DUMMYFUNCTION("""COMPUTED_VALUE"""),"Сентябрь")</f>
        <v>Сентябрь</v>
      </c>
      <c r="AB3" s="183" t="str">
        <f ca="1">IFERROR(__xludf.DUMMYFUNCTION("""COMPUTED_VALUE"""),"Октябрь")</f>
        <v>Октябрь</v>
      </c>
      <c r="AC3" s="183" t="str">
        <f ca="1">IFERROR(__xludf.DUMMYFUNCTION("""COMPUTED_VALUE"""),"Ноябрь")</f>
        <v>Ноябрь</v>
      </c>
      <c r="AD3" s="183" t="str">
        <f ca="1">IFERROR(__xludf.DUMMYFUNCTION("""COMPUTED_VALUE"""),"Декабрь")</f>
        <v>Декабрь</v>
      </c>
      <c r="AE3" s="183" t="str">
        <f ca="1">IFERROR(__xludf.DUMMYFUNCTION("""COMPUTED_VALUE"""),"I квартал 2023")</f>
        <v>I квартал 2023</v>
      </c>
      <c r="AF3" s="183" t="str">
        <f ca="1">IFERROR(__xludf.DUMMYFUNCTION("""COMPUTED_VALUE"""),"II квартал 2023")</f>
        <v>II квартал 2023</v>
      </c>
      <c r="AG3" s="183" t="str">
        <f ca="1">IFERROR(__xludf.DUMMYFUNCTION("""COMPUTED_VALUE"""),"III квартал 2023")</f>
        <v>III квартал 2023</v>
      </c>
      <c r="AH3" s="183" t="str">
        <f ca="1">IFERROR(__xludf.DUMMYFUNCTION("""COMPUTED_VALUE"""),"IV квартал 2023")</f>
        <v>IV квартал 2023</v>
      </c>
      <c r="AI3" s="183" t="str">
        <f ca="1">IFERROR(__xludf.DUMMYFUNCTION("""COMPUTED_VALUE"""),"I квартал 2023")</f>
        <v>I квартал 2023</v>
      </c>
      <c r="AJ3" s="183" t="str">
        <f ca="1">IFERROR(__xludf.DUMMYFUNCTION("""COMPUTED_VALUE"""),"II квартал 2023")</f>
        <v>II квартал 2023</v>
      </c>
      <c r="AK3" s="183" t="str">
        <f ca="1">IFERROR(__xludf.DUMMYFUNCTION("""COMPUTED_VALUE"""),"III квартал 2023")</f>
        <v>III квартал 2023</v>
      </c>
      <c r="AL3" s="183" t="str">
        <f ca="1">IFERROR(__xludf.DUMMYFUNCTION("""COMPUTED_VALUE"""),"IV квартал 2023")</f>
        <v>IV квартал 2023</v>
      </c>
      <c r="AM3" s="184"/>
      <c r="AN3" s="184"/>
      <c r="AO3" s="184"/>
      <c r="AP3" s="184"/>
      <c r="AQ3" s="184"/>
      <c r="AR3" s="184"/>
      <c r="AS3" s="184"/>
      <c r="AT3" s="184"/>
      <c r="AU3" s="184"/>
      <c r="AV3" s="184"/>
    </row>
    <row r="4" spans="1:48" ht="15">
      <c r="A4" s="202">
        <f ca="1">IFERROR(__xludf.DUMMYFUNCTION("""COMPUTED_VALUE"""),1)</f>
        <v>1</v>
      </c>
      <c r="B4" s="202">
        <f ca="1">IFERROR(__xludf.DUMMYFUNCTION("""COMPUTED_VALUE"""),3)</f>
        <v>3</v>
      </c>
      <c r="C4" s="185" t="str">
        <f ca="1">IFERROR(__xludf.DUMMYFUNCTION("""COMPUTED_VALUE"""),"Выдача разрешения на ввод объекта в эксплуатацию, внесение изменений в разрешение на ввод объекта в эксплуатацию")</f>
        <v>Выдача разрешения на ввод объекта в эксплуатацию, внесение изменений в разрешение на ввод объекта в эксплуатацию</v>
      </c>
      <c r="D4" s="185"/>
      <c r="E4" s="185"/>
      <c r="F4" s="185"/>
      <c r="G4" s="185"/>
      <c r="H4" s="206" t="s">
        <v>1669</v>
      </c>
      <c r="I4" s="209" t="s">
        <v>1669</v>
      </c>
      <c r="J4" s="239" t="s">
        <v>1669</v>
      </c>
      <c r="K4" s="15"/>
      <c r="L4" s="15"/>
      <c r="M4" s="15"/>
      <c r="N4" s="15"/>
      <c r="O4" s="15"/>
      <c r="P4" s="15"/>
      <c r="Q4" s="15"/>
      <c r="R4" s="15"/>
      <c r="S4" s="15"/>
      <c r="T4" s="209" t="s">
        <v>1669</v>
      </c>
      <c r="U4" s="15"/>
      <c r="V4" s="210"/>
      <c r="W4" s="15"/>
      <c r="X4" s="15"/>
      <c r="Y4" s="15"/>
      <c r="Z4" s="15"/>
      <c r="AA4" s="15"/>
      <c r="AB4" s="15"/>
      <c r="AC4" s="15"/>
      <c r="AD4" s="15"/>
      <c r="AE4" s="209" t="s">
        <v>1669</v>
      </c>
      <c r="AF4" s="209" t="s">
        <v>1669</v>
      </c>
      <c r="AG4" s="15"/>
      <c r="AH4" s="15"/>
      <c r="AI4" s="209" t="s">
        <v>1669</v>
      </c>
      <c r="AJ4" s="209" t="s">
        <v>1670</v>
      </c>
      <c r="AK4" s="185"/>
      <c r="AL4" s="185"/>
      <c r="AM4" s="193"/>
      <c r="AN4" s="193"/>
      <c r="AO4" s="193"/>
      <c r="AP4" s="193"/>
      <c r="AQ4" s="193"/>
      <c r="AR4" s="193"/>
      <c r="AS4" s="193"/>
      <c r="AT4" s="193"/>
      <c r="AU4" s="193"/>
      <c r="AV4" s="193"/>
    </row>
    <row r="5" spans="1:48" ht="15">
      <c r="A5" s="202">
        <f ca="1">IFERROR(__xludf.DUMMYFUNCTION("""COMPUTED_VALUE"""),2)</f>
        <v>2</v>
      </c>
      <c r="B5" s="202">
        <f ca="1">IFERROR(__xludf.DUMMYFUNCTION("""COMPUTED_VALUE"""),4)</f>
        <v>4</v>
      </c>
      <c r="C5" s="185" t="str">
        <f ca="1">IFERROR(__xludf.DUMMYFUNCTION("""COMPUTED_VALUE"""),"Выдача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строительство")</f>
        <v>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</v>
      </c>
      <c r="D5" s="185"/>
      <c r="E5" s="185"/>
      <c r="F5" s="185"/>
      <c r="G5" s="185"/>
      <c r="H5" s="204" t="s">
        <v>1669</v>
      </c>
      <c r="I5" s="205" t="s">
        <v>1669</v>
      </c>
      <c r="J5" s="217" t="s">
        <v>1669</v>
      </c>
      <c r="K5" s="43"/>
      <c r="L5" s="43"/>
      <c r="M5" s="43"/>
      <c r="N5" s="43"/>
      <c r="O5" s="43"/>
      <c r="P5" s="43"/>
      <c r="Q5" s="43"/>
      <c r="R5" s="43"/>
      <c r="S5" s="43"/>
      <c r="T5" s="205" t="s">
        <v>1669</v>
      </c>
      <c r="U5" s="43"/>
      <c r="V5" s="208"/>
      <c r="W5" s="43"/>
      <c r="X5" s="43"/>
      <c r="Y5" s="43"/>
      <c r="Z5" s="43"/>
      <c r="AA5" s="43"/>
      <c r="AB5" s="43"/>
      <c r="AC5" s="43"/>
      <c r="AD5" s="43"/>
      <c r="AE5" s="205" t="s">
        <v>1669</v>
      </c>
      <c r="AF5" s="205" t="s">
        <v>1669</v>
      </c>
      <c r="AG5" s="43"/>
      <c r="AH5" s="43"/>
      <c r="AI5" s="205" t="s">
        <v>1669</v>
      </c>
      <c r="AJ5" s="205" t="s">
        <v>1670</v>
      </c>
      <c r="AK5" s="185"/>
      <c r="AL5" s="185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1:48" ht="15">
      <c r="A6" s="202">
        <f ca="1">IFERROR(__xludf.DUMMYFUNCTION("""COMPUTED_VALUE"""),3)</f>
        <v>3</v>
      </c>
      <c r="B6" s="202">
        <f ca="1">IFERROR(__xludf.DUMMYFUNCTION("""COMPUTED_VALUE"""),91)</f>
        <v>91</v>
      </c>
      <c r="C6" s="185" t="str">
        <f ca="1">IFERROR(__xludf.DUMMYFUNCTION("""COMPUTED_VALUE"""),"Направление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деятельности")</f>
        <v>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</v>
      </c>
      <c r="D6" s="185"/>
      <c r="E6" s="185"/>
      <c r="F6" s="185"/>
      <c r="G6" s="185"/>
      <c r="H6" s="204" t="s">
        <v>1669</v>
      </c>
      <c r="I6" s="205" t="s">
        <v>1669</v>
      </c>
      <c r="J6" s="217" t="s">
        <v>1669</v>
      </c>
      <c r="K6" s="43"/>
      <c r="L6" s="43"/>
      <c r="M6" s="43"/>
      <c r="N6" s="43"/>
      <c r="O6" s="43"/>
      <c r="P6" s="43"/>
      <c r="Q6" s="43"/>
      <c r="R6" s="43"/>
      <c r="S6" s="43"/>
      <c r="T6" s="205" t="s">
        <v>1669</v>
      </c>
      <c r="U6" s="43"/>
      <c r="V6" s="208"/>
      <c r="W6" s="43"/>
      <c r="X6" s="43"/>
      <c r="Y6" s="43"/>
      <c r="Z6" s="43"/>
      <c r="AA6" s="43"/>
      <c r="AB6" s="43"/>
      <c r="AC6" s="43"/>
      <c r="AD6" s="43"/>
      <c r="AE6" s="205" t="s">
        <v>1669</v>
      </c>
      <c r="AF6" s="205" t="s">
        <v>1669</v>
      </c>
      <c r="AG6" s="43"/>
      <c r="AH6" s="43"/>
      <c r="AI6" s="205" t="s">
        <v>1669</v>
      </c>
      <c r="AJ6" s="205" t="s">
        <v>1670</v>
      </c>
      <c r="AK6" s="185"/>
      <c r="AL6" s="185"/>
      <c r="AM6" s="193"/>
      <c r="AN6" s="193"/>
      <c r="AO6" s="193"/>
      <c r="AP6" s="193"/>
      <c r="AQ6" s="193"/>
      <c r="AR6" s="193"/>
      <c r="AS6" s="193"/>
      <c r="AT6" s="193"/>
      <c r="AU6" s="193"/>
      <c r="AV6" s="193"/>
    </row>
    <row r="7" spans="1:48" ht="15">
      <c r="A7" s="202">
        <f ca="1">IFERROR(__xludf.DUMMYFUNCTION("""COMPUTED_VALUE"""),4)</f>
        <v>4</v>
      </c>
      <c r="B7" s="202">
        <f ca="1">IFERROR(__xludf.DUMMYFUNCTION("""COMPUTED_VALUE"""),90)</f>
        <v>90</v>
      </c>
      <c r="C7" s="185" t="str">
        <f ca="1">IFERROR(__xludf.DUMMYFUNCTION("""COMPUTED_VALUE"""),"Направление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уст"&amp;"ановленным параметрам и допустимости размещения объекта индивидуального жилищного строительства или садового дома на земельном участке")</f>
        <v>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v>
      </c>
      <c r="D7" s="185"/>
      <c r="E7" s="185"/>
      <c r="F7" s="185"/>
      <c r="G7" s="185"/>
      <c r="H7" s="204">
        <v>0</v>
      </c>
      <c r="I7" s="205">
        <v>0</v>
      </c>
      <c r="J7" s="217">
        <v>0</v>
      </c>
      <c r="K7" s="43"/>
      <c r="L7" s="43"/>
      <c r="M7" s="43"/>
      <c r="N7" s="43"/>
      <c r="O7" s="43"/>
      <c r="P7" s="43"/>
      <c r="Q7" s="43"/>
      <c r="R7" s="43"/>
      <c r="S7" s="43"/>
      <c r="T7" s="205">
        <v>0</v>
      </c>
      <c r="U7" s="205">
        <v>0</v>
      </c>
      <c r="V7" s="208">
        <v>0</v>
      </c>
      <c r="W7" s="43"/>
      <c r="X7" s="43"/>
      <c r="Y7" s="43"/>
      <c r="Z7" s="43"/>
      <c r="AA7" s="43"/>
      <c r="AB7" s="43"/>
      <c r="AC7" s="43"/>
      <c r="AD7" s="43"/>
      <c r="AE7" s="205">
        <v>0</v>
      </c>
      <c r="AF7" s="43"/>
      <c r="AG7" s="43"/>
      <c r="AH7" s="43"/>
      <c r="AI7" s="205">
        <v>0</v>
      </c>
      <c r="AJ7" s="205"/>
      <c r="AK7" s="185"/>
      <c r="AL7" s="185"/>
      <c r="AM7" s="193"/>
      <c r="AN7" s="193"/>
      <c r="AO7" s="193"/>
      <c r="AP7" s="193"/>
      <c r="AQ7" s="193"/>
      <c r="AR7" s="193"/>
      <c r="AS7" s="193"/>
      <c r="AT7" s="193"/>
      <c r="AU7" s="193"/>
      <c r="AV7" s="193"/>
    </row>
    <row r="8" spans="1:48" ht="15">
      <c r="A8" s="202">
        <f ca="1">IFERROR(__xludf.DUMMYFUNCTION("""COMPUTED_VALUE"""),5)</f>
        <v>5</v>
      </c>
      <c r="B8" s="202">
        <f ca="1">IFERROR(__xludf.DUMMYFUNCTION("""COMPUTED_VALUE"""),21)</f>
        <v>21</v>
      </c>
      <c r="C8" s="185" t="str">
        <f ca="1">IFERROR(__xludf.DUMMYFUNCTION("""COMPUTED_VALUE"""),"Выдача градостроительного плана земельного участка")</f>
        <v>Выдача градостроительного плана земельного участка</v>
      </c>
      <c r="D8" s="185"/>
      <c r="E8" s="185"/>
      <c r="F8" s="185"/>
      <c r="G8" s="185"/>
      <c r="H8" s="204">
        <v>0</v>
      </c>
      <c r="I8" s="205">
        <v>0</v>
      </c>
      <c r="J8" s="217">
        <v>0</v>
      </c>
      <c r="K8" s="43"/>
      <c r="L8" s="43"/>
      <c r="M8" s="43"/>
      <c r="N8" s="43"/>
      <c r="O8" s="43"/>
      <c r="P8" s="43"/>
      <c r="Q8" s="43"/>
      <c r="R8" s="43"/>
      <c r="S8" s="43"/>
      <c r="T8" s="205">
        <v>0</v>
      </c>
      <c r="U8" s="205">
        <v>0</v>
      </c>
      <c r="V8" s="208"/>
      <c r="W8" s="43"/>
      <c r="X8" s="43"/>
      <c r="Y8" s="43"/>
      <c r="Z8" s="43"/>
      <c r="AA8" s="43"/>
      <c r="AB8" s="43"/>
      <c r="AC8" s="43"/>
      <c r="AD8" s="43"/>
      <c r="AE8" s="205">
        <v>0</v>
      </c>
      <c r="AF8" s="43"/>
      <c r="AG8" s="43"/>
      <c r="AH8" s="43"/>
      <c r="AI8" s="205">
        <v>0</v>
      </c>
      <c r="AJ8" s="205"/>
      <c r="AK8" s="185"/>
      <c r="AL8" s="185"/>
      <c r="AM8" s="193"/>
      <c r="AN8" s="193"/>
      <c r="AO8" s="193"/>
      <c r="AP8" s="193"/>
      <c r="AQ8" s="193"/>
      <c r="AR8" s="193"/>
      <c r="AS8" s="193"/>
      <c r="AT8" s="193"/>
      <c r="AU8" s="193"/>
      <c r="AV8" s="193"/>
    </row>
    <row r="9" spans="1:48" ht="15">
      <c r="A9" s="202">
        <f ca="1">IFERROR(__xludf.DUMMYFUNCTION("""COMPUTED_VALUE"""),6)</f>
        <v>6</v>
      </c>
      <c r="B9" s="202">
        <f ca="1">IFERROR(__xludf.DUMMYFUNCTION("""COMPUTED_VALUE"""),85)</f>
        <v>85</v>
      </c>
      <c r="C9" s="185" t="str">
        <f ca="1">IFERROR(__xludf.DUMMYFUNCTION("""COMPUTED_VALUE"""),"Выдача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образования")</f>
        <v>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</v>
      </c>
      <c r="D9" s="185"/>
      <c r="E9" s="185"/>
      <c r="F9" s="185"/>
      <c r="G9" s="185"/>
      <c r="H9" s="204">
        <v>0</v>
      </c>
      <c r="I9" s="205">
        <v>0</v>
      </c>
      <c r="J9" s="208">
        <v>0</v>
      </c>
      <c r="K9" s="43"/>
      <c r="L9" s="43"/>
      <c r="M9" s="43"/>
      <c r="N9" s="43"/>
      <c r="O9" s="43"/>
      <c r="P9" s="43"/>
      <c r="Q9" s="43"/>
      <c r="R9" s="43"/>
      <c r="S9" s="43"/>
      <c r="T9" s="205">
        <v>0</v>
      </c>
      <c r="U9" s="43"/>
      <c r="V9" s="208">
        <v>1</v>
      </c>
      <c r="W9" s="43"/>
      <c r="X9" s="43"/>
      <c r="Y9" s="43"/>
      <c r="Z9" s="43"/>
      <c r="AA9" s="43"/>
      <c r="AB9" s="43"/>
      <c r="AC9" s="43"/>
      <c r="AD9" s="43"/>
      <c r="AE9" s="205">
        <v>0</v>
      </c>
      <c r="AF9" s="43"/>
      <c r="AG9" s="43"/>
      <c r="AH9" s="43"/>
      <c r="AI9" s="205">
        <v>0</v>
      </c>
      <c r="AJ9" s="43"/>
      <c r="AK9" s="185"/>
      <c r="AL9" s="185"/>
      <c r="AM9" s="193"/>
      <c r="AN9" s="193"/>
      <c r="AO9" s="193"/>
      <c r="AP9" s="193"/>
      <c r="AQ9" s="193"/>
      <c r="AR9" s="193"/>
      <c r="AS9" s="193"/>
      <c r="AT9" s="193"/>
      <c r="AU9" s="193"/>
      <c r="AV9" s="193"/>
    </row>
    <row r="10" spans="1:48" ht="15">
      <c r="A10" s="202">
        <f ca="1">IFERROR(__xludf.DUMMYFUNCTION("""COMPUTED_VALUE"""),7)</f>
        <v>7</v>
      </c>
      <c r="B10" s="202">
        <f ca="1">IFERROR(__xludf.DUMMYFUNCTION("""COMPUTED_VALUE"""),63)</f>
        <v>63</v>
      </c>
      <c r="C10" s="185" t="str">
        <f ca="1">IFERROR(__xludf.DUMMYFUNCTION("""COMPUTED_VALUE"""),"Организация отдыха детей в каникулярное время")</f>
        <v>Организация отдыха детей в каникулярное время</v>
      </c>
      <c r="D10" s="185"/>
      <c r="E10" s="185"/>
      <c r="F10" s="185"/>
      <c r="G10" s="185"/>
      <c r="H10" s="204" t="s">
        <v>1669</v>
      </c>
      <c r="I10" s="205" t="s">
        <v>1669</v>
      </c>
      <c r="J10" s="217" t="s">
        <v>1669</v>
      </c>
      <c r="K10" s="43"/>
      <c r="L10" s="43"/>
      <c r="M10" s="43"/>
      <c r="N10" s="43"/>
      <c r="O10" s="43"/>
      <c r="P10" s="43"/>
      <c r="Q10" s="43"/>
      <c r="R10" s="43"/>
      <c r="S10" s="43"/>
      <c r="T10" s="205" t="s">
        <v>1669</v>
      </c>
      <c r="U10" s="205" t="s">
        <v>1669</v>
      </c>
      <c r="V10" s="208"/>
      <c r="W10" s="43"/>
      <c r="X10" s="43"/>
      <c r="Y10" s="43"/>
      <c r="Z10" s="43"/>
      <c r="AA10" s="43"/>
      <c r="AB10" s="43"/>
      <c r="AC10" s="43"/>
      <c r="AD10" s="43"/>
      <c r="AE10" s="205" t="s">
        <v>1671</v>
      </c>
      <c r="AF10" s="43"/>
      <c r="AG10" s="43"/>
      <c r="AH10" s="43"/>
      <c r="AI10" s="43"/>
      <c r="AJ10" s="205" t="s">
        <v>1671</v>
      </c>
      <c r="AK10" s="185"/>
      <c r="AL10" s="185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</row>
    <row r="11" spans="1:48" ht="15">
      <c r="A11" s="202">
        <f ca="1">IFERROR(__xludf.DUMMYFUNCTION("""COMPUTED_VALUE"""),8)</f>
        <v>8</v>
      </c>
      <c r="B11" s="202">
        <f ca="1">IFERROR(__xludf.DUMMYFUNCTION("""COMPUTED_VALUE"""),59)</f>
        <v>59</v>
      </c>
      <c r="C11" s="185" t="str">
        <f ca="1">IFERROR(__xludf.DUMMYFUNCTION("""COMPUTED_VALUE"""),"Перераспределение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собственности")</f>
        <v>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</v>
      </c>
      <c r="D11" s="185"/>
      <c r="E11" s="185"/>
      <c r="F11" s="185"/>
      <c r="G11" s="185"/>
      <c r="H11" s="204">
        <v>0</v>
      </c>
      <c r="I11" s="205">
        <v>0</v>
      </c>
      <c r="J11" s="208">
        <v>0</v>
      </c>
      <c r="K11" s="43"/>
      <c r="L11" s="43"/>
      <c r="M11" s="43"/>
      <c r="N11" s="43"/>
      <c r="O11" s="43"/>
      <c r="P11" s="43"/>
      <c r="Q11" s="43"/>
      <c r="R11" s="43"/>
      <c r="S11" s="43"/>
      <c r="T11" s="205">
        <v>0</v>
      </c>
      <c r="U11" s="205">
        <v>0</v>
      </c>
      <c r="V11" s="208">
        <v>0</v>
      </c>
      <c r="W11" s="43"/>
      <c r="X11" s="43"/>
      <c r="Y11" s="43"/>
      <c r="Z11" s="43"/>
      <c r="AA11" s="43"/>
      <c r="AB11" s="43"/>
      <c r="AC11" s="43"/>
      <c r="AD11" s="43"/>
      <c r="AE11" s="205">
        <v>0</v>
      </c>
      <c r="AF11" s="43"/>
      <c r="AG11" s="43"/>
      <c r="AH11" s="43"/>
      <c r="AI11" s="205">
        <v>0</v>
      </c>
      <c r="AJ11" s="43"/>
      <c r="AK11" s="185"/>
      <c r="AL11" s="185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</row>
    <row r="12" spans="1:48" ht="15">
      <c r="A12" s="202">
        <f ca="1">IFERROR(__xludf.DUMMYFUNCTION("""COMPUTED_VALUE"""),9)</f>
        <v>9</v>
      </c>
      <c r="B12" s="202">
        <f ca="1">IFERROR(__xludf.DUMMYFUNCTION("""COMPUTED_VALUE"""),55)</f>
        <v>55</v>
      </c>
      <c r="C12" s="185" t="str">
        <f ca="1">IFERROR(__xludf.DUMMYFUNCTION("""COMPUTED_VALUE"""),"Предоставление разрешения на осуществление земляных работ")</f>
        <v>Предоставление разрешения на осуществление земляных работ</v>
      </c>
      <c r="D12" s="185"/>
      <c r="E12" s="185"/>
      <c r="F12" s="185"/>
      <c r="G12" s="185"/>
      <c r="H12" s="204">
        <v>0</v>
      </c>
      <c r="I12" s="205">
        <v>0</v>
      </c>
      <c r="J12" s="208">
        <v>0</v>
      </c>
      <c r="K12" s="43"/>
      <c r="L12" s="43"/>
      <c r="M12" s="43"/>
      <c r="N12" s="43"/>
      <c r="O12" s="43"/>
      <c r="P12" s="43"/>
      <c r="Q12" s="43"/>
      <c r="R12" s="43"/>
      <c r="S12" s="43"/>
      <c r="T12" s="205">
        <v>0</v>
      </c>
      <c r="U12" s="205">
        <v>0</v>
      </c>
      <c r="V12" s="208">
        <v>3</v>
      </c>
      <c r="W12" s="43"/>
      <c r="X12" s="43"/>
      <c r="Y12" s="43"/>
      <c r="Z12" s="43"/>
      <c r="AA12" s="43"/>
      <c r="AB12" s="43"/>
      <c r="AC12" s="43"/>
      <c r="AD12" s="43"/>
      <c r="AE12" s="205">
        <v>0</v>
      </c>
      <c r="AF12" s="43"/>
      <c r="AG12" s="43"/>
      <c r="AH12" s="43"/>
      <c r="AI12" s="205">
        <v>0</v>
      </c>
      <c r="AJ12" s="43"/>
      <c r="AK12" s="185"/>
      <c r="AL12" s="185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</row>
    <row r="13" spans="1:48" ht="15">
      <c r="A13" s="202">
        <f ca="1">IFERROR(__xludf.DUMMYFUNCTION("""COMPUTED_VALUE"""),10)</f>
        <v>10</v>
      </c>
      <c r="B13" s="202">
        <f ca="1">IFERROR(__xludf.DUMMYFUNCTION("""COMPUTED_VALUE"""),18)</f>
        <v>18</v>
      </c>
      <c r="C13" s="185" t="str">
        <f ca="1">IFERROR(__xludf.DUMMYFUNCTION("""COMPUTED_VALUE"""),"Присвоение адреса объекту адресации, изменение и аннулирование такого адреса")</f>
        <v>Присвоение адреса объекту адресации, изменение и аннулирование такого адреса</v>
      </c>
      <c r="D13" s="185"/>
      <c r="E13" s="185"/>
      <c r="F13" s="185"/>
      <c r="G13" s="185"/>
      <c r="H13" s="204">
        <v>2</v>
      </c>
      <c r="I13" s="205">
        <v>5</v>
      </c>
      <c r="J13" s="208">
        <v>3</v>
      </c>
      <c r="K13" s="43"/>
      <c r="L13" s="43"/>
      <c r="M13" s="43"/>
      <c r="N13" s="43"/>
      <c r="O13" s="43"/>
      <c r="P13" s="43"/>
      <c r="Q13" s="43"/>
      <c r="R13" s="43"/>
      <c r="S13" s="43"/>
      <c r="T13" s="205">
        <v>19</v>
      </c>
      <c r="U13" s="205">
        <v>25</v>
      </c>
      <c r="V13" s="208">
        <v>21</v>
      </c>
      <c r="W13" s="43"/>
      <c r="X13" s="43"/>
      <c r="Y13" s="43"/>
      <c r="Z13" s="43"/>
      <c r="AA13" s="43"/>
      <c r="AB13" s="43"/>
      <c r="AC13" s="43"/>
      <c r="AD13" s="43"/>
      <c r="AE13" s="205">
        <v>9</v>
      </c>
      <c r="AF13" s="43"/>
      <c r="AG13" s="43"/>
      <c r="AH13" s="43"/>
      <c r="AI13" s="205">
        <v>9</v>
      </c>
      <c r="AJ13" s="43"/>
      <c r="AK13" s="185"/>
      <c r="AL13" s="185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</row>
    <row r="14" spans="1:48" ht="15">
      <c r="A14" s="202">
        <f ca="1">IFERROR(__xludf.DUMMYFUNCTION("""COMPUTED_VALUE"""),11)</f>
        <v>11</v>
      </c>
      <c r="B14" s="202">
        <f ca="1">IFERROR(__xludf.DUMMYFUNCTION("""COMPUTED_VALUE"""),14)</f>
        <v>14</v>
      </c>
      <c r="C14" s="185" t="str">
        <f ca="1">IFERROR(__xludf.DUMMYFUNCTION("""COMPUTED_VALUE"""),"Согласование проведения переустройства и (или) перепланировки помещения в многоквартирном доме")</f>
        <v>Согласование проведения переустройства и (или) перепланировки помещения в многоквартирном доме</v>
      </c>
      <c r="D14" s="185"/>
      <c r="E14" s="185"/>
      <c r="F14" s="185"/>
      <c r="G14" s="185"/>
      <c r="H14" s="204">
        <v>0</v>
      </c>
      <c r="I14" s="205">
        <v>0</v>
      </c>
      <c r="J14" s="208">
        <v>0</v>
      </c>
      <c r="K14" s="43"/>
      <c r="L14" s="43"/>
      <c r="M14" s="43"/>
      <c r="N14" s="43"/>
      <c r="O14" s="43"/>
      <c r="P14" s="43"/>
      <c r="Q14" s="43"/>
      <c r="R14" s="43"/>
      <c r="S14" s="43"/>
      <c r="T14" s="205">
        <v>0</v>
      </c>
      <c r="U14" s="205">
        <v>0</v>
      </c>
      <c r="V14" s="208">
        <v>1</v>
      </c>
      <c r="W14" s="43"/>
      <c r="X14" s="43"/>
      <c r="Y14" s="43"/>
      <c r="Z14" s="43"/>
      <c r="AA14" s="43"/>
      <c r="AB14" s="43"/>
      <c r="AC14" s="43"/>
      <c r="AD14" s="43"/>
      <c r="AE14" s="205">
        <v>0</v>
      </c>
      <c r="AF14" s="43"/>
      <c r="AG14" s="43"/>
      <c r="AH14" s="43"/>
      <c r="AI14" s="205">
        <v>0</v>
      </c>
      <c r="AJ14" s="205"/>
      <c r="AK14" s="185"/>
      <c r="AL14" s="185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</row>
    <row r="15" spans="1:48" ht="15">
      <c r="A15" s="202">
        <f ca="1">IFERROR(__xludf.DUMMYFUNCTION("""COMPUTED_VALUE"""),12)</f>
        <v>12</v>
      </c>
      <c r="B15" s="202">
        <f ca="1">IFERROR(__xludf.DUMMYFUNCTION("""COMPUTED_VALUE"""),24)</f>
        <v>24</v>
      </c>
      <c r="C15" s="185" t="str">
        <f ca="1">IFERROR(__xludf.DUMMYFUNCTION("""COMPUTED_VALUE"""),"Утверждение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образования")</f>
        <v>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</v>
      </c>
      <c r="D15" s="185"/>
      <c r="E15" s="185"/>
      <c r="F15" s="185"/>
      <c r="G15" s="185"/>
      <c r="H15" s="204">
        <v>0</v>
      </c>
      <c r="I15" s="205">
        <v>0</v>
      </c>
      <c r="J15" s="208">
        <v>0</v>
      </c>
      <c r="K15" s="43"/>
      <c r="L15" s="43"/>
      <c r="M15" s="43"/>
      <c r="N15" s="43"/>
      <c r="O15" s="43"/>
      <c r="P15" s="43"/>
      <c r="Q15" s="43"/>
      <c r="R15" s="43"/>
      <c r="S15" s="43"/>
      <c r="T15" s="205">
        <v>0</v>
      </c>
      <c r="U15" s="205">
        <v>0</v>
      </c>
      <c r="V15" s="208">
        <v>0</v>
      </c>
      <c r="W15" s="43"/>
      <c r="X15" s="43"/>
      <c r="Y15" s="43"/>
      <c r="Z15" s="43"/>
      <c r="AA15" s="43"/>
      <c r="AB15" s="43"/>
      <c r="AC15" s="43"/>
      <c r="AD15" s="43"/>
      <c r="AE15" s="205">
        <v>0</v>
      </c>
      <c r="AF15" s="43"/>
      <c r="AG15" s="43"/>
      <c r="AH15" s="43"/>
      <c r="AI15" s="205">
        <v>0</v>
      </c>
      <c r="AJ15" s="205"/>
      <c r="AK15" s="185"/>
      <c r="AL15" s="185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</row>
    <row r="16" spans="1:48" ht="15">
      <c r="A16" s="202">
        <f ca="1">IFERROR(__xludf.DUMMYFUNCTION("""COMPUTED_VALUE"""),13)</f>
        <v>13</v>
      </c>
      <c r="B16" s="202">
        <f ca="1">IFERROR(__xludf.DUMMYFUNCTION("""COMPUTED_VALUE"""),49)</f>
        <v>49</v>
      </c>
      <c r="C16" s="185" t="str">
        <f ca="1">IFERROR(__xludf.DUMMYFUNCTION("""COMPUTED_VALUE"""),"Предоставление земельных участков, находящихся в муниципальной собственности (государственная собственность на которые не разграничена), на торгах")</f>
        <v>Предоставление земельных участков, находящихся в муниципальной собственности (государственная собственность на которые не разграничена), на торгах</v>
      </c>
      <c r="D16" s="185"/>
      <c r="E16" s="185"/>
      <c r="F16" s="185"/>
      <c r="G16" s="185"/>
      <c r="H16" s="204">
        <v>0</v>
      </c>
      <c r="I16" s="205">
        <v>0</v>
      </c>
      <c r="J16" s="208">
        <v>0</v>
      </c>
      <c r="K16" s="43"/>
      <c r="L16" s="43"/>
      <c r="M16" s="43"/>
      <c r="N16" s="43"/>
      <c r="O16" s="43"/>
      <c r="P16" s="43"/>
      <c r="Q16" s="43"/>
      <c r="R16" s="43"/>
      <c r="S16" s="43"/>
      <c r="T16" s="205">
        <v>0</v>
      </c>
      <c r="U16" s="205">
        <v>0</v>
      </c>
      <c r="V16" s="208">
        <v>0</v>
      </c>
      <c r="W16" s="43"/>
      <c r="X16" s="43"/>
      <c r="Y16" s="43"/>
      <c r="Z16" s="43"/>
      <c r="AA16" s="43"/>
      <c r="AB16" s="43"/>
      <c r="AC16" s="43"/>
      <c r="AD16" s="43"/>
      <c r="AE16" s="205">
        <v>0</v>
      </c>
      <c r="AF16" s="43"/>
      <c r="AG16" s="43"/>
      <c r="AH16" s="43"/>
      <c r="AI16" s="205">
        <v>0</v>
      </c>
      <c r="AJ16" s="205"/>
      <c r="AK16" s="185"/>
      <c r="AL16" s="185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</row>
    <row r="17" spans="1:48" ht="15">
      <c r="A17" s="202">
        <f ca="1">IFERROR(__xludf.DUMMYFUNCTION("""COMPUTED_VALUE"""),14)</f>
        <v>14</v>
      </c>
      <c r="B17" s="202">
        <f ca="1">IFERROR(__xludf.DUMMYFUNCTION("""COMPUTED_VALUE"""),1)</f>
        <v>1</v>
      </c>
      <c r="C17" s="185" t="str">
        <f ca="1">IFERROR(__xludf.DUMMYFUNCTION("""COMPUTED_VALUE"""),"Выдача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Фед"&amp;"ерации и международными обязательствами администрацией")</f>
        <v>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Федерации и международными обязательствами администрацией</v>
      </c>
      <c r="D17" s="185"/>
      <c r="E17" s="185"/>
      <c r="F17" s="185"/>
      <c r="G17" s="185"/>
      <c r="H17" s="204">
        <v>0</v>
      </c>
      <c r="I17" s="205">
        <v>1</v>
      </c>
      <c r="J17" s="208">
        <v>0</v>
      </c>
      <c r="K17" s="43"/>
      <c r="L17" s="43"/>
      <c r="M17" s="43"/>
      <c r="N17" s="43"/>
      <c r="O17" s="43"/>
      <c r="P17" s="43"/>
      <c r="Q17" s="43"/>
      <c r="R17" s="43"/>
      <c r="S17" s="43"/>
      <c r="T17" s="205">
        <v>0</v>
      </c>
      <c r="U17" s="205">
        <v>0</v>
      </c>
      <c r="V17" s="208">
        <v>1</v>
      </c>
      <c r="W17" s="43"/>
      <c r="X17" s="43"/>
      <c r="Y17" s="43"/>
      <c r="Z17" s="43"/>
      <c r="AA17" s="43"/>
      <c r="AB17" s="43"/>
      <c r="AC17" s="43"/>
      <c r="AD17" s="43"/>
      <c r="AE17" s="205">
        <v>1</v>
      </c>
      <c r="AF17" s="43"/>
      <c r="AG17" s="43"/>
      <c r="AH17" s="43"/>
      <c r="AI17" s="205">
        <v>1</v>
      </c>
      <c r="AJ17" s="205"/>
      <c r="AK17" s="185"/>
      <c r="AL17" s="185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</row>
    <row r="18" spans="1:48" ht="15">
      <c r="A18" s="202">
        <f ca="1">IFERROR(__xludf.DUMMYFUNCTION("""COMPUTED_VALUE"""),15)</f>
        <v>15</v>
      </c>
      <c r="B18" s="202">
        <f ca="1">IFERROR(__xludf.DUMMYFUNCTION("""COMPUTED_VALUE"""),105)</f>
        <v>105</v>
      </c>
      <c r="C18" s="185" t="str">
        <f ca="1">IFERROR(__xludf.DUMMYFUNCTION("""COMPUTED_VALUE"""),"Признание садового дома жилым домом и жилого дома садовым домом")</f>
        <v>Признание садового дома жилым домом и жилого дома садовым домом</v>
      </c>
      <c r="D18" s="185"/>
      <c r="E18" s="185"/>
      <c r="F18" s="185"/>
      <c r="G18" s="185"/>
      <c r="H18" s="204">
        <v>0</v>
      </c>
      <c r="I18" s="205">
        <v>1</v>
      </c>
      <c r="J18" s="208">
        <v>0</v>
      </c>
      <c r="K18" s="43"/>
      <c r="L18" s="43"/>
      <c r="M18" s="43"/>
      <c r="N18" s="43"/>
      <c r="O18" s="43"/>
      <c r="P18" s="43"/>
      <c r="Q18" s="43"/>
      <c r="R18" s="43"/>
      <c r="S18" s="43"/>
      <c r="T18" s="205">
        <v>0</v>
      </c>
      <c r="U18" s="205">
        <v>1</v>
      </c>
      <c r="V18" s="208">
        <v>1</v>
      </c>
      <c r="W18" s="43"/>
      <c r="X18" s="43"/>
      <c r="Y18" s="43"/>
      <c r="Z18" s="43"/>
      <c r="AA18" s="43"/>
      <c r="AB18" s="43"/>
      <c r="AC18" s="43"/>
      <c r="AD18" s="43"/>
      <c r="AE18" s="205">
        <v>1</v>
      </c>
      <c r="AF18" s="43"/>
      <c r="AG18" s="43"/>
      <c r="AH18" s="43"/>
      <c r="AI18" s="205">
        <v>1</v>
      </c>
      <c r="AJ18" s="205"/>
      <c r="AK18" s="185"/>
      <c r="AL18" s="185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</row>
    <row r="19" spans="1:48" ht="15">
      <c r="A19" s="202">
        <f ca="1">IFERROR(__xludf.DUMMYFUNCTION("""COMPUTED_VALUE"""),16)</f>
        <v>16</v>
      </c>
      <c r="B19" s="202">
        <f ca="1">IFERROR(__xludf.DUMMYFUNCTION("""COMPUTED_VALUE"""),12)</f>
        <v>12</v>
      </c>
      <c r="C19" s="185" t="str">
        <f ca="1">IFERROR(__xludf.DUMMYFUNCTION("""COMPUTED_VALUE"""),"Перевод жилого помещения в нежилое помещение и нежилого помещения в жилое помещение")</f>
        <v>Перевод жилого помещения в нежилое помещение и нежилого помещения в жилое помещение</v>
      </c>
      <c r="D19" s="185"/>
      <c r="E19" s="185"/>
      <c r="F19" s="185"/>
      <c r="G19" s="185"/>
      <c r="H19" s="204">
        <v>0</v>
      </c>
      <c r="I19" s="205">
        <v>0</v>
      </c>
      <c r="J19" s="208">
        <v>0</v>
      </c>
      <c r="K19" s="43"/>
      <c r="L19" s="43"/>
      <c r="M19" s="43"/>
      <c r="N19" s="43"/>
      <c r="O19" s="43"/>
      <c r="P19" s="43"/>
      <c r="Q19" s="43"/>
      <c r="R19" s="43"/>
      <c r="S19" s="43"/>
      <c r="T19" s="205">
        <v>0</v>
      </c>
      <c r="U19" s="205">
        <v>0</v>
      </c>
      <c r="V19" s="208">
        <v>0</v>
      </c>
      <c r="W19" s="43"/>
      <c r="X19" s="43"/>
      <c r="Y19" s="43"/>
      <c r="Z19" s="43"/>
      <c r="AA19" s="43"/>
      <c r="AB19" s="43"/>
      <c r="AC19" s="43"/>
      <c r="AD19" s="43"/>
      <c r="AE19" s="205">
        <v>0</v>
      </c>
      <c r="AF19" s="43"/>
      <c r="AG19" s="43"/>
      <c r="AH19" s="43"/>
      <c r="AI19" s="205">
        <v>0</v>
      </c>
      <c r="AJ19" s="205"/>
      <c r="AK19" s="185"/>
      <c r="AL19" s="185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</row>
    <row r="20" spans="1:48" ht="15">
      <c r="A20" s="202">
        <f ca="1">IFERROR(__xludf.DUMMYFUNCTION("""COMPUTED_VALUE"""),17)</f>
        <v>17</v>
      </c>
      <c r="B20" s="202">
        <f ca="1">IFERROR(__xludf.DUMMYFUNCTION("""COMPUTED_VALUE"""),96)</f>
        <v>96</v>
      </c>
      <c r="C20" s="185" t="str">
        <f ca="1">IFERROR(__xludf.DUMMYFUNCTION("""COMPUTED_VALUE"""),"Предоставление разрешения на отклонение от предельных параметров разрешенного строительства, реконструкции объекта капитального строительства")</f>
        <v>Предоставление разрешения на отклонение от предельных параметров разрешенного строительства, реконструкции объекта капитального строительства</v>
      </c>
      <c r="D20" s="185"/>
      <c r="E20" s="185"/>
      <c r="F20" s="185"/>
      <c r="G20" s="185"/>
      <c r="H20" s="204">
        <v>0</v>
      </c>
      <c r="I20" s="205">
        <v>0</v>
      </c>
      <c r="J20" s="208">
        <v>0</v>
      </c>
      <c r="K20" s="43"/>
      <c r="L20" s="43"/>
      <c r="M20" s="43"/>
      <c r="N20" s="43"/>
      <c r="O20" s="43"/>
      <c r="P20" s="43"/>
      <c r="Q20" s="43"/>
      <c r="R20" s="43"/>
      <c r="S20" s="43"/>
      <c r="T20" s="205">
        <v>0</v>
      </c>
      <c r="U20" s="205">
        <v>0</v>
      </c>
      <c r="V20" s="208">
        <v>0</v>
      </c>
      <c r="W20" s="43"/>
      <c r="X20" s="43"/>
      <c r="Y20" s="43"/>
      <c r="Z20" s="43"/>
      <c r="AA20" s="43"/>
      <c r="AB20" s="43"/>
      <c r="AC20" s="43"/>
      <c r="AD20" s="43"/>
      <c r="AE20" s="205">
        <v>0</v>
      </c>
      <c r="AF20" s="43"/>
      <c r="AG20" s="43"/>
      <c r="AH20" s="43"/>
      <c r="AI20" s="205">
        <v>0</v>
      </c>
      <c r="AJ20" s="205"/>
      <c r="AK20" s="185"/>
      <c r="AL20" s="185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</row>
    <row r="21" spans="1:48" ht="15">
      <c r="A21" s="202">
        <f ca="1">IFERROR(__xludf.DUMMYFUNCTION("""COMPUTED_VALUE"""),18)</f>
        <v>18</v>
      </c>
      <c r="B21" s="202">
        <f ca="1">IFERROR(__xludf.DUMMYFUNCTION("""COMPUTED_VALUE"""),9)</f>
        <v>9</v>
      </c>
      <c r="C21" s="185" t="str">
        <f ca="1">IFERROR(__xludf.DUMMYFUNCTION("""COMPUTED_VALUE"""),"Выдача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разрешений")</f>
        <v>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</v>
      </c>
      <c r="D21" s="185"/>
      <c r="E21" s="185"/>
      <c r="F21" s="185"/>
      <c r="G21" s="185"/>
      <c r="H21" s="204">
        <v>0</v>
      </c>
      <c r="I21" s="205">
        <v>0</v>
      </c>
      <c r="J21" s="208">
        <v>0</v>
      </c>
      <c r="K21" s="43"/>
      <c r="L21" s="43"/>
      <c r="M21" s="43"/>
      <c r="N21" s="43"/>
      <c r="O21" s="43"/>
      <c r="P21" s="43"/>
      <c r="Q21" s="43"/>
      <c r="R21" s="43"/>
      <c r="S21" s="43"/>
      <c r="T21" s="205">
        <v>0</v>
      </c>
      <c r="U21" s="205">
        <v>0</v>
      </c>
      <c r="V21" s="208">
        <v>0</v>
      </c>
      <c r="W21" s="43"/>
      <c r="X21" s="43"/>
      <c r="Y21" s="43"/>
      <c r="Z21" s="43"/>
      <c r="AA21" s="43"/>
      <c r="AB21" s="43"/>
      <c r="AC21" s="43"/>
      <c r="AD21" s="43"/>
      <c r="AE21" s="205">
        <v>0</v>
      </c>
      <c r="AF21" s="43"/>
      <c r="AG21" s="43"/>
      <c r="AH21" s="43"/>
      <c r="AI21" s="205">
        <v>0</v>
      </c>
      <c r="AJ21" s="205"/>
      <c r="AK21" s="185"/>
      <c r="AL21" s="185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</row>
    <row r="22" spans="1:48" ht="15">
      <c r="A22" s="202">
        <f ca="1">IFERROR(__xludf.DUMMYFUNCTION("""COMPUTED_VALUE"""),19)</f>
        <v>19</v>
      </c>
      <c r="B22" s="202">
        <f ca="1">IFERROR(__xludf.DUMMYFUNCTION("""COMPUTED_VALUE"""),73)</f>
        <v>73</v>
      </c>
      <c r="C22" s="185" t="str">
        <f ca="1">IFERROR(__xludf.DUMMYFUNCTION("""COMPUTED_VALUE"""),"Выдача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сервитута")</f>
        <v>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</v>
      </c>
      <c r="D22" s="185"/>
      <c r="E22" s="185"/>
      <c r="F22" s="185"/>
      <c r="G22" s="185"/>
      <c r="H22" s="204">
        <v>0</v>
      </c>
      <c r="I22" s="205">
        <v>0</v>
      </c>
      <c r="J22" s="208">
        <v>0</v>
      </c>
      <c r="K22" s="43"/>
      <c r="L22" s="43"/>
      <c r="M22" s="43"/>
      <c r="N22" s="43"/>
      <c r="O22" s="43"/>
      <c r="P22" s="43"/>
      <c r="Q22" s="43"/>
      <c r="R22" s="43"/>
      <c r="S22" s="43"/>
      <c r="T22" s="205">
        <v>0</v>
      </c>
      <c r="U22" s="205">
        <v>0</v>
      </c>
      <c r="V22" s="208">
        <v>0</v>
      </c>
      <c r="W22" s="43"/>
      <c r="X22" s="43"/>
      <c r="Y22" s="43"/>
      <c r="Z22" s="43"/>
      <c r="AA22" s="43"/>
      <c r="AB22" s="43"/>
      <c r="AC22" s="43"/>
      <c r="AD22" s="43"/>
      <c r="AE22" s="205">
        <v>0</v>
      </c>
      <c r="AF22" s="43"/>
      <c r="AG22" s="43"/>
      <c r="AH22" s="43"/>
      <c r="AI22" s="205">
        <v>0</v>
      </c>
      <c r="AJ22" s="205"/>
      <c r="AK22" s="185"/>
      <c r="AL22" s="185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</row>
    <row r="23" spans="1:48" ht="15">
      <c r="A23" s="202">
        <f ca="1">IFERROR(__xludf.DUMMYFUNCTION("""COMPUTED_VALUE"""),20)</f>
        <v>20</v>
      </c>
      <c r="B23" s="202">
        <f ca="1">IFERROR(__xludf.DUMMYFUNCTION("""COMPUTED_VALUE"""),56)</f>
        <v>56</v>
      </c>
      <c r="C23" s="185" t="str">
        <f ca="1">IFERROR(__xludf.DUMMYFUNCTION("""COMPUTED_VALUE"""),"Отнесение земель или земельных участков в составе таких земель к определенной категории")</f>
        <v>Отнесение земель или земельных участков в составе таких земель к определенной категории</v>
      </c>
      <c r="D23" s="185"/>
      <c r="E23" s="185"/>
      <c r="F23" s="185"/>
      <c r="G23" s="185"/>
      <c r="H23" s="204" t="s">
        <v>1669</v>
      </c>
      <c r="I23" s="205" t="s">
        <v>1669</v>
      </c>
      <c r="J23" s="208"/>
      <c r="K23" s="43"/>
      <c r="L23" s="43"/>
      <c r="M23" s="43"/>
      <c r="N23" s="43"/>
      <c r="O23" s="43"/>
      <c r="P23" s="43"/>
      <c r="Q23" s="43"/>
      <c r="R23" s="43"/>
      <c r="S23" s="43"/>
      <c r="T23" s="205" t="s">
        <v>1669</v>
      </c>
      <c r="U23" s="205" t="s">
        <v>1669</v>
      </c>
      <c r="V23" s="208"/>
      <c r="W23" s="43"/>
      <c r="X23" s="43"/>
      <c r="Y23" s="43"/>
      <c r="Z23" s="43"/>
      <c r="AA23" s="43"/>
      <c r="AB23" s="43"/>
      <c r="AC23" s="43"/>
      <c r="AD23" s="43"/>
      <c r="AE23" s="205" t="s">
        <v>1669</v>
      </c>
      <c r="AF23" s="43"/>
      <c r="AG23" s="43"/>
      <c r="AH23" s="43"/>
      <c r="AI23" s="205" t="s">
        <v>1669</v>
      </c>
      <c r="AJ23" s="205" t="s">
        <v>1671</v>
      </c>
      <c r="AK23" s="185"/>
      <c r="AL23" s="185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</row>
    <row r="24" spans="1:48" ht="15">
      <c r="A24" s="202">
        <f ca="1">IFERROR(__xludf.DUMMYFUNCTION("""COMPUTED_VALUE"""),21)</f>
        <v>21</v>
      </c>
      <c r="B24" s="202">
        <f ca="1">IFERROR(__xludf.DUMMYFUNCTION("""COMPUTED_VALUE"""),50)</f>
        <v>50</v>
      </c>
      <c r="C24" s="185" t="str">
        <f ca="1">IFERROR(__xludf.DUMMYFUNCTION("""COMPUTED_VALUE"""),"Установление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&lt;1&gt;)")</f>
        <v>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</v>
      </c>
      <c r="D24" s="185"/>
      <c r="E24" s="185"/>
      <c r="F24" s="185"/>
      <c r="G24" s="185"/>
      <c r="H24" s="204">
        <v>0</v>
      </c>
      <c r="I24" s="205">
        <v>0</v>
      </c>
      <c r="J24" s="208">
        <v>0</v>
      </c>
      <c r="K24" s="43"/>
      <c r="L24" s="43"/>
      <c r="M24" s="43"/>
      <c r="N24" s="43"/>
      <c r="O24" s="43"/>
      <c r="P24" s="43"/>
      <c r="Q24" s="43"/>
      <c r="R24" s="43"/>
      <c r="S24" s="43"/>
      <c r="T24" s="205">
        <v>0</v>
      </c>
      <c r="U24" s="205">
        <v>0</v>
      </c>
      <c r="V24" s="208">
        <v>0</v>
      </c>
      <c r="W24" s="43"/>
      <c r="X24" s="43"/>
      <c r="Y24" s="43"/>
      <c r="Z24" s="43"/>
      <c r="AA24" s="43"/>
      <c r="AB24" s="43"/>
      <c r="AC24" s="43"/>
      <c r="AD24" s="43"/>
      <c r="AE24" s="205">
        <v>0</v>
      </c>
      <c r="AF24" s="43"/>
      <c r="AG24" s="43"/>
      <c r="AH24" s="43"/>
      <c r="AI24" s="205">
        <v>0</v>
      </c>
      <c r="AJ24" s="205"/>
      <c r="AK24" s="185"/>
      <c r="AL24" s="185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</row>
    <row r="25" spans="1:48" ht="15">
      <c r="A25" s="202">
        <f ca="1">IFERROR(__xludf.DUMMYFUNCTION("""COMPUTED_VALUE"""),22)</f>
        <v>22</v>
      </c>
      <c r="B25" s="202">
        <f ca="1">IFERROR(__xludf.DUMMYFUNCTION("""COMPUTED_VALUE"""),70)</f>
        <v>70</v>
      </c>
      <c r="C25" s="185" t="str">
        <f ca="1">IFERROR(__xludf.DUMMYFUNCTION("""COMPUTED_VALUE"""),"Выдача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капитала")</f>
        <v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v>
      </c>
      <c r="D25" s="185"/>
      <c r="E25" s="185"/>
      <c r="F25" s="185"/>
      <c r="G25" s="185"/>
      <c r="H25" s="204">
        <v>0</v>
      </c>
      <c r="I25" s="205">
        <v>0</v>
      </c>
      <c r="J25" s="208">
        <v>0</v>
      </c>
      <c r="K25" s="43"/>
      <c r="L25" s="43"/>
      <c r="M25" s="43"/>
      <c r="N25" s="43"/>
      <c r="O25" s="43"/>
      <c r="P25" s="43"/>
      <c r="Q25" s="43"/>
      <c r="R25" s="43"/>
      <c r="S25" s="43"/>
      <c r="T25" s="205">
        <v>0</v>
      </c>
      <c r="U25" s="205">
        <v>0</v>
      </c>
      <c r="V25" s="208">
        <v>0</v>
      </c>
      <c r="W25" s="43"/>
      <c r="X25" s="43"/>
      <c r="Y25" s="43"/>
      <c r="Z25" s="43"/>
      <c r="AA25" s="43"/>
      <c r="AB25" s="43"/>
      <c r="AC25" s="43"/>
      <c r="AD25" s="43"/>
      <c r="AE25" s="205">
        <v>0</v>
      </c>
      <c r="AF25" s="43"/>
      <c r="AG25" s="43"/>
      <c r="AH25" s="43"/>
      <c r="AI25" s="205">
        <v>0</v>
      </c>
      <c r="AJ25" s="205"/>
      <c r="AK25" s="185"/>
      <c r="AL25" s="185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</row>
    <row r="26" spans="1:48" ht="15">
      <c r="A26" s="202">
        <f ca="1">IFERROR(__xludf.DUMMYFUNCTION("""COMPUTED_VALUE"""),23)</f>
        <v>23</v>
      </c>
      <c r="B26" s="202">
        <f ca="1">IFERROR(__xludf.DUMMYFUNCTION("""COMPUTED_VALUE"""),97)</f>
        <v>97</v>
      </c>
      <c r="C26" s="185" t="str">
        <f ca="1">IFERROR(__xludf.DUMMYFUNCTION("""COMPUTED_VALUE"""),"Предоставление разрешения на условно разрешенный вид использования земельного участка или объекта капитального строительства")</f>
        <v>Предоставление разрешения на условно разрешенный вид использования земельного участка или объекта капитального строительства</v>
      </c>
      <c r="D26" s="185"/>
      <c r="E26" s="185"/>
      <c r="F26" s="185"/>
      <c r="G26" s="185"/>
      <c r="H26" s="204" t="s">
        <v>1669</v>
      </c>
      <c r="I26" s="205" t="s">
        <v>1669</v>
      </c>
      <c r="J26" s="208"/>
      <c r="K26" s="43"/>
      <c r="L26" s="43"/>
      <c r="M26" s="43"/>
      <c r="N26" s="43"/>
      <c r="O26" s="43"/>
      <c r="P26" s="43"/>
      <c r="Q26" s="43"/>
      <c r="R26" s="43"/>
      <c r="S26" s="43"/>
      <c r="T26" s="205" t="s">
        <v>1669</v>
      </c>
      <c r="U26" s="205" t="s">
        <v>1669</v>
      </c>
      <c r="V26" s="208"/>
      <c r="W26" s="43"/>
      <c r="X26" s="43"/>
      <c r="Y26" s="43"/>
      <c r="Z26" s="43"/>
      <c r="AA26" s="43"/>
      <c r="AB26" s="43"/>
      <c r="AC26" s="43"/>
      <c r="AD26" s="43"/>
      <c r="AE26" s="205" t="s">
        <v>1669</v>
      </c>
      <c r="AF26" s="43"/>
      <c r="AG26" s="43"/>
      <c r="AH26" s="43"/>
      <c r="AI26" s="205" t="s">
        <v>1669</v>
      </c>
      <c r="AJ26" s="205" t="s">
        <v>1671</v>
      </c>
      <c r="AK26" s="185"/>
      <c r="AL26" s="185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</row>
    <row r="27" spans="1:48" ht="15">
      <c r="A27" s="202">
        <f ca="1">IFERROR(__xludf.DUMMYFUNCTION("""COMPUTED_VALUE"""),24)</f>
        <v>24</v>
      </c>
      <c r="B27" s="202">
        <f ca="1">IFERROR(__xludf.DUMMYFUNCTION("""COMPUTED_VALUE"""),103)</f>
        <v>103</v>
      </c>
      <c r="C27" s="185" t="str">
        <f ca="1">IFERROR(__xludf.DUMMYFUNCTION("""COMPUTED_VALUE"""),"Установка информационной вывески, согласование дизайн-проекта размещения вывески")</f>
        <v>Установка информационной вывески, согласование дизайн-проекта размещения вывески</v>
      </c>
      <c r="D27" s="185"/>
      <c r="E27" s="185"/>
      <c r="F27" s="185"/>
      <c r="G27" s="185"/>
      <c r="H27" s="204" t="s">
        <v>1669</v>
      </c>
      <c r="I27" s="205" t="s">
        <v>1669</v>
      </c>
      <c r="J27" s="208"/>
      <c r="K27" s="43"/>
      <c r="L27" s="43"/>
      <c r="M27" s="43"/>
      <c r="N27" s="43"/>
      <c r="O27" s="43"/>
      <c r="P27" s="43"/>
      <c r="Q27" s="43"/>
      <c r="R27" s="43"/>
      <c r="S27" s="43"/>
      <c r="T27" s="205" t="s">
        <v>1669</v>
      </c>
      <c r="U27" s="205" t="s">
        <v>1669</v>
      </c>
      <c r="V27" s="208"/>
      <c r="W27" s="43"/>
      <c r="X27" s="43"/>
      <c r="Y27" s="43"/>
      <c r="Z27" s="43"/>
      <c r="AA27" s="43"/>
      <c r="AB27" s="43"/>
      <c r="AC27" s="43"/>
      <c r="AD27" s="43"/>
      <c r="AE27" s="205" t="s">
        <v>1669</v>
      </c>
      <c r="AF27" s="43"/>
      <c r="AG27" s="43"/>
      <c r="AH27" s="43"/>
      <c r="AI27" s="205" t="s">
        <v>1669</v>
      </c>
      <c r="AJ27" s="205" t="s">
        <v>1671</v>
      </c>
      <c r="AK27" s="185"/>
      <c r="AL27" s="185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</row>
    <row r="28" spans="1:48" ht="15">
      <c r="A28" s="202">
        <f ca="1">IFERROR(__xludf.DUMMYFUNCTION("""COMPUTED_VALUE"""),25)</f>
        <v>25</v>
      </c>
      <c r="B28" s="202">
        <f ca="1">IFERROR(__xludf.DUMMYFUNCTION("""COMPUTED_VALUE"""),95)</f>
        <v>95</v>
      </c>
      <c r="C28" s="185" t="str">
        <f ca="1">IFERROR(__xludf.DUMMYFUNCTION("""COMPUTED_VALUE"""),"Постановка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разгран"&amp;"ичена ), в собственность бесплатно")</f>
        <v>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разграничена ), в собственность бесплатно</v>
      </c>
      <c r="D28" s="185"/>
      <c r="E28" s="185"/>
      <c r="F28" s="185"/>
      <c r="G28" s="185"/>
      <c r="H28" s="204" t="s">
        <v>1669</v>
      </c>
      <c r="I28" s="205" t="s">
        <v>1669</v>
      </c>
      <c r="J28" s="208"/>
      <c r="K28" s="43"/>
      <c r="L28" s="43"/>
      <c r="M28" s="43"/>
      <c r="N28" s="43"/>
      <c r="O28" s="43"/>
      <c r="P28" s="43"/>
      <c r="Q28" s="43"/>
      <c r="R28" s="43"/>
      <c r="S28" s="43"/>
      <c r="T28" s="205" t="s">
        <v>1669</v>
      </c>
      <c r="U28" s="205" t="s">
        <v>1669</v>
      </c>
      <c r="V28" s="208"/>
      <c r="W28" s="43"/>
      <c r="X28" s="43"/>
      <c r="Y28" s="43"/>
      <c r="Z28" s="43"/>
      <c r="AA28" s="43"/>
      <c r="AB28" s="43"/>
      <c r="AC28" s="43"/>
      <c r="AD28" s="43"/>
      <c r="AE28" s="205" t="s">
        <v>1669</v>
      </c>
      <c r="AF28" s="43"/>
      <c r="AG28" s="43"/>
      <c r="AH28" s="43"/>
      <c r="AI28" s="205" t="s">
        <v>1669</v>
      </c>
      <c r="AJ28" s="205" t="s">
        <v>1671</v>
      </c>
      <c r="AK28" s="185"/>
      <c r="AL28" s="185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</row>
    <row r="29" spans="1:48" ht="15">
      <c r="A29" s="202">
        <f ca="1">IFERROR(__xludf.DUMMYFUNCTION("""COMPUTED_VALUE"""),26)</f>
        <v>26</v>
      </c>
      <c r="B29" s="202">
        <f ca="1">IFERROR(__xludf.DUMMYFUNCTION("""COMPUTED_VALUE"""),58)</f>
        <v>58</v>
      </c>
      <c r="C29" s="185" t="str">
        <f ca="1">IFERROR(__xludf.DUMMYFUNCTION("""COMPUTED_VALUE"""),"Предварительное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&lt;1&gt;)")</f>
        <v>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</v>
      </c>
      <c r="D29" s="185"/>
      <c r="E29" s="185"/>
      <c r="F29" s="185"/>
      <c r="G29" s="185"/>
      <c r="H29" s="204">
        <v>0</v>
      </c>
      <c r="I29" s="205">
        <v>0</v>
      </c>
      <c r="J29" s="208">
        <v>1</v>
      </c>
      <c r="K29" s="43"/>
      <c r="L29" s="43"/>
      <c r="M29" s="43"/>
      <c r="N29" s="43"/>
      <c r="O29" s="43"/>
      <c r="P29" s="43"/>
      <c r="Q29" s="43"/>
      <c r="R29" s="43"/>
      <c r="S29" s="43"/>
      <c r="T29" s="205">
        <v>0</v>
      </c>
      <c r="U29" s="205">
        <v>0</v>
      </c>
      <c r="V29" s="208">
        <v>3</v>
      </c>
      <c r="W29" s="43"/>
      <c r="X29" s="43"/>
      <c r="Y29" s="43"/>
      <c r="Z29" s="43"/>
      <c r="AA29" s="43"/>
      <c r="AB29" s="43"/>
      <c r="AC29" s="43"/>
      <c r="AD29" s="43"/>
      <c r="AE29" s="205">
        <v>0</v>
      </c>
      <c r="AF29" s="43"/>
      <c r="AG29" s="43"/>
      <c r="AH29" s="43"/>
      <c r="AI29" s="205">
        <v>0</v>
      </c>
      <c r="AJ29" s="205">
        <v>0</v>
      </c>
      <c r="AK29" s="185"/>
      <c r="AL29" s="185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</row>
    <row r="30" spans="1:48" ht="15">
      <c r="A30" s="202">
        <f ca="1">IFERROR(__xludf.DUMMYFUNCTION("""COMPUTED_VALUE"""),27)</f>
        <v>27</v>
      </c>
      <c r="B30" s="202">
        <f ca="1">IFERROR(__xludf.DUMMYFUNCTION("""COMPUTED_VALUE"""),52)</f>
        <v>52</v>
      </c>
      <c r="C30" s="185" t="str">
        <f ca="1">IFERROR(__xludf.DUMMYFUNCTION("""COMPUTED_VALUE"""),"Предоставление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торгов")</f>
        <v>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</v>
      </c>
      <c r="D30" s="185"/>
      <c r="E30" s="185"/>
      <c r="F30" s="185"/>
      <c r="G30" s="185"/>
      <c r="H30" s="204">
        <v>0</v>
      </c>
      <c r="I30" s="205">
        <v>0</v>
      </c>
      <c r="J30" s="208">
        <v>0</v>
      </c>
      <c r="K30" s="43"/>
      <c r="L30" s="43"/>
      <c r="M30" s="43"/>
      <c r="N30" s="43"/>
      <c r="O30" s="43"/>
      <c r="P30" s="43"/>
      <c r="Q30" s="43"/>
      <c r="R30" s="43"/>
      <c r="S30" s="43"/>
      <c r="T30" s="205">
        <v>0</v>
      </c>
      <c r="U30" s="205">
        <v>0</v>
      </c>
      <c r="V30" s="208">
        <v>0</v>
      </c>
      <c r="W30" s="43"/>
      <c r="X30" s="43"/>
      <c r="Y30" s="43"/>
      <c r="Z30" s="43"/>
      <c r="AA30" s="43"/>
      <c r="AB30" s="43"/>
      <c r="AC30" s="43"/>
      <c r="AD30" s="43"/>
      <c r="AE30" s="205">
        <v>0</v>
      </c>
      <c r="AF30" s="43"/>
      <c r="AG30" s="43"/>
      <c r="AH30" s="43"/>
      <c r="AI30" s="205">
        <v>0</v>
      </c>
      <c r="AJ30" s="205">
        <v>0</v>
      </c>
      <c r="AK30" s="185"/>
      <c r="AL30" s="185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</row>
    <row r="31" spans="1:48" ht="15">
      <c r="A31" s="202">
        <f ca="1">IFERROR(__xludf.DUMMYFUNCTION("""COMPUTED_VALUE"""),28)</f>
        <v>28</v>
      </c>
      <c r="B31" s="202">
        <f ca="1">IFERROR(__xludf.DUMMYFUNCTION("""COMPUTED_VALUE"""),82)</f>
        <v>82</v>
      </c>
      <c r="C31" s="185" t="str">
        <f ca="1">IFERROR(__xludf.DUMMYFUNCTION("""COMPUTED_VALUE"""),"Предоставление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то"&amp;"ргов в собственность бесплатно, в общую долевую собственность бесплатно либо в аренду")</f>
        <v>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торгов в собственность бесплатно, в общую долевую собственность бесплатно либо в аренду</v>
      </c>
      <c r="D31" s="185"/>
      <c r="E31" s="185"/>
      <c r="F31" s="185"/>
      <c r="G31" s="185"/>
      <c r="H31" s="204" t="s">
        <v>1669</v>
      </c>
      <c r="I31" s="205" t="s">
        <v>1669</v>
      </c>
      <c r="J31" s="208"/>
      <c r="K31" s="43"/>
      <c r="L31" s="43"/>
      <c r="M31" s="43"/>
      <c r="N31" s="43"/>
      <c r="O31" s="43"/>
      <c r="P31" s="43"/>
      <c r="Q31" s="43"/>
      <c r="R31" s="43"/>
      <c r="S31" s="43"/>
      <c r="T31" s="205" t="s">
        <v>1669</v>
      </c>
      <c r="U31" s="205" t="s">
        <v>1669</v>
      </c>
      <c r="V31" s="208"/>
      <c r="W31" s="43"/>
      <c r="X31" s="43"/>
      <c r="Y31" s="43"/>
      <c r="Z31" s="43"/>
      <c r="AA31" s="43"/>
      <c r="AB31" s="43"/>
      <c r="AC31" s="43"/>
      <c r="AD31" s="43"/>
      <c r="AE31" s="205" t="s">
        <v>1669</v>
      </c>
      <c r="AF31" s="43"/>
      <c r="AG31" s="43"/>
      <c r="AH31" s="43"/>
      <c r="AI31" s="205" t="s">
        <v>1669</v>
      </c>
      <c r="AJ31" s="205" t="s">
        <v>1671</v>
      </c>
      <c r="AK31" s="185"/>
      <c r="AL31" s="185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</row>
    <row r="32" spans="1:48" ht="15">
      <c r="A32" s="202">
        <f ca="1">IFERROR(__xludf.DUMMYFUNCTION("""COMPUTED_VALUE"""),29)</f>
        <v>29</v>
      </c>
      <c r="B32" s="202">
        <f ca="1">IFERROR(__xludf.DUMMYFUNCTION("""COMPUTED_VALUE"""),2)</f>
        <v>2</v>
      </c>
      <c r="C32" s="185" t="str">
        <f ca="1">IFERROR(__xludf.DUMMYFUNCTION("""COMPUTED_VALUE"""),"Принятие граждан на учет в качестве нуждающихся в жилых помещениях, предоставляемых по договорам социального найма")</f>
        <v>Принятие граждан на учет в качестве нуждающихся в жилых помещениях, предоставляемых по договорам социального найма</v>
      </c>
      <c r="D32" s="185"/>
      <c r="E32" s="185"/>
      <c r="F32" s="185"/>
      <c r="G32" s="185"/>
      <c r="H32" s="204">
        <v>0</v>
      </c>
      <c r="I32" s="205">
        <v>0</v>
      </c>
      <c r="J32" s="208">
        <v>0</v>
      </c>
      <c r="K32" s="43"/>
      <c r="L32" s="43"/>
      <c r="M32" s="43"/>
      <c r="N32" s="43"/>
      <c r="O32" s="43"/>
      <c r="P32" s="43"/>
      <c r="Q32" s="43"/>
      <c r="R32" s="43"/>
      <c r="S32" s="43"/>
      <c r="T32" s="205">
        <v>0</v>
      </c>
      <c r="U32" s="205">
        <v>0</v>
      </c>
      <c r="V32" s="208">
        <v>0</v>
      </c>
      <c r="W32" s="43"/>
      <c r="X32" s="43"/>
      <c r="Y32" s="43"/>
      <c r="Z32" s="43"/>
      <c r="AA32" s="43"/>
      <c r="AB32" s="43"/>
      <c r="AC32" s="43"/>
      <c r="AD32" s="43"/>
      <c r="AE32" s="205">
        <v>0</v>
      </c>
      <c r="AF32" s="43"/>
      <c r="AG32" s="43"/>
      <c r="AH32" s="43"/>
      <c r="AI32" s="205">
        <v>0</v>
      </c>
      <c r="AJ32" s="205">
        <v>0</v>
      </c>
      <c r="AK32" s="185"/>
      <c r="AL32" s="185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</row>
    <row r="33" spans="1:48" ht="15">
      <c r="A33" s="202">
        <f ca="1">IFERROR(__xludf.DUMMYFUNCTION("""COMPUTED_VALUE"""),30)</f>
        <v>30</v>
      </c>
      <c r="B33" s="202">
        <f ca="1">IFERROR(__xludf.DUMMYFUNCTION("""COMPUTED_VALUE"""),81)</f>
        <v>81</v>
      </c>
      <c r="C33" s="185" t="str">
        <f ca="1">IFERROR(__xludf.DUMMYFUNCTION("""COMPUTED_VALUE"""),"Заключение, изменение, выдача дубликата договора социального найма жилого помещения муниципального жилищного фонда")</f>
        <v>Заключение, изменение, выдача дубликата договора социального найма жилого помещения муниципального жилищного фонда</v>
      </c>
      <c r="D33" s="185"/>
      <c r="E33" s="185"/>
      <c r="F33" s="185"/>
      <c r="G33" s="185"/>
      <c r="H33" s="204">
        <v>0</v>
      </c>
      <c r="I33" s="205">
        <v>0</v>
      </c>
      <c r="J33" s="208">
        <v>0</v>
      </c>
      <c r="K33" s="43"/>
      <c r="L33" s="43"/>
      <c r="M33" s="43"/>
      <c r="N33" s="43"/>
      <c r="O33" s="43"/>
      <c r="P33" s="43"/>
      <c r="Q33" s="43"/>
      <c r="R33" s="43"/>
      <c r="S33" s="43"/>
      <c r="T33" s="205">
        <v>0</v>
      </c>
      <c r="U33" s="205">
        <v>0</v>
      </c>
      <c r="V33" s="208">
        <v>0</v>
      </c>
      <c r="W33" s="43"/>
      <c r="X33" s="43"/>
      <c r="Y33" s="43"/>
      <c r="Z33" s="43"/>
      <c r="AA33" s="43"/>
      <c r="AB33" s="43"/>
      <c r="AC33" s="43"/>
      <c r="AD33" s="43"/>
      <c r="AE33" s="205">
        <v>0</v>
      </c>
      <c r="AF33" s="43"/>
      <c r="AG33" s="43"/>
      <c r="AH33" s="43"/>
      <c r="AI33" s="205">
        <v>0</v>
      </c>
      <c r="AJ33" s="205">
        <v>0</v>
      </c>
      <c r="AK33" s="185"/>
      <c r="AL33" s="185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</row>
    <row r="34" spans="1:48" ht="15">
      <c r="A34" s="202">
        <f ca="1">IFERROR(__xludf.DUMMYFUNCTION("""COMPUTED_VALUE"""),31)</f>
        <v>31</v>
      </c>
      <c r="B34" s="202">
        <f ca="1">IFERROR(__xludf.DUMMYFUNCTION("""COMPUTED_VALUE"""),26)</f>
        <v>26</v>
      </c>
      <c r="C34" s="185" t="str">
        <f ca="1">IFERROR(__xludf.DUMMYFUNCTION("""COMPUTED_VALUE"""),"Прием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сады)")</f>
        <v>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</v>
      </c>
      <c r="D34" s="185"/>
      <c r="E34" s="185"/>
      <c r="F34" s="185"/>
      <c r="G34" s="185"/>
      <c r="H34" s="204" t="s">
        <v>1669</v>
      </c>
      <c r="I34" s="205" t="s">
        <v>1669</v>
      </c>
      <c r="J34" s="208"/>
      <c r="K34" s="43"/>
      <c r="L34" s="43"/>
      <c r="M34" s="43"/>
      <c r="N34" s="43"/>
      <c r="O34" s="43"/>
      <c r="P34" s="43"/>
      <c r="Q34" s="43"/>
      <c r="R34" s="43"/>
      <c r="S34" s="43"/>
      <c r="T34" s="205" t="s">
        <v>1669</v>
      </c>
      <c r="U34" s="205" t="s">
        <v>1669</v>
      </c>
      <c r="V34" s="208"/>
      <c r="W34" s="43"/>
      <c r="X34" s="43"/>
      <c r="Y34" s="43"/>
      <c r="Z34" s="43"/>
      <c r="AA34" s="43"/>
      <c r="AB34" s="43"/>
      <c r="AC34" s="43"/>
      <c r="AD34" s="43"/>
      <c r="AE34" s="205" t="s">
        <v>1669</v>
      </c>
      <c r="AF34" s="43"/>
      <c r="AG34" s="43"/>
      <c r="AH34" s="43"/>
      <c r="AI34" s="205" t="s">
        <v>1669</v>
      </c>
      <c r="AJ34" s="205" t="s">
        <v>1671</v>
      </c>
      <c r="AK34" s="185"/>
      <c r="AL34" s="185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</row>
    <row r="35" spans="1:48" ht="15">
      <c r="A35" s="202">
        <f ca="1">IFERROR(__xludf.DUMMYFUNCTION("""COMPUTED_VALUE"""),32)</f>
        <v>32</v>
      </c>
      <c r="B35" s="202">
        <f ca="1">IFERROR(__xludf.DUMMYFUNCTION("""COMPUTED_VALUE"""),27)</f>
        <v>27</v>
      </c>
      <c r="C35" s="185" t="str">
        <f ca="1">IFERROR(__xludf.DUMMYFUNCTION("""COMPUTED_VALUE"""),"Зачисление детей в общеобразовательные организации")</f>
        <v>Зачисление детей в общеобразовательные организации</v>
      </c>
      <c r="D35" s="185"/>
      <c r="E35" s="185"/>
      <c r="F35" s="185"/>
      <c r="G35" s="185"/>
      <c r="H35" s="204" t="s">
        <v>1669</v>
      </c>
      <c r="I35" s="205" t="s">
        <v>1669</v>
      </c>
      <c r="J35" s="208"/>
      <c r="K35" s="43"/>
      <c r="L35" s="43"/>
      <c r="M35" s="43"/>
      <c r="N35" s="43"/>
      <c r="O35" s="43"/>
      <c r="P35" s="43"/>
      <c r="Q35" s="43"/>
      <c r="R35" s="43"/>
      <c r="S35" s="43"/>
      <c r="T35" s="205" t="s">
        <v>1669</v>
      </c>
      <c r="U35" s="205" t="s">
        <v>1669</v>
      </c>
      <c r="V35" s="208"/>
      <c r="W35" s="43"/>
      <c r="X35" s="43"/>
      <c r="Y35" s="43"/>
      <c r="Z35" s="43"/>
      <c r="AA35" s="43"/>
      <c r="AB35" s="43"/>
      <c r="AC35" s="43"/>
      <c r="AD35" s="43"/>
      <c r="AE35" s="205" t="s">
        <v>1669</v>
      </c>
      <c r="AF35" s="43"/>
      <c r="AG35" s="43"/>
      <c r="AH35" s="43"/>
      <c r="AI35" s="205" t="s">
        <v>1669</v>
      </c>
      <c r="AJ35" s="205" t="s">
        <v>1671</v>
      </c>
      <c r="AK35" s="185"/>
      <c r="AL35" s="185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</row>
    <row r="36" spans="1:48" ht="15">
      <c r="A36" s="202">
        <f ca="1">IFERROR(__xludf.DUMMYFUNCTION("""COMPUTED_VALUE"""),33)</f>
        <v>33</v>
      </c>
      <c r="B36" s="202">
        <f ca="1">IFERROR(__xludf.DUMMYFUNCTION("""COMPUTED_VALUE"""),54)</f>
        <v>54</v>
      </c>
      <c r="C36" s="185" t="str">
        <f ca="1">IFERROR(__xludf.DUMMYFUNCTION("""COMPUTED_VALUE"""),"Предоставление сведений об объектах учета, содержащихся в реестре муниципального имущества")</f>
        <v>Предоставление сведений об объектах учета, содержащихся в реестре муниципального имущества</v>
      </c>
      <c r="D36" s="185"/>
      <c r="E36" s="185"/>
      <c r="F36" s="185"/>
      <c r="G36" s="185"/>
      <c r="H36" s="204">
        <v>0</v>
      </c>
      <c r="I36" s="205">
        <v>0</v>
      </c>
      <c r="J36" s="208">
        <v>2</v>
      </c>
      <c r="K36" s="43"/>
      <c r="L36" s="43"/>
      <c r="M36" s="43"/>
      <c r="N36" s="43"/>
      <c r="O36" s="43"/>
      <c r="P36" s="43"/>
      <c r="Q36" s="43"/>
      <c r="R36" s="43"/>
      <c r="S36" s="43"/>
      <c r="T36" s="205">
        <v>0</v>
      </c>
      <c r="U36" s="205">
        <v>0</v>
      </c>
      <c r="V36" s="208">
        <v>0</v>
      </c>
      <c r="W36" s="43"/>
      <c r="X36" s="43"/>
      <c r="Y36" s="43"/>
      <c r="Z36" s="43"/>
      <c r="AA36" s="43"/>
      <c r="AB36" s="43"/>
      <c r="AC36" s="43"/>
      <c r="AD36" s="43"/>
      <c r="AE36" s="205">
        <v>0</v>
      </c>
      <c r="AF36" s="43"/>
      <c r="AG36" s="43"/>
      <c r="AH36" s="43"/>
      <c r="AI36" s="205">
        <v>0</v>
      </c>
      <c r="AJ36" s="205">
        <v>0</v>
      </c>
      <c r="AK36" s="185"/>
      <c r="AL36" s="185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</row>
    <row r="37" spans="1:48" ht="15">
      <c r="A37" s="202">
        <f ca="1">IFERROR(__xludf.DUMMYFUNCTION("""COMPUTED_VALUE"""),34)</f>
        <v>34</v>
      </c>
      <c r="B37" s="202">
        <f ca="1">IFERROR(__xludf.DUMMYFUNCTION("""COMPUTED_VALUE"""),20)</f>
        <v>20</v>
      </c>
      <c r="C37" s="185" t="str">
        <f ca="1">IFERROR(__xludf.DUMMYFUNCTION("""COMPUTED_VALUE"""),"Решение вопроса о приватизации жилого помещения муниципального жилищного фонда")</f>
        <v>Решение вопроса о приватизации жилого помещения муниципального жилищного фонда</v>
      </c>
      <c r="D37" s="185"/>
      <c r="E37" s="185"/>
      <c r="F37" s="185"/>
      <c r="G37" s="185"/>
      <c r="H37" s="204">
        <v>0</v>
      </c>
      <c r="I37" s="205">
        <v>0</v>
      </c>
      <c r="J37" s="208">
        <v>0</v>
      </c>
      <c r="K37" s="43"/>
      <c r="L37" s="43"/>
      <c r="M37" s="43"/>
      <c r="N37" s="43"/>
      <c r="O37" s="43"/>
      <c r="P37" s="43"/>
      <c r="Q37" s="43"/>
      <c r="R37" s="43"/>
      <c r="S37" s="43"/>
      <c r="T37" s="205">
        <v>0</v>
      </c>
      <c r="U37" s="205">
        <v>0</v>
      </c>
      <c r="V37" s="208">
        <v>0</v>
      </c>
      <c r="W37" s="43"/>
      <c r="X37" s="43"/>
      <c r="Y37" s="43"/>
      <c r="Z37" s="43"/>
      <c r="AA37" s="43"/>
      <c r="AB37" s="43"/>
      <c r="AC37" s="43"/>
      <c r="AD37" s="43"/>
      <c r="AE37" s="205">
        <v>0</v>
      </c>
      <c r="AF37" s="43"/>
      <c r="AG37" s="43"/>
      <c r="AH37" s="43"/>
      <c r="AI37" s="205">
        <v>0</v>
      </c>
      <c r="AJ37" s="205">
        <v>0</v>
      </c>
      <c r="AK37" s="185"/>
      <c r="AL37" s="185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</row>
    <row r="38" spans="1:48" ht="15">
      <c r="A38" s="202">
        <f ca="1">IFERROR(__xludf.DUMMYFUNCTION("""COMPUTED_VALUE"""),35)</f>
        <v>35</v>
      </c>
      <c r="B38" s="202">
        <f ca="1">IFERROR(__xludf.DUMMYFUNCTION("""COMPUTED_VALUE"""),112)</f>
        <v>112</v>
      </c>
      <c r="C38" s="185" t="str">
        <f ca="1">IFERROR(__xludf.DUMMYFUNCTION("""COMPUTED_VALUE"""),"Присвоение спортивных разрядов ""второй спортивный разряд"", ""третий спортивный разряд""
")</f>
        <v xml:space="preserve">Присвоение спортивных разрядов "второй спортивный разряд", "третий спортивный разряд"
</v>
      </c>
      <c r="D38" s="214"/>
      <c r="E38" s="214"/>
      <c r="F38" s="214"/>
      <c r="G38" s="226">
        <f>SUM(G4:G37)</f>
        <v>0</v>
      </c>
      <c r="H38" s="218"/>
      <c r="I38" s="43"/>
      <c r="J38" s="208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208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202">
        <f t="shared" ref="AK38:AL38" si="0">SUM(AK4:AK37)</f>
        <v>0</v>
      </c>
      <c r="AL38" s="202">
        <f t="shared" si="0"/>
        <v>0</v>
      </c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</row>
    <row r="39" spans="1:48" ht="15">
      <c r="A39" s="202">
        <f ca="1">IFERROR(__xludf.DUMMYFUNCTION("""COMPUTED_VALUE"""),36)</f>
        <v>36</v>
      </c>
      <c r="B39" s="202">
        <f ca="1">IFERROR(__xludf.DUMMYFUNCTION("""COMPUTED_VALUE"""),94)</f>
        <v>94</v>
      </c>
      <c r="C39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статьей 39.37 Земельного кодекса Российской Федерации
")</f>
        <v xml:space="preserve"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статьей 39.37 Земельного кодекса Российской Федерации
</v>
      </c>
      <c r="D39" s="185"/>
      <c r="E39" s="185"/>
      <c r="F39" s="185"/>
      <c r="G39" s="185"/>
      <c r="H39" s="218"/>
      <c r="I39" s="43"/>
      <c r="J39" s="208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208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</row>
    <row r="40" spans="1:48" ht="15">
      <c r="A40" s="202">
        <f ca="1">IFERROR(__xludf.DUMMYFUNCTION("""COMPUTED_VALUE"""),37)</f>
        <v>37</v>
      </c>
      <c r="B40" s="202">
        <f ca="1">IFERROR(__xludf.DUMMYFUNCTION("""COMPUTED_VALUE"""),106)</f>
        <v>106</v>
      </c>
      <c r="C40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Федерации")</f>
        <v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</v>
      </c>
      <c r="D40" s="185"/>
      <c r="E40" s="185"/>
      <c r="F40" s="185"/>
      <c r="G40" s="185"/>
      <c r="H40" s="218"/>
      <c r="I40" s="43"/>
      <c r="J40" s="208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208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</row>
    <row r="41" spans="1:48" ht="15">
      <c r="A41" s="202">
        <f ca="1">IFERROR(__xludf.DUMMYFUNCTION("""COMPUTED_VALUE"""),38)</f>
        <v>38</v>
      </c>
      <c r="B41" s="202">
        <f ca="1">IFERROR(__xludf.DUMMYFUNCTION("""COMPUTED_VALUE"""),111)</f>
        <v>111</v>
      </c>
      <c r="C41" s="185" t="str">
        <f ca="1">IFERROR(__xludf.DUMMYFUNCTION("""COMPUTED_VALUE"""),"Присвоение квалификационных категорий спортивных судей ""спортивный судья третьей категории"", ""спортивный судья второй категории""")</f>
        <v>Присвоение квалификационных категорий спортивных судей "спортивный судья третьей категории", "спортивный судья второй категории"</v>
      </c>
      <c r="D41" s="185"/>
      <c r="E41" s="185"/>
      <c r="F41" s="185"/>
      <c r="G41" s="185"/>
      <c r="H41" s="218"/>
      <c r="I41" s="43"/>
      <c r="J41" s="208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208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</row>
    <row r="42" spans="1:48" ht="15" hidden="1">
      <c r="A42" s="202">
        <f ca="1">IFERROR(__xludf.DUMMYFUNCTION("""COMPUTED_VALUE"""),39)</f>
        <v>39</v>
      </c>
      <c r="B42" s="202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</row>
    <row r="43" spans="1:48" ht="15" hidden="1">
      <c r="A43" s="202">
        <f ca="1">IFERROR(__xludf.DUMMYFUNCTION("""COMPUTED_VALUE"""),40)</f>
        <v>40</v>
      </c>
      <c r="B43" s="202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</row>
    <row r="44" spans="1:48" ht="15" hidden="1">
      <c r="A44" s="202">
        <f ca="1">IFERROR(__xludf.DUMMYFUNCTION("""COMPUTED_VALUE"""),41)</f>
        <v>41</v>
      </c>
      <c r="B44" s="202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</row>
    <row r="45" spans="1:48" ht="15" hidden="1">
      <c r="A45" s="185">
        <f ca="1">IFERROR(__xludf.DUMMYFUNCTION("""COMPUTED_VALUE"""),42)</f>
        <v>42</v>
      </c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</row>
    <row r="46" spans="1:48" ht="15" hidden="1">
      <c r="A46" s="185">
        <f ca="1">IFERROR(__xludf.DUMMYFUNCTION("""COMPUTED_VALUE"""),43)</f>
        <v>43</v>
      </c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</row>
    <row r="47" spans="1:48" ht="15" hidden="1">
      <c r="A47" s="185">
        <f ca="1">IFERROR(__xludf.DUMMYFUNCTION("""COMPUTED_VALUE"""),44)</f>
        <v>44</v>
      </c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</row>
    <row r="48" spans="1:48" ht="15" hidden="1">
      <c r="A48" s="185">
        <f ca="1">IFERROR(__xludf.DUMMYFUNCTION("""COMPUTED_VALUE"""),45)</f>
        <v>45</v>
      </c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</row>
    <row r="49" spans="1:48" ht="15" hidden="1">
      <c r="A49" s="185">
        <f ca="1">IFERROR(__xludf.DUMMYFUNCTION("""COMPUTED_VALUE"""),46)</f>
        <v>46</v>
      </c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</row>
    <row r="50" spans="1:48" ht="15" hidden="1">
      <c r="A50" s="185">
        <f ca="1">IFERROR(__xludf.DUMMYFUNCTION("""COMPUTED_VALUE"""),47)</f>
        <v>47</v>
      </c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</row>
    <row r="51" spans="1:48" ht="15" hidden="1">
      <c r="A51" s="185">
        <f ca="1">IFERROR(__xludf.DUMMYFUNCTION("""COMPUTED_VALUE"""),48)</f>
        <v>48</v>
      </c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</row>
    <row r="52" spans="1:48" ht="15" hidden="1">
      <c r="A52" s="185">
        <f ca="1">IFERROR(__xludf.DUMMYFUNCTION("""COMPUTED_VALUE"""),49)</f>
        <v>49</v>
      </c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</row>
    <row r="53" spans="1:48" ht="15" hidden="1">
      <c r="A53" s="185">
        <f ca="1">IFERROR(__xludf.DUMMYFUNCTION("""COMPUTED_VALUE"""),50)</f>
        <v>50</v>
      </c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</row>
    <row r="54" spans="1:48" ht="15" hidden="1">
      <c r="A54" s="185">
        <f ca="1">IFERROR(__xludf.DUMMYFUNCTION("""COMPUTED_VALUE"""),51)</f>
        <v>51</v>
      </c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</row>
    <row r="55" spans="1:48" ht="15" hidden="1">
      <c r="A55" s="185">
        <f ca="1">IFERROR(__xludf.DUMMYFUNCTION("""COMPUTED_VALUE"""),52)</f>
        <v>52</v>
      </c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</row>
    <row r="56" spans="1:48" ht="15" hidden="1">
      <c r="A56" s="185">
        <f ca="1">IFERROR(__xludf.DUMMYFUNCTION("""COMPUTED_VALUE"""),53)</f>
        <v>53</v>
      </c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</row>
    <row r="57" spans="1:48" ht="15" hidden="1">
      <c r="A57" s="185">
        <f ca="1">IFERROR(__xludf.DUMMYFUNCTION("""COMPUTED_VALUE"""),54)</f>
        <v>54</v>
      </c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</row>
    <row r="58" spans="1:48" ht="15" hidden="1">
      <c r="A58" s="185">
        <f ca="1">IFERROR(__xludf.DUMMYFUNCTION("""COMPUTED_VALUE"""),55)</f>
        <v>55</v>
      </c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</row>
    <row r="59" spans="1:48" ht="15" hidden="1">
      <c r="A59" s="185">
        <f ca="1">IFERROR(__xludf.DUMMYFUNCTION("""COMPUTED_VALUE"""),56)</f>
        <v>56</v>
      </c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</row>
    <row r="60" spans="1:48" ht="15" hidden="1">
      <c r="A60" s="185">
        <f ca="1">IFERROR(__xludf.DUMMYFUNCTION("""COMPUTED_VALUE"""),57)</f>
        <v>57</v>
      </c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</row>
    <row r="61" spans="1:48" ht="15" hidden="1">
      <c r="A61" s="185">
        <f ca="1">IFERROR(__xludf.DUMMYFUNCTION("""COMPUTED_VALUE"""),58)</f>
        <v>58</v>
      </c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</row>
    <row r="62" spans="1:48" ht="15" hidden="1">
      <c r="A62" s="185">
        <f ca="1">IFERROR(__xludf.DUMMYFUNCTION("""COMPUTED_VALUE"""),59)</f>
        <v>59</v>
      </c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</row>
    <row r="63" spans="1:48" ht="15" hidden="1">
      <c r="A63" s="185">
        <f ca="1">IFERROR(__xludf.DUMMYFUNCTION("""COMPUTED_VALUE"""),60)</f>
        <v>60</v>
      </c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</row>
    <row r="64" spans="1:48" ht="15" hidden="1">
      <c r="A64" s="185">
        <f ca="1">IFERROR(__xludf.DUMMYFUNCTION("""COMPUTED_VALUE"""),61)</f>
        <v>61</v>
      </c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</row>
    <row r="65" spans="1:48" ht="15" hidden="1">
      <c r="A65" s="185">
        <f ca="1">IFERROR(__xludf.DUMMYFUNCTION("""COMPUTED_VALUE"""),62)</f>
        <v>62</v>
      </c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</row>
    <row r="66" spans="1:48" ht="15" hidden="1">
      <c r="A66" s="185">
        <f ca="1">IFERROR(__xludf.DUMMYFUNCTION("""COMPUTED_VALUE"""),63)</f>
        <v>63</v>
      </c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</row>
    <row r="67" spans="1:48" ht="15" hidden="1">
      <c r="A67" s="185">
        <f ca="1">IFERROR(__xludf.DUMMYFUNCTION("""COMPUTED_VALUE"""),64)</f>
        <v>64</v>
      </c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</row>
    <row r="68" spans="1:48" ht="15" hidden="1">
      <c r="A68" s="185">
        <f ca="1">IFERROR(__xludf.DUMMYFUNCTION("""COMPUTED_VALUE"""),65)</f>
        <v>65</v>
      </c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</row>
    <row r="69" spans="1:48" ht="15" hidden="1">
      <c r="A69" s="185">
        <f ca="1">IFERROR(__xludf.DUMMYFUNCTION("""COMPUTED_VALUE"""),66)</f>
        <v>66</v>
      </c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</row>
    <row r="70" spans="1:48" ht="15" hidden="1">
      <c r="A70" s="185">
        <f ca="1">IFERROR(__xludf.DUMMYFUNCTION("""COMPUTED_VALUE"""),67)</f>
        <v>67</v>
      </c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</row>
    <row r="71" spans="1:48" ht="15" hidden="1">
      <c r="A71" s="185">
        <f ca="1">IFERROR(__xludf.DUMMYFUNCTION("""COMPUTED_VALUE"""),68)</f>
        <v>68</v>
      </c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</row>
    <row r="72" spans="1:48" ht="15" hidden="1">
      <c r="A72" s="185">
        <f ca="1">IFERROR(__xludf.DUMMYFUNCTION("""COMPUTED_VALUE"""),69)</f>
        <v>69</v>
      </c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</row>
    <row r="73" spans="1:48" ht="15" hidden="1">
      <c r="A73" s="185">
        <f ca="1">IFERROR(__xludf.DUMMYFUNCTION("""COMPUTED_VALUE"""),70)</f>
        <v>70</v>
      </c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</row>
    <row r="74" spans="1:48" ht="15" hidden="1">
      <c r="A74" s="185">
        <f ca="1">IFERROR(__xludf.DUMMYFUNCTION("""COMPUTED_VALUE"""),71)</f>
        <v>71</v>
      </c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</row>
    <row r="75" spans="1:48" ht="15" hidden="1">
      <c r="A75" s="185">
        <f ca="1">IFERROR(__xludf.DUMMYFUNCTION("""COMPUTED_VALUE"""),72)</f>
        <v>72</v>
      </c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</row>
    <row r="76" spans="1:48" ht="15" hidden="1">
      <c r="A76" s="185">
        <f ca="1">IFERROR(__xludf.DUMMYFUNCTION("""COMPUTED_VALUE"""),73)</f>
        <v>73</v>
      </c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</row>
    <row r="77" spans="1:48" ht="15" hidden="1">
      <c r="A77" s="185">
        <f ca="1">IFERROR(__xludf.DUMMYFUNCTION("""COMPUTED_VALUE"""),74)</f>
        <v>74</v>
      </c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</row>
    <row r="78" spans="1:48" ht="15" hidden="1">
      <c r="A78" s="185">
        <f ca="1">IFERROR(__xludf.DUMMYFUNCTION("""COMPUTED_VALUE"""),75)</f>
        <v>75</v>
      </c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</row>
    <row r="79" spans="1:48" ht="15" hidden="1">
      <c r="A79" s="185">
        <f ca="1">IFERROR(__xludf.DUMMYFUNCTION("""COMPUTED_VALUE"""),76)</f>
        <v>76</v>
      </c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</row>
    <row r="80" spans="1:48" ht="15" hidden="1">
      <c r="A80" s="185">
        <f ca="1">IFERROR(__xludf.DUMMYFUNCTION("""COMPUTED_VALUE"""),77)</f>
        <v>77</v>
      </c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</row>
    <row r="81" spans="1:48" ht="15" hidden="1">
      <c r="A81" s="185">
        <f ca="1">IFERROR(__xludf.DUMMYFUNCTION("""COMPUTED_VALUE"""),78)</f>
        <v>78</v>
      </c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</row>
    <row r="82" spans="1:48" ht="15" hidden="1">
      <c r="A82" s="185">
        <f ca="1">IFERROR(__xludf.DUMMYFUNCTION("""COMPUTED_VALUE"""),79)</f>
        <v>79</v>
      </c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</row>
    <row r="83" spans="1:48" ht="15" hidden="1">
      <c r="A83" s="185">
        <f ca="1">IFERROR(__xludf.DUMMYFUNCTION("""COMPUTED_VALUE"""),80)</f>
        <v>80</v>
      </c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</row>
    <row r="84" spans="1:48" ht="15" hidden="1">
      <c r="A84" s="185">
        <f ca="1">IFERROR(__xludf.DUMMYFUNCTION("""COMPUTED_VALUE"""),81)</f>
        <v>81</v>
      </c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</row>
    <row r="85" spans="1:48" ht="15" hidden="1">
      <c r="A85" s="185">
        <f ca="1">IFERROR(__xludf.DUMMYFUNCTION("""COMPUTED_VALUE"""),82)</f>
        <v>82</v>
      </c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</row>
    <row r="86" spans="1:48" ht="15" hidden="1">
      <c r="A86" s="185">
        <f ca="1">IFERROR(__xludf.DUMMYFUNCTION("""COMPUTED_VALUE"""),83)</f>
        <v>83</v>
      </c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</row>
    <row r="87" spans="1:48" ht="15" hidden="1">
      <c r="A87" s="185">
        <f ca="1">IFERROR(__xludf.DUMMYFUNCTION("""COMPUTED_VALUE"""),84)</f>
        <v>84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</row>
    <row r="88" spans="1:48" ht="15" hidden="1">
      <c r="A88" s="185">
        <f ca="1">IFERROR(__xludf.DUMMYFUNCTION("""COMPUTED_VALUE"""),85)</f>
        <v>85</v>
      </c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</row>
    <row r="89" spans="1:48" ht="15" hidden="1">
      <c r="A89" s="185">
        <f ca="1">IFERROR(__xludf.DUMMYFUNCTION("""COMPUTED_VALUE"""),86)</f>
        <v>86</v>
      </c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</row>
    <row r="90" spans="1:48" ht="15" hidden="1">
      <c r="A90" s="185">
        <f ca="1">IFERROR(__xludf.DUMMYFUNCTION("""COMPUTED_VALUE"""),87)</f>
        <v>87</v>
      </c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</row>
    <row r="91" spans="1:48" ht="15" hidden="1">
      <c r="A91" s="185">
        <f ca="1">IFERROR(__xludf.DUMMYFUNCTION("""COMPUTED_VALUE"""),88)</f>
        <v>88</v>
      </c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</row>
    <row r="92" spans="1:48" ht="15" hidden="1">
      <c r="A92" s="185">
        <f ca="1">IFERROR(__xludf.DUMMYFUNCTION("""COMPUTED_VALUE"""),89)</f>
        <v>89</v>
      </c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</row>
    <row r="93" spans="1:48" ht="15" hidden="1">
      <c r="A93" s="185">
        <f ca="1">IFERROR(__xludf.DUMMYFUNCTION("""COMPUTED_VALUE"""),90)</f>
        <v>90</v>
      </c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  <c r="AF93" s="185"/>
      <c r="AG93" s="185"/>
      <c r="AH93" s="185"/>
      <c r="AI93" s="185"/>
      <c r="AJ93" s="185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</row>
    <row r="94" spans="1:48" ht="15" hidden="1">
      <c r="A94" s="185">
        <f ca="1">IFERROR(__xludf.DUMMYFUNCTION("""COMPUTED_VALUE"""),91)</f>
        <v>91</v>
      </c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  <c r="AF94" s="185"/>
      <c r="AG94" s="185"/>
      <c r="AH94" s="185"/>
      <c r="AI94" s="185"/>
      <c r="AJ94" s="185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</row>
    <row r="95" spans="1:48" ht="15" hidden="1">
      <c r="A95" s="185">
        <f ca="1">IFERROR(__xludf.DUMMYFUNCTION("""COMPUTED_VALUE"""),92)</f>
        <v>92</v>
      </c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</row>
    <row r="96" spans="1:48" ht="15" hidden="1">
      <c r="A96" s="185">
        <f ca="1">IFERROR(__xludf.DUMMYFUNCTION("""COMPUTED_VALUE"""),93)</f>
        <v>93</v>
      </c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</row>
    <row r="97" spans="1:48" ht="15" hidden="1">
      <c r="A97" s="185">
        <f ca="1">IFERROR(__xludf.DUMMYFUNCTION("""COMPUTED_VALUE"""),94)</f>
        <v>94</v>
      </c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  <c r="AA97" s="185"/>
      <c r="AB97" s="185"/>
      <c r="AC97" s="185"/>
      <c r="AD97" s="185"/>
      <c r="AE97" s="185"/>
      <c r="AF97" s="185"/>
      <c r="AG97" s="185"/>
      <c r="AH97" s="185"/>
      <c r="AI97" s="185"/>
      <c r="AJ97" s="185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</row>
    <row r="98" spans="1:48" ht="15" hidden="1">
      <c r="A98" s="185">
        <f ca="1">IFERROR(__xludf.DUMMYFUNCTION("""COMPUTED_VALUE"""),95)</f>
        <v>95</v>
      </c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  <c r="AA98" s="185"/>
      <c r="AB98" s="185"/>
      <c r="AC98" s="185"/>
      <c r="AD98" s="185"/>
      <c r="AE98" s="185"/>
      <c r="AF98" s="185"/>
      <c r="AG98" s="185"/>
      <c r="AH98" s="185"/>
      <c r="AI98" s="185"/>
      <c r="AJ98" s="185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</row>
    <row r="99" spans="1:48" ht="15">
      <c r="A99" s="214" t="str">
        <f ca="1">IFERROR(__xludf.DUMMYFUNCTION("""COMPUTED_VALUE"""),"Итого:")</f>
        <v>Итого:</v>
      </c>
      <c r="B99" s="214"/>
      <c r="C99" s="214"/>
      <c r="D99" s="214"/>
      <c r="E99" s="214"/>
      <c r="F99" s="214"/>
      <c r="G99" s="214"/>
      <c r="H99" s="215">
        <f t="shared" ref="H99:AJ99" si="1">SUM(H4:H98)</f>
        <v>2</v>
      </c>
      <c r="I99" s="215">
        <f t="shared" si="1"/>
        <v>7</v>
      </c>
      <c r="J99" s="215">
        <f t="shared" si="1"/>
        <v>6</v>
      </c>
      <c r="K99" s="215">
        <f t="shared" si="1"/>
        <v>0</v>
      </c>
      <c r="L99" s="215">
        <f t="shared" si="1"/>
        <v>0</v>
      </c>
      <c r="M99" s="215">
        <f t="shared" si="1"/>
        <v>0</v>
      </c>
      <c r="N99" s="215">
        <f t="shared" si="1"/>
        <v>0</v>
      </c>
      <c r="O99" s="215">
        <f t="shared" si="1"/>
        <v>0</v>
      </c>
      <c r="P99" s="215">
        <f t="shared" si="1"/>
        <v>0</v>
      </c>
      <c r="Q99" s="215">
        <f t="shared" si="1"/>
        <v>0</v>
      </c>
      <c r="R99" s="215">
        <f t="shared" si="1"/>
        <v>0</v>
      </c>
      <c r="S99" s="215">
        <f t="shared" si="1"/>
        <v>0</v>
      </c>
      <c r="T99" s="215">
        <f t="shared" si="1"/>
        <v>19</v>
      </c>
      <c r="U99" s="215">
        <f t="shared" si="1"/>
        <v>26</v>
      </c>
      <c r="V99" s="215">
        <f t="shared" si="1"/>
        <v>31</v>
      </c>
      <c r="W99" s="215">
        <f t="shared" si="1"/>
        <v>0</v>
      </c>
      <c r="X99" s="215">
        <f t="shared" si="1"/>
        <v>0</v>
      </c>
      <c r="Y99" s="215">
        <f t="shared" si="1"/>
        <v>0</v>
      </c>
      <c r="Z99" s="215">
        <f t="shared" si="1"/>
        <v>0</v>
      </c>
      <c r="AA99" s="215">
        <f t="shared" si="1"/>
        <v>0</v>
      </c>
      <c r="AB99" s="215">
        <f t="shared" si="1"/>
        <v>0</v>
      </c>
      <c r="AC99" s="215">
        <f t="shared" si="1"/>
        <v>0</v>
      </c>
      <c r="AD99" s="215">
        <f t="shared" si="1"/>
        <v>0</v>
      </c>
      <c r="AE99" s="215">
        <f t="shared" si="1"/>
        <v>11</v>
      </c>
      <c r="AF99" s="215">
        <f t="shared" si="1"/>
        <v>0</v>
      </c>
      <c r="AG99" s="215">
        <f t="shared" si="1"/>
        <v>0</v>
      </c>
      <c r="AH99" s="215">
        <f t="shared" si="1"/>
        <v>0</v>
      </c>
      <c r="AI99" s="215">
        <f t="shared" si="1"/>
        <v>11</v>
      </c>
      <c r="AJ99" s="215">
        <f t="shared" si="1"/>
        <v>0</v>
      </c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</row>
    <row r="100" spans="1:48" ht="15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</row>
    <row r="101" spans="1:48" ht="15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</row>
    <row r="102" spans="1:48" ht="15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</row>
    <row r="103" spans="1:48" ht="15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</row>
    <row r="104" spans="1:48" ht="15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</row>
    <row r="105" spans="1:48" ht="15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</row>
    <row r="106" spans="1:48" ht="15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</row>
    <row r="107" spans="1:48" ht="15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</row>
    <row r="108" spans="1:48" ht="15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</row>
    <row r="109" spans="1:48" ht="15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</row>
    <row r="110" spans="1:48" ht="15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</row>
    <row r="111" spans="1:48" ht="15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</row>
    <row r="112" spans="1:48" ht="15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</row>
    <row r="113" spans="1:48" ht="15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</row>
    <row r="114" spans="1:48" ht="15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</row>
    <row r="115" spans="1:48" ht="15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</row>
    <row r="116" spans="1:48" ht="15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</row>
    <row r="117" spans="1:48" ht="15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</row>
    <row r="118" spans="1:48" ht="15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</row>
    <row r="119" spans="1:48" ht="15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</row>
    <row r="120" spans="1:48" ht="15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</row>
    <row r="121" spans="1:48" ht="15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</row>
    <row r="122" spans="1:48" ht="15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</row>
    <row r="123" spans="1:48" ht="15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</row>
    <row r="124" spans="1:48" ht="15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</row>
    <row r="125" spans="1:48" ht="15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</row>
    <row r="126" spans="1:48" ht="15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</row>
    <row r="127" spans="1:48" ht="15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</row>
    <row r="128" spans="1:48" ht="15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</row>
    <row r="129" spans="1:48" ht="15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</row>
    <row r="130" spans="1:48" ht="15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</row>
    <row r="131" spans="1:48" ht="15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</row>
    <row r="132" spans="1:48" ht="15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</row>
    <row r="133" spans="1:48" ht="15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</row>
    <row r="134" spans="1:48" ht="15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</row>
    <row r="135" spans="1:48" ht="15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</row>
    <row r="136" spans="1:48" ht="15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</row>
    <row r="137" spans="1:48" ht="15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</row>
    <row r="138" spans="1:48" ht="15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</row>
    <row r="139" spans="1:48" ht="15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</row>
    <row r="140" spans="1:48" ht="1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</row>
    <row r="141" spans="1:48" ht="1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</row>
    <row r="142" spans="1:48" ht="1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</row>
    <row r="143" spans="1:48" ht="1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</row>
    <row r="144" spans="1:48" ht="1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</row>
    <row r="145" spans="1:48" ht="15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</row>
    <row r="146" spans="1:48" ht="15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</row>
    <row r="147" spans="1:48" ht="1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</row>
    <row r="148" spans="1:48" ht="15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</row>
    <row r="149" spans="1:48" ht="15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</row>
    <row r="150" spans="1:48" ht="15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</row>
    <row r="151" spans="1:48" ht="15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</row>
    <row r="152" spans="1:48" ht="15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</row>
    <row r="153" spans="1:48" ht="15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</row>
    <row r="154" spans="1:48" ht="15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</row>
    <row r="155" spans="1:48" ht="15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</row>
    <row r="156" spans="1:48" ht="15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</row>
    <row r="157" spans="1:48" ht="1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</row>
    <row r="158" spans="1:48" ht="15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</row>
    <row r="159" spans="1:48" ht="15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</row>
    <row r="160" spans="1:48" ht="1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</row>
    <row r="161" spans="1:48" ht="15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</row>
    <row r="162" spans="1:48" ht="1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</row>
    <row r="163" spans="1:48" ht="1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</row>
    <row r="164" spans="1:48" ht="15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</row>
    <row r="165" spans="1:48" ht="15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</row>
    <row r="166" spans="1:48" ht="15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</row>
    <row r="167" spans="1:48" ht="15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</row>
    <row r="168" spans="1:48" ht="15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</row>
    <row r="169" spans="1:48" ht="15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</row>
    <row r="170" spans="1:48" ht="15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</row>
    <row r="171" spans="1:48" ht="15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</row>
    <row r="172" spans="1:48" ht="15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</row>
    <row r="173" spans="1:48" ht="15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</row>
    <row r="174" spans="1:48" ht="15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</row>
    <row r="175" spans="1:48" ht="15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</row>
    <row r="176" spans="1:48" ht="15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</row>
    <row r="177" spans="1:48" ht="15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</row>
    <row r="178" spans="1:48" ht="15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</row>
    <row r="179" spans="1:48" ht="15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</row>
    <row r="180" spans="1:48" ht="15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</row>
    <row r="181" spans="1:48" ht="15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</row>
    <row r="182" spans="1:48" ht="15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</row>
    <row r="183" spans="1:48" ht="15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</row>
    <row r="184" spans="1:48" ht="15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</row>
    <row r="185" spans="1:48" ht="15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</row>
    <row r="186" spans="1:48" ht="15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</row>
    <row r="187" spans="1:48" ht="15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</row>
    <row r="188" spans="1:48" ht="15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</row>
    <row r="189" spans="1:48" ht="15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</row>
    <row r="190" spans="1:48" ht="15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</row>
    <row r="191" spans="1:48" ht="1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</row>
    <row r="192" spans="1:48" ht="15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</row>
    <row r="193" spans="1:48" ht="15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</row>
    <row r="194" spans="1:48" ht="15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</row>
    <row r="195" spans="1:48" ht="15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</row>
    <row r="196" spans="1:48" ht="15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</row>
    <row r="197" spans="1:48" ht="15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</row>
    <row r="198" spans="1:48" ht="15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</row>
    <row r="199" spans="1:48" ht="15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</row>
    <row r="200" spans="1:48" ht="15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</row>
    <row r="201" spans="1:48" ht="15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</row>
    <row r="202" spans="1:48" ht="15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3"/>
      <c r="AO202" s="193"/>
      <c r="AP202" s="193"/>
      <c r="AQ202" s="193"/>
      <c r="AR202" s="193"/>
      <c r="AS202" s="193"/>
      <c r="AT202" s="193"/>
      <c r="AU202" s="193"/>
      <c r="AV202" s="193"/>
    </row>
    <row r="203" spans="1:48" ht="15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</row>
    <row r="204" spans="1:48" ht="15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</row>
    <row r="205" spans="1:48" ht="15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</row>
    <row r="206" spans="1:48" ht="15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</row>
    <row r="207" spans="1:48" ht="15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</row>
    <row r="208" spans="1:48" ht="15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  <c r="AH208" s="193"/>
      <c r="AI208" s="193"/>
      <c r="AJ208" s="193"/>
      <c r="AK208" s="193"/>
      <c r="AL208" s="193"/>
      <c r="AM208" s="193"/>
      <c r="AN208" s="193"/>
      <c r="AO208" s="193"/>
      <c r="AP208" s="193"/>
      <c r="AQ208" s="193"/>
      <c r="AR208" s="193"/>
      <c r="AS208" s="193"/>
      <c r="AT208" s="193"/>
      <c r="AU208" s="193"/>
      <c r="AV208" s="193"/>
    </row>
    <row r="209" spans="1:48" ht="15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</row>
    <row r="210" spans="1:48" ht="15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</row>
    <row r="211" spans="1:48" ht="15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</row>
    <row r="212" spans="1:48" ht="15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</row>
    <row r="213" spans="1:48" ht="15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</row>
    <row r="214" spans="1:48" ht="15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</row>
    <row r="215" spans="1:48" ht="15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</row>
    <row r="216" spans="1:48" ht="15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</row>
    <row r="217" spans="1:48" ht="15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</row>
    <row r="218" spans="1:48" ht="15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</row>
    <row r="219" spans="1:48" ht="15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</row>
    <row r="220" spans="1:48" ht="15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</row>
    <row r="221" spans="1:48" ht="15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</row>
    <row r="222" spans="1:48" ht="15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</row>
    <row r="223" spans="1:48" ht="15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</row>
    <row r="224" spans="1:48" ht="15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</row>
    <row r="225" spans="1:48" ht="15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</row>
    <row r="226" spans="1:48" ht="15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</row>
    <row r="227" spans="1:48" ht="15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</row>
    <row r="228" spans="1:48" ht="15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</row>
    <row r="229" spans="1:48" ht="15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</row>
    <row r="230" spans="1:48" ht="15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</row>
    <row r="231" spans="1:48" ht="15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  <c r="AM231" s="193"/>
      <c r="AN231" s="193"/>
      <c r="AO231" s="193"/>
      <c r="AP231" s="193"/>
      <c r="AQ231" s="193"/>
      <c r="AR231" s="193"/>
      <c r="AS231" s="193"/>
      <c r="AT231" s="193"/>
      <c r="AU231" s="193"/>
      <c r="AV231" s="193"/>
    </row>
    <row r="232" spans="1:48" ht="15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</row>
    <row r="233" spans="1:48" ht="15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</row>
    <row r="234" spans="1:48" ht="15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</row>
    <row r="235" spans="1:48" ht="15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</row>
    <row r="236" spans="1:48" ht="15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3"/>
      <c r="AT236" s="193"/>
      <c r="AU236" s="193"/>
      <c r="AV236" s="193"/>
    </row>
    <row r="237" spans="1:48" ht="15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</row>
    <row r="238" spans="1:48" ht="15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</row>
    <row r="239" spans="1:48" ht="15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</row>
    <row r="240" spans="1:48" ht="15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</row>
    <row r="241" spans="1:48" ht="15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</row>
    <row r="242" spans="1:48" ht="15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</row>
    <row r="243" spans="1:48" ht="15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</row>
    <row r="244" spans="1:48" ht="15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</row>
    <row r="245" spans="1:48" ht="15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</row>
    <row r="246" spans="1:48" ht="15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</row>
    <row r="247" spans="1:48" ht="15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</row>
    <row r="248" spans="1:48" ht="15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</row>
    <row r="249" spans="1:48" ht="15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</row>
    <row r="250" spans="1:48" ht="15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3"/>
      <c r="AF250" s="193"/>
      <c r="AG250" s="193"/>
      <c r="AH250" s="193"/>
      <c r="AI250" s="193"/>
      <c r="AJ250" s="193"/>
      <c r="AK250" s="193"/>
      <c r="AL250" s="193"/>
      <c r="AM250" s="193"/>
      <c r="AN250" s="193"/>
      <c r="AO250" s="193"/>
      <c r="AP250" s="193"/>
      <c r="AQ250" s="193"/>
      <c r="AR250" s="193"/>
      <c r="AS250" s="193"/>
      <c r="AT250" s="193"/>
      <c r="AU250" s="193"/>
      <c r="AV250" s="193"/>
    </row>
    <row r="251" spans="1:48" ht="15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</row>
    <row r="252" spans="1:48" ht="15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</row>
    <row r="253" spans="1:48" ht="15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</row>
    <row r="254" spans="1:48" ht="15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</row>
    <row r="255" spans="1:48" ht="15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</row>
    <row r="256" spans="1:48" ht="15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</row>
    <row r="257" spans="1:48" ht="15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</row>
    <row r="258" spans="1:48" ht="15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</row>
    <row r="259" spans="1:48" ht="15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</row>
    <row r="260" spans="1:48" ht="15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</row>
    <row r="261" spans="1:48" ht="15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</row>
    <row r="262" spans="1:48" ht="15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</row>
    <row r="263" spans="1:48" ht="15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</row>
    <row r="264" spans="1:48" ht="15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</row>
    <row r="265" spans="1:48" ht="15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</row>
    <row r="266" spans="1:48" ht="15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</row>
    <row r="267" spans="1:48" ht="15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</row>
    <row r="268" spans="1:48" ht="15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</row>
    <row r="269" spans="1:48" ht="15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</row>
    <row r="270" spans="1:48" ht="15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</row>
    <row r="271" spans="1:48" ht="15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</row>
    <row r="272" spans="1:48" ht="15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</row>
    <row r="273" spans="1:48" ht="15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  <c r="AE273" s="193"/>
      <c r="AF273" s="193"/>
      <c r="AG273" s="193"/>
      <c r="AH273" s="193"/>
      <c r="AI273" s="193"/>
      <c r="AJ273" s="193"/>
      <c r="AK273" s="193"/>
      <c r="AL273" s="193"/>
      <c r="AM273" s="193"/>
      <c r="AN273" s="193"/>
      <c r="AO273" s="193"/>
      <c r="AP273" s="193"/>
      <c r="AQ273" s="193"/>
      <c r="AR273" s="193"/>
      <c r="AS273" s="193"/>
      <c r="AT273" s="193"/>
      <c r="AU273" s="193"/>
      <c r="AV273" s="193"/>
    </row>
    <row r="274" spans="1:48" ht="15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</row>
    <row r="275" spans="1:48" ht="15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</row>
    <row r="276" spans="1:48" ht="15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</row>
    <row r="277" spans="1:48" ht="15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</row>
    <row r="278" spans="1:48" ht="15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193"/>
      <c r="AI278" s="193"/>
      <c r="AJ278" s="193"/>
      <c r="AK278" s="193"/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193"/>
      <c r="AV278" s="193"/>
    </row>
    <row r="279" spans="1:48" ht="15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</row>
    <row r="280" spans="1:48" ht="15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</row>
    <row r="281" spans="1:48" ht="15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</row>
    <row r="282" spans="1:48" ht="15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</row>
    <row r="283" spans="1:48" ht="15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</row>
    <row r="284" spans="1:48" ht="15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</row>
    <row r="285" spans="1:48" ht="15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</row>
    <row r="286" spans="1:48" ht="15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  <c r="AH286" s="193"/>
      <c r="AI286" s="193"/>
      <c r="AJ286" s="193"/>
      <c r="AK286" s="193"/>
      <c r="AL286" s="193"/>
      <c r="AM286" s="193"/>
      <c r="AN286" s="193"/>
      <c r="AO286" s="193"/>
      <c r="AP286" s="193"/>
      <c r="AQ286" s="193"/>
      <c r="AR286" s="193"/>
      <c r="AS286" s="193"/>
      <c r="AT286" s="193"/>
      <c r="AU286" s="193"/>
      <c r="AV286" s="193"/>
    </row>
    <row r="287" spans="1:48" ht="15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</row>
    <row r="288" spans="1:48" ht="15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</row>
    <row r="289" spans="1:48" ht="15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</row>
    <row r="290" spans="1:48" ht="15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</row>
    <row r="291" spans="1:48" ht="15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</row>
    <row r="292" spans="1:48" ht="15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  <c r="AE292" s="193"/>
      <c r="AF292" s="193"/>
      <c r="AG292" s="193"/>
      <c r="AH292" s="193"/>
      <c r="AI292" s="193"/>
      <c r="AJ292" s="193"/>
      <c r="AK292" s="193"/>
      <c r="AL292" s="193"/>
      <c r="AM292" s="193"/>
      <c r="AN292" s="193"/>
      <c r="AO292" s="193"/>
      <c r="AP292" s="193"/>
      <c r="AQ292" s="193"/>
      <c r="AR292" s="193"/>
      <c r="AS292" s="193"/>
      <c r="AT292" s="193"/>
      <c r="AU292" s="193"/>
      <c r="AV292" s="193"/>
    </row>
    <row r="293" spans="1:48" ht="15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</row>
    <row r="294" spans="1:48" ht="15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</row>
    <row r="295" spans="1:48" ht="15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</row>
    <row r="296" spans="1:48" ht="15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</row>
    <row r="297" spans="1:48" ht="15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</row>
    <row r="298" spans="1:48" ht="15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</row>
    <row r="299" spans="1:48" ht="15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</row>
    <row r="300" spans="1:48" ht="15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</row>
    <row r="301" spans="1:48" ht="15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</row>
    <row r="302" spans="1:48" ht="15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</row>
    <row r="303" spans="1:48" ht="15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</row>
    <row r="304" spans="1:48" ht="15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</row>
    <row r="305" spans="1:48" ht="15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</row>
    <row r="306" spans="1:48" ht="15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</row>
    <row r="307" spans="1:48" ht="15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</row>
    <row r="308" spans="1:48" ht="15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</row>
    <row r="309" spans="1:48" ht="15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</row>
    <row r="310" spans="1:48" ht="15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</row>
    <row r="311" spans="1:48" ht="15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</row>
    <row r="312" spans="1:48" ht="15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</row>
    <row r="313" spans="1:48" ht="15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</row>
    <row r="314" spans="1:48" ht="15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</row>
    <row r="315" spans="1:48" ht="15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  <c r="AE315" s="193"/>
      <c r="AF315" s="193"/>
      <c r="AG315" s="193"/>
      <c r="AH315" s="193"/>
      <c r="AI315" s="193"/>
      <c r="AJ315" s="193"/>
      <c r="AK315" s="193"/>
      <c r="AL315" s="193"/>
      <c r="AM315" s="193"/>
      <c r="AN315" s="193"/>
      <c r="AO315" s="193"/>
      <c r="AP315" s="193"/>
      <c r="AQ315" s="193"/>
      <c r="AR315" s="193"/>
      <c r="AS315" s="193"/>
      <c r="AT315" s="193"/>
      <c r="AU315" s="193"/>
      <c r="AV315" s="193"/>
    </row>
    <row r="316" spans="1:48" ht="15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</row>
    <row r="317" spans="1:48" ht="15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</row>
    <row r="318" spans="1:48" ht="15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</row>
    <row r="319" spans="1:48" ht="15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</row>
    <row r="320" spans="1:48" ht="15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3"/>
      <c r="AK320" s="193"/>
      <c r="AL320" s="193"/>
      <c r="AM320" s="193"/>
      <c r="AN320" s="193"/>
      <c r="AO320" s="193"/>
      <c r="AP320" s="193"/>
      <c r="AQ320" s="193"/>
      <c r="AR320" s="193"/>
      <c r="AS320" s="193"/>
      <c r="AT320" s="193"/>
      <c r="AU320" s="193"/>
      <c r="AV320" s="193"/>
    </row>
    <row r="321" spans="1:48" ht="15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</row>
    <row r="322" spans="1:48" ht="15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</row>
    <row r="323" spans="1:48" ht="15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3"/>
      <c r="AF323" s="193"/>
      <c r="AG323" s="193"/>
      <c r="AH323" s="193"/>
      <c r="AI323" s="193"/>
      <c r="AJ323" s="193"/>
      <c r="AK323" s="193"/>
      <c r="AL323" s="193"/>
      <c r="AM323" s="193"/>
      <c r="AN323" s="193"/>
      <c r="AO323" s="193"/>
      <c r="AP323" s="193"/>
      <c r="AQ323" s="193"/>
      <c r="AR323" s="193"/>
      <c r="AS323" s="193"/>
      <c r="AT323" s="193"/>
      <c r="AU323" s="193"/>
      <c r="AV323" s="193"/>
    </row>
    <row r="324" spans="1:48" ht="15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</row>
    <row r="325" spans="1:48" ht="15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</row>
    <row r="326" spans="1:48" ht="15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</row>
    <row r="327" spans="1:48" ht="15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</row>
    <row r="328" spans="1:48" ht="15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</row>
    <row r="329" spans="1:48" ht="15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</row>
    <row r="330" spans="1:48" ht="15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</row>
    <row r="331" spans="1:48" ht="15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</row>
    <row r="332" spans="1:48" ht="15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</row>
    <row r="333" spans="1:48" ht="15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</row>
    <row r="334" spans="1:48" ht="15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</row>
    <row r="335" spans="1:48" ht="15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</row>
    <row r="336" spans="1:48" ht="15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</row>
    <row r="337" spans="1:48" ht="15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</row>
    <row r="338" spans="1:48" ht="15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</row>
    <row r="339" spans="1:48" ht="15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</row>
    <row r="340" spans="1:48" ht="15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</row>
    <row r="341" spans="1:48" ht="15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</row>
    <row r="342" spans="1:48" ht="15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</row>
    <row r="343" spans="1:48" ht="15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</row>
    <row r="344" spans="1:48" ht="15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</row>
    <row r="345" spans="1:48" ht="15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</row>
    <row r="346" spans="1:48" ht="15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  <c r="AE346" s="193"/>
      <c r="AF346" s="193"/>
      <c r="AG346" s="193"/>
      <c r="AH346" s="193"/>
      <c r="AI346" s="193"/>
      <c r="AJ346" s="193"/>
      <c r="AK346" s="193"/>
      <c r="AL346" s="193"/>
      <c r="AM346" s="193"/>
      <c r="AN346" s="193"/>
      <c r="AO346" s="193"/>
      <c r="AP346" s="193"/>
      <c r="AQ346" s="193"/>
      <c r="AR346" s="193"/>
      <c r="AS346" s="193"/>
      <c r="AT346" s="193"/>
      <c r="AU346" s="193"/>
      <c r="AV346" s="193"/>
    </row>
    <row r="347" spans="1:48" ht="15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</row>
    <row r="348" spans="1:48" ht="15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</row>
    <row r="349" spans="1:48" ht="15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</row>
    <row r="350" spans="1:48" ht="15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</row>
    <row r="351" spans="1:48" ht="15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/>
      <c r="AF351" s="193"/>
      <c r="AG351" s="193"/>
      <c r="AH351" s="193"/>
      <c r="AI351" s="193"/>
      <c r="AJ351" s="193"/>
      <c r="AK351" s="193"/>
      <c r="AL351" s="193"/>
      <c r="AM351" s="193"/>
      <c r="AN351" s="193"/>
      <c r="AO351" s="193"/>
      <c r="AP351" s="193"/>
      <c r="AQ351" s="193"/>
      <c r="AR351" s="193"/>
      <c r="AS351" s="193"/>
      <c r="AT351" s="193"/>
      <c r="AU351" s="193"/>
      <c r="AV351" s="193"/>
    </row>
    <row r="352" spans="1:48" ht="15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</row>
    <row r="353" spans="1:48" ht="15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</row>
    <row r="354" spans="1:48" ht="15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</row>
    <row r="355" spans="1:48" ht="15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</row>
    <row r="356" spans="1:48" ht="15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</row>
    <row r="357" spans="1:48" ht="15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</row>
    <row r="358" spans="1:48" ht="15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</row>
    <row r="359" spans="1:48" ht="15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3"/>
      <c r="AF359" s="193"/>
      <c r="AG359" s="193"/>
      <c r="AH359" s="193"/>
      <c r="AI359" s="193"/>
      <c r="AJ359" s="193"/>
      <c r="AK359" s="193"/>
      <c r="AL359" s="193"/>
      <c r="AM359" s="193"/>
      <c r="AN359" s="193"/>
      <c r="AO359" s="193"/>
      <c r="AP359" s="193"/>
      <c r="AQ359" s="193"/>
      <c r="AR359" s="193"/>
      <c r="AS359" s="193"/>
      <c r="AT359" s="193"/>
      <c r="AU359" s="193"/>
      <c r="AV359" s="193"/>
    </row>
    <row r="360" spans="1:48" ht="15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</row>
    <row r="361" spans="1:48" ht="15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</row>
    <row r="362" spans="1:48" ht="15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</row>
    <row r="363" spans="1:48" ht="15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</row>
    <row r="364" spans="1:48" ht="15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</row>
    <row r="365" spans="1:48" ht="15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  <c r="AE365" s="193"/>
      <c r="AF365" s="193"/>
      <c r="AG365" s="193"/>
      <c r="AH365" s="193"/>
      <c r="AI365" s="193"/>
      <c r="AJ365" s="193"/>
      <c r="AK365" s="193"/>
      <c r="AL365" s="193"/>
      <c r="AM365" s="193"/>
      <c r="AN365" s="193"/>
      <c r="AO365" s="193"/>
      <c r="AP365" s="193"/>
      <c r="AQ365" s="193"/>
      <c r="AR365" s="193"/>
      <c r="AS365" s="193"/>
      <c r="AT365" s="193"/>
      <c r="AU365" s="193"/>
      <c r="AV365" s="193"/>
    </row>
    <row r="366" spans="1:48" ht="15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</row>
    <row r="367" spans="1:48" ht="15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</row>
    <row r="368" spans="1:48" ht="15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</row>
    <row r="369" spans="1:48" ht="15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</row>
    <row r="370" spans="1:48" ht="15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</row>
    <row r="371" spans="1:48" ht="15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</row>
    <row r="372" spans="1:48" ht="15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3"/>
      <c r="AK372" s="193"/>
      <c r="AL372" s="193"/>
      <c r="AM372" s="193"/>
      <c r="AN372" s="193"/>
      <c r="AO372" s="193"/>
      <c r="AP372" s="193"/>
      <c r="AQ372" s="193"/>
      <c r="AR372" s="193"/>
      <c r="AS372" s="193"/>
      <c r="AT372" s="193"/>
      <c r="AU372" s="193"/>
      <c r="AV372" s="193"/>
    </row>
    <row r="373" spans="1:48" ht="15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3"/>
      <c r="AK373" s="193"/>
      <c r="AL373" s="193"/>
      <c r="AM373" s="193"/>
      <c r="AN373" s="193"/>
      <c r="AO373" s="193"/>
      <c r="AP373" s="193"/>
      <c r="AQ373" s="193"/>
      <c r="AR373" s="193"/>
      <c r="AS373" s="193"/>
      <c r="AT373" s="193"/>
      <c r="AU373" s="193"/>
      <c r="AV373" s="193"/>
    </row>
    <row r="374" spans="1:48" ht="15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  <c r="AE374" s="193"/>
      <c r="AF374" s="193"/>
      <c r="AG374" s="193"/>
      <c r="AH374" s="193"/>
      <c r="AI374" s="193"/>
      <c r="AJ374" s="193"/>
      <c r="AK374" s="193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</row>
    <row r="375" spans="1:48" ht="15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  <c r="AH375" s="193"/>
      <c r="AI375" s="193"/>
      <c r="AJ375" s="193"/>
      <c r="AK375" s="193"/>
      <c r="AL375" s="193"/>
      <c r="AM375" s="193"/>
      <c r="AN375" s="193"/>
      <c r="AO375" s="193"/>
      <c r="AP375" s="193"/>
      <c r="AQ375" s="193"/>
      <c r="AR375" s="193"/>
      <c r="AS375" s="193"/>
      <c r="AT375" s="193"/>
      <c r="AU375" s="193"/>
      <c r="AV375" s="193"/>
    </row>
    <row r="376" spans="1:48" ht="15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  <c r="AH376" s="193"/>
      <c r="AI376" s="193"/>
      <c r="AJ376" s="193"/>
      <c r="AK376" s="193"/>
      <c r="AL376" s="193"/>
      <c r="AM376" s="193"/>
      <c r="AN376" s="193"/>
      <c r="AO376" s="193"/>
      <c r="AP376" s="193"/>
      <c r="AQ376" s="193"/>
      <c r="AR376" s="193"/>
      <c r="AS376" s="193"/>
      <c r="AT376" s="193"/>
      <c r="AU376" s="193"/>
      <c r="AV376" s="193"/>
    </row>
    <row r="377" spans="1:48" ht="15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  <c r="AH377" s="193"/>
      <c r="AI377" s="193"/>
      <c r="AJ377" s="193"/>
      <c r="AK377" s="193"/>
      <c r="AL377" s="193"/>
      <c r="AM377" s="193"/>
      <c r="AN377" s="193"/>
      <c r="AO377" s="193"/>
      <c r="AP377" s="193"/>
      <c r="AQ377" s="193"/>
      <c r="AR377" s="193"/>
      <c r="AS377" s="193"/>
      <c r="AT377" s="193"/>
      <c r="AU377" s="193"/>
      <c r="AV377" s="193"/>
    </row>
    <row r="378" spans="1:48" ht="15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  <c r="AH378" s="193"/>
      <c r="AI378" s="193"/>
      <c r="AJ378" s="193"/>
      <c r="AK378" s="193"/>
      <c r="AL378" s="193"/>
      <c r="AM378" s="193"/>
      <c r="AN378" s="193"/>
      <c r="AO378" s="193"/>
      <c r="AP378" s="193"/>
      <c r="AQ378" s="193"/>
      <c r="AR378" s="193"/>
      <c r="AS378" s="193"/>
      <c r="AT378" s="193"/>
      <c r="AU378" s="193"/>
      <c r="AV378" s="193"/>
    </row>
    <row r="379" spans="1:48" ht="15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  <c r="AH379" s="193"/>
      <c r="AI379" s="193"/>
      <c r="AJ379" s="193"/>
      <c r="AK379" s="193"/>
      <c r="AL379" s="193"/>
      <c r="AM379" s="193"/>
      <c r="AN379" s="193"/>
      <c r="AO379" s="193"/>
      <c r="AP379" s="193"/>
      <c r="AQ379" s="193"/>
      <c r="AR379" s="193"/>
      <c r="AS379" s="193"/>
      <c r="AT379" s="193"/>
      <c r="AU379" s="193"/>
      <c r="AV379" s="193"/>
    </row>
    <row r="380" spans="1:48" ht="15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  <c r="AE380" s="193"/>
      <c r="AF380" s="193"/>
      <c r="AG380" s="193"/>
      <c r="AH380" s="193"/>
      <c r="AI380" s="193"/>
      <c r="AJ380" s="193"/>
      <c r="AK380" s="193"/>
      <c r="AL380" s="193"/>
      <c r="AM380" s="193"/>
      <c r="AN380" s="193"/>
      <c r="AO380" s="193"/>
      <c r="AP380" s="193"/>
      <c r="AQ380" s="193"/>
      <c r="AR380" s="193"/>
      <c r="AS380" s="193"/>
      <c r="AT380" s="193"/>
      <c r="AU380" s="193"/>
      <c r="AV380" s="193"/>
    </row>
    <row r="381" spans="1:48" ht="15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  <c r="AE381" s="193"/>
      <c r="AF381" s="193"/>
      <c r="AG381" s="193"/>
      <c r="AH381" s="193"/>
      <c r="AI381" s="193"/>
      <c r="AJ381" s="193"/>
      <c r="AK381" s="193"/>
      <c r="AL381" s="193"/>
      <c r="AM381" s="193"/>
      <c r="AN381" s="193"/>
      <c r="AO381" s="193"/>
      <c r="AP381" s="193"/>
      <c r="AQ381" s="193"/>
      <c r="AR381" s="193"/>
      <c r="AS381" s="193"/>
      <c r="AT381" s="193"/>
      <c r="AU381" s="193"/>
      <c r="AV381" s="193"/>
    </row>
    <row r="382" spans="1:48" ht="15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  <c r="AE382" s="193"/>
      <c r="AF382" s="193"/>
      <c r="AG382" s="193"/>
      <c r="AH382" s="193"/>
      <c r="AI382" s="193"/>
      <c r="AJ382" s="193"/>
      <c r="AK382" s="193"/>
      <c r="AL382" s="193"/>
      <c r="AM382" s="193"/>
      <c r="AN382" s="193"/>
      <c r="AO382" s="193"/>
      <c r="AP382" s="193"/>
      <c r="AQ382" s="193"/>
      <c r="AR382" s="193"/>
      <c r="AS382" s="193"/>
      <c r="AT382" s="193"/>
      <c r="AU382" s="193"/>
      <c r="AV382" s="193"/>
    </row>
    <row r="383" spans="1:48" ht="15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  <c r="AE383" s="193"/>
      <c r="AF383" s="193"/>
      <c r="AG383" s="193"/>
      <c r="AH383" s="193"/>
      <c r="AI383" s="193"/>
      <c r="AJ383" s="193"/>
      <c r="AK383" s="193"/>
      <c r="AL383" s="193"/>
      <c r="AM383" s="193"/>
      <c r="AN383" s="193"/>
      <c r="AO383" s="193"/>
      <c r="AP383" s="193"/>
      <c r="AQ383" s="193"/>
      <c r="AR383" s="193"/>
      <c r="AS383" s="193"/>
      <c r="AT383" s="193"/>
      <c r="AU383" s="193"/>
      <c r="AV383" s="193"/>
    </row>
    <row r="384" spans="1:48" ht="15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  <c r="AE384" s="193"/>
      <c r="AF384" s="193"/>
      <c r="AG384" s="193"/>
      <c r="AH384" s="193"/>
      <c r="AI384" s="193"/>
      <c r="AJ384" s="193"/>
      <c r="AK384" s="193"/>
      <c r="AL384" s="193"/>
      <c r="AM384" s="193"/>
      <c r="AN384" s="193"/>
      <c r="AO384" s="193"/>
      <c r="AP384" s="193"/>
      <c r="AQ384" s="193"/>
      <c r="AR384" s="193"/>
      <c r="AS384" s="193"/>
      <c r="AT384" s="193"/>
      <c r="AU384" s="193"/>
      <c r="AV384" s="193"/>
    </row>
    <row r="385" spans="1:48" ht="15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  <c r="AE385" s="193"/>
      <c r="AF385" s="193"/>
      <c r="AG385" s="193"/>
      <c r="AH385" s="193"/>
      <c r="AI385" s="193"/>
      <c r="AJ385" s="193"/>
      <c r="AK385" s="193"/>
      <c r="AL385" s="193"/>
      <c r="AM385" s="193"/>
      <c r="AN385" s="193"/>
      <c r="AO385" s="193"/>
      <c r="AP385" s="193"/>
      <c r="AQ385" s="193"/>
      <c r="AR385" s="193"/>
      <c r="AS385" s="193"/>
      <c r="AT385" s="193"/>
      <c r="AU385" s="193"/>
      <c r="AV385" s="193"/>
    </row>
    <row r="386" spans="1:48" ht="15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  <c r="AE386" s="193"/>
      <c r="AF386" s="193"/>
      <c r="AG386" s="193"/>
      <c r="AH386" s="193"/>
      <c r="AI386" s="193"/>
      <c r="AJ386" s="193"/>
      <c r="AK386" s="193"/>
      <c r="AL386" s="193"/>
      <c r="AM386" s="193"/>
      <c r="AN386" s="193"/>
      <c r="AO386" s="193"/>
      <c r="AP386" s="193"/>
      <c r="AQ386" s="193"/>
      <c r="AR386" s="193"/>
      <c r="AS386" s="193"/>
      <c r="AT386" s="193"/>
      <c r="AU386" s="193"/>
      <c r="AV386" s="193"/>
    </row>
    <row r="387" spans="1:48" ht="15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  <c r="AE387" s="193"/>
      <c r="AF387" s="193"/>
      <c r="AG387" s="193"/>
      <c r="AH387" s="193"/>
      <c r="AI387" s="193"/>
      <c r="AJ387" s="193"/>
      <c r="AK387" s="193"/>
      <c r="AL387" s="193"/>
      <c r="AM387" s="193"/>
      <c r="AN387" s="193"/>
      <c r="AO387" s="193"/>
      <c r="AP387" s="193"/>
      <c r="AQ387" s="193"/>
      <c r="AR387" s="193"/>
      <c r="AS387" s="193"/>
      <c r="AT387" s="193"/>
      <c r="AU387" s="193"/>
      <c r="AV387" s="193"/>
    </row>
    <row r="388" spans="1:48" ht="15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/>
      <c r="AE388" s="193"/>
      <c r="AF388" s="193"/>
      <c r="AG388" s="193"/>
      <c r="AH388" s="193"/>
      <c r="AI388" s="193"/>
      <c r="AJ388" s="193"/>
      <c r="AK388" s="193"/>
      <c r="AL388" s="193"/>
      <c r="AM388" s="193"/>
      <c r="AN388" s="193"/>
      <c r="AO388" s="193"/>
      <c r="AP388" s="193"/>
      <c r="AQ388" s="193"/>
      <c r="AR388" s="193"/>
      <c r="AS388" s="193"/>
      <c r="AT388" s="193"/>
      <c r="AU388" s="193"/>
      <c r="AV388" s="193"/>
    </row>
    <row r="389" spans="1:48" ht="15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  <c r="AE389" s="193"/>
      <c r="AF389" s="193"/>
      <c r="AG389" s="193"/>
      <c r="AH389" s="193"/>
      <c r="AI389" s="193"/>
      <c r="AJ389" s="193"/>
      <c r="AK389" s="193"/>
      <c r="AL389" s="193"/>
      <c r="AM389" s="193"/>
      <c r="AN389" s="193"/>
      <c r="AO389" s="193"/>
      <c r="AP389" s="193"/>
      <c r="AQ389" s="193"/>
      <c r="AR389" s="193"/>
      <c r="AS389" s="193"/>
      <c r="AT389" s="193"/>
      <c r="AU389" s="193"/>
      <c r="AV389" s="193"/>
    </row>
    <row r="390" spans="1:48" ht="15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3"/>
      <c r="AF390" s="193"/>
      <c r="AG390" s="193"/>
      <c r="AH390" s="193"/>
      <c r="AI390" s="193"/>
      <c r="AJ390" s="193"/>
      <c r="AK390" s="193"/>
      <c r="AL390" s="193"/>
      <c r="AM390" s="193"/>
      <c r="AN390" s="193"/>
      <c r="AO390" s="193"/>
      <c r="AP390" s="193"/>
      <c r="AQ390" s="193"/>
      <c r="AR390" s="193"/>
      <c r="AS390" s="193"/>
      <c r="AT390" s="193"/>
      <c r="AU390" s="193"/>
      <c r="AV390" s="193"/>
    </row>
    <row r="391" spans="1:48" ht="15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  <c r="AE391" s="193"/>
      <c r="AF391" s="193"/>
      <c r="AG391" s="193"/>
      <c r="AH391" s="193"/>
      <c r="AI391" s="193"/>
      <c r="AJ391" s="193"/>
      <c r="AK391" s="193"/>
      <c r="AL391" s="193"/>
      <c r="AM391" s="193"/>
      <c r="AN391" s="193"/>
      <c r="AO391" s="193"/>
      <c r="AP391" s="193"/>
      <c r="AQ391" s="193"/>
      <c r="AR391" s="193"/>
      <c r="AS391" s="193"/>
      <c r="AT391" s="193"/>
      <c r="AU391" s="193"/>
      <c r="AV391" s="193"/>
    </row>
    <row r="392" spans="1:48" ht="15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  <c r="AE392" s="193"/>
      <c r="AF392" s="193"/>
      <c r="AG392" s="193"/>
      <c r="AH392" s="193"/>
      <c r="AI392" s="193"/>
      <c r="AJ392" s="193"/>
      <c r="AK392" s="193"/>
      <c r="AL392" s="193"/>
      <c r="AM392" s="193"/>
      <c r="AN392" s="193"/>
      <c r="AO392" s="193"/>
      <c r="AP392" s="193"/>
      <c r="AQ392" s="193"/>
      <c r="AR392" s="193"/>
      <c r="AS392" s="193"/>
      <c r="AT392" s="193"/>
      <c r="AU392" s="193"/>
      <c r="AV392" s="193"/>
    </row>
    <row r="393" spans="1:48" ht="15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  <c r="AA393" s="193"/>
      <c r="AB393" s="193"/>
      <c r="AC393" s="193"/>
      <c r="AD393" s="193"/>
      <c r="AE393" s="193"/>
      <c r="AF393" s="193"/>
      <c r="AG393" s="193"/>
      <c r="AH393" s="193"/>
      <c r="AI393" s="193"/>
      <c r="AJ393" s="193"/>
      <c r="AK393" s="193"/>
      <c r="AL393" s="193"/>
      <c r="AM393" s="193"/>
      <c r="AN393" s="193"/>
      <c r="AO393" s="193"/>
      <c r="AP393" s="193"/>
      <c r="AQ393" s="193"/>
      <c r="AR393" s="193"/>
      <c r="AS393" s="193"/>
      <c r="AT393" s="193"/>
      <c r="AU393" s="193"/>
      <c r="AV393" s="193"/>
    </row>
    <row r="394" spans="1:48" ht="15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  <c r="AE394" s="193"/>
      <c r="AF394" s="193"/>
      <c r="AG394" s="193"/>
      <c r="AH394" s="193"/>
      <c r="AI394" s="193"/>
      <c r="AJ394" s="193"/>
      <c r="AK394" s="193"/>
      <c r="AL394" s="193"/>
      <c r="AM394" s="193"/>
      <c r="AN394" s="193"/>
      <c r="AO394" s="193"/>
      <c r="AP394" s="193"/>
      <c r="AQ394" s="193"/>
      <c r="AR394" s="193"/>
      <c r="AS394" s="193"/>
      <c r="AT394" s="193"/>
      <c r="AU394" s="193"/>
      <c r="AV394" s="193"/>
    </row>
    <row r="395" spans="1:48" ht="15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  <c r="AE395" s="193"/>
      <c r="AF395" s="193"/>
      <c r="AG395" s="193"/>
      <c r="AH395" s="193"/>
      <c r="AI395" s="193"/>
      <c r="AJ395" s="193"/>
      <c r="AK395" s="193"/>
      <c r="AL395" s="193"/>
      <c r="AM395" s="193"/>
      <c r="AN395" s="193"/>
      <c r="AO395" s="193"/>
      <c r="AP395" s="193"/>
      <c r="AQ395" s="193"/>
      <c r="AR395" s="193"/>
      <c r="AS395" s="193"/>
      <c r="AT395" s="193"/>
      <c r="AU395" s="193"/>
      <c r="AV395" s="193"/>
    </row>
    <row r="396" spans="1:48" ht="15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3"/>
      <c r="AF396" s="193"/>
      <c r="AG396" s="193"/>
      <c r="AH396" s="193"/>
      <c r="AI396" s="193"/>
      <c r="AJ396" s="193"/>
      <c r="AK396" s="193"/>
      <c r="AL396" s="193"/>
      <c r="AM396" s="193"/>
      <c r="AN396" s="193"/>
      <c r="AO396" s="193"/>
      <c r="AP396" s="193"/>
      <c r="AQ396" s="193"/>
      <c r="AR396" s="193"/>
      <c r="AS396" s="193"/>
      <c r="AT396" s="193"/>
      <c r="AU396" s="193"/>
      <c r="AV396" s="193"/>
    </row>
    <row r="397" spans="1:48" ht="15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  <c r="AE397" s="193"/>
      <c r="AF397" s="193"/>
      <c r="AG397" s="193"/>
      <c r="AH397" s="193"/>
      <c r="AI397" s="193"/>
      <c r="AJ397" s="193"/>
      <c r="AK397" s="193"/>
      <c r="AL397" s="193"/>
      <c r="AM397" s="193"/>
      <c r="AN397" s="193"/>
      <c r="AO397" s="193"/>
      <c r="AP397" s="193"/>
      <c r="AQ397" s="193"/>
      <c r="AR397" s="193"/>
      <c r="AS397" s="193"/>
      <c r="AT397" s="193"/>
      <c r="AU397" s="193"/>
      <c r="AV397" s="193"/>
    </row>
    <row r="398" spans="1:48" ht="15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  <c r="AE398" s="193"/>
      <c r="AF398" s="193"/>
      <c r="AG398" s="193"/>
      <c r="AH398" s="193"/>
      <c r="AI398" s="193"/>
      <c r="AJ398" s="193"/>
      <c r="AK398" s="193"/>
      <c r="AL398" s="193"/>
      <c r="AM398" s="193"/>
      <c r="AN398" s="193"/>
      <c r="AO398" s="193"/>
      <c r="AP398" s="193"/>
      <c r="AQ398" s="193"/>
      <c r="AR398" s="193"/>
      <c r="AS398" s="193"/>
      <c r="AT398" s="193"/>
      <c r="AU398" s="193"/>
      <c r="AV398" s="193"/>
    </row>
    <row r="399" spans="1:48" ht="15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  <c r="AE399" s="193"/>
      <c r="AF399" s="193"/>
      <c r="AG399" s="193"/>
      <c r="AH399" s="193"/>
      <c r="AI399" s="193"/>
      <c r="AJ399" s="193"/>
      <c r="AK399" s="193"/>
      <c r="AL399" s="193"/>
      <c r="AM399" s="193"/>
      <c r="AN399" s="193"/>
      <c r="AO399" s="193"/>
      <c r="AP399" s="193"/>
      <c r="AQ399" s="193"/>
      <c r="AR399" s="193"/>
      <c r="AS399" s="193"/>
      <c r="AT399" s="193"/>
      <c r="AU399" s="193"/>
      <c r="AV399" s="193"/>
    </row>
    <row r="400" spans="1:48" ht="15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  <c r="AE400" s="193"/>
      <c r="AF400" s="193"/>
      <c r="AG400" s="193"/>
      <c r="AH400" s="193"/>
      <c r="AI400" s="193"/>
      <c r="AJ400" s="193"/>
      <c r="AK400" s="193"/>
      <c r="AL400" s="193"/>
      <c r="AM400" s="193"/>
      <c r="AN400" s="193"/>
      <c r="AO400" s="193"/>
      <c r="AP400" s="193"/>
      <c r="AQ400" s="193"/>
      <c r="AR400" s="193"/>
      <c r="AS400" s="193"/>
      <c r="AT400" s="193"/>
      <c r="AU400" s="193"/>
      <c r="AV400" s="193"/>
    </row>
    <row r="401" spans="1:48" ht="15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  <c r="AE401" s="193"/>
      <c r="AF401" s="193"/>
      <c r="AG401" s="193"/>
      <c r="AH401" s="193"/>
      <c r="AI401" s="193"/>
      <c r="AJ401" s="193"/>
      <c r="AK401" s="193"/>
      <c r="AL401" s="193"/>
      <c r="AM401" s="193"/>
      <c r="AN401" s="193"/>
      <c r="AO401" s="193"/>
      <c r="AP401" s="193"/>
      <c r="AQ401" s="193"/>
      <c r="AR401" s="193"/>
      <c r="AS401" s="193"/>
      <c r="AT401" s="193"/>
      <c r="AU401" s="193"/>
      <c r="AV401" s="193"/>
    </row>
    <row r="402" spans="1:48" ht="15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  <c r="AH402" s="193"/>
      <c r="AI402" s="193"/>
      <c r="AJ402" s="193"/>
      <c r="AK402" s="193"/>
      <c r="AL402" s="193"/>
      <c r="AM402" s="193"/>
      <c r="AN402" s="193"/>
      <c r="AO402" s="193"/>
      <c r="AP402" s="193"/>
      <c r="AQ402" s="193"/>
      <c r="AR402" s="193"/>
      <c r="AS402" s="193"/>
      <c r="AT402" s="193"/>
      <c r="AU402" s="193"/>
      <c r="AV402" s="193"/>
    </row>
    <row r="403" spans="1:48" ht="15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  <c r="AE403" s="193"/>
      <c r="AF403" s="193"/>
      <c r="AG403" s="193"/>
      <c r="AH403" s="193"/>
      <c r="AI403" s="193"/>
      <c r="AJ403" s="193"/>
      <c r="AK403" s="193"/>
      <c r="AL403" s="193"/>
      <c r="AM403" s="193"/>
      <c r="AN403" s="193"/>
      <c r="AO403" s="193"/>
      <c r="AP403" s="193"/>
      <c r="AQ403" s="193"/>
      <c r="AR403" s="193"/>
      <c r="AS403" s="193"/>
      <c r="AT403" s="193"/>
      <c r="AU403" s="193"/>
      <c r="AV403" s="193"/>
    </row>
    <row r="404" spans="1:48" ht="15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  <c r="AE404" s="193"/>
      <c r="AF404" s="193"/>
      <c r="AG404" s="193"/>
      <c r="AH404" s="193"/>
      <c r="AI404" s="193"/>
      <c r="AJ404" s="193"/>
      <c r="AK404" s="193"/>
      <c r="AL404" s="193"/>
      <c r="AM404" s="193"/>
      <c r="AN404" s="193"/>
      <c r="AO404" s="193"/>
      <c r="AP404" s="193"/>
      <c r="AQ404" s="193"/>
      <c r="AR404" s="193"/>
      <c r="AS404" s="193"/>
      <c r="AT404" s="193"/>
      <c r="AU404" s="193"/>
      <c r="AV404" s="193"/>
    </row>
    <row r="405" spans="1:48" ht="15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  <c r="AE405" s="193"/>
      <c r="AF405" s="193"/>
      <c r="AG405" s="193"/>
      <c r="AH405" s="193"/>
      <c r="AI405" s="193"/>
      <c r="AJ405" s="193"/>
      <c r="AK405" s="193"/>
      <c r="AL405" s="193"/>
      <c r="AM405" s="193"/>
      <c r="AN405" s="193"/>
      <c r="AO405" s="193"/>
      <c r="AP405" s="193"/>
      <c r="AQ405" s="193"/>
      <c r="AR405" s="193"/>
      <c r="AS405" s="193"/>
      <c r="AT405" s="193"/>
      <c r="AU405" s="193"/>
      <c r="AV405" s="193"/>
    </row>
    <row r="406" spans="1:48" ht="15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3"/>
      <c r="AF406" s="193"/>
      <c r="AG406" s="193"/>
      <c r="AH406" s="193"/>
      <c r="AI406" s="193"/>
      <c r="AJ406" s="193"/>
      <c r="AK406" s="193"/>
      <c r="AL406" s="193"/>
      <c r="AM406" s="193"/>
      <c r="AN406" s="193"/>
      <c r="AO406" s="193"/>
      <c r="AP406" s="193"/>
      <c r="AQ406" s="193"/>
      <c r="AR406" s="193"/>
      <c r="AS406" s="193"/>
      <c r="AT406" s="193"/>
      <c r="AU406" s="193"/>
      <c r="AV406" s="193"/>
    </row>
    <row r="407" spans="1:48" ht="15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  <c r="AA407" s="193"/>
      <c r="AB407" s="193"/>
      <c r="AC407" s="193"/>
      <c r="AD407" s="193"/>
      <c r="AE407" s="193"/>
      <c r="AF407" s="193"/>
      <c r="AG407" s="193"/>
      <c r="AH407" s="193"/>
      <c r="AI407" s="193"/>
      <c r="AJ407" s="193"/>
      <c r="AK407" s="193"/>
      <c r="AL407" s="193"/>
      <c r="AM407" s="193"/>
      <c r="AN407" s="193"/>
      <c r="AO407" s="193"/>
      <c r="AP407" s="193"/>
      <c r="AQ407" s="193"/>
      <c r="AR407" s="193"/>
      <c r="AS407" s="193"/>
      <c r="AT407" s="193"/>
      <c r="AU407" s="193"/>
      <c r="AV407" s="193"/>
    </row>
    <row r="408" spans="1:48" ht="15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  <c r="AE408" s="193"/>
      <c r="AF408" s="193"/>
      <c r="AG408" s="193"/>
      <c r="AH408" s="193"/>
      <c r="AI408" s="193"/>
      <c r="AJ408" s="193"/>
      <c r="AK408" s="193"/>
      <c r="AL408" s="193"/>
      <c r="AM408" s="193"/>
      <c r="AN408" s="193"/>
      <c r="AO408" s="193"/>
      <c r="AP408" s="193"/>
      <c r="AQ408" s="193"/>
      <c r="AR408" s="193"/>
      <c r="AS408" s="193"/>
      <c r="AT408" s="193"/>
      <c r="AU408" s="193"/>
      <c r="AV408" s="193"/>
    </row>
    <row r="409" spans="1:48" ht="15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  <c r="AE409" s="193"/>
      <c r="AF409" s="193"/>
      <c r="AG409" s="193"/>
      <c r="AH409" s="193"/>
      <c r="AI409" s="193"/>
      <c r="AJ409" s="193"/>
      <c r="AK409" s="193"/>
      <c r="AL409" s="193"/>
      <c r="AM409" s="193"/>
      <c r="AN409" s="193"/>
      <c r="AO409" s="193"/>
      <c r="AP409" s="193"/>
      <c r="AQ409" s="193"/>
      <c r="AR409" s="193"/>
      <c r="AS409" s="193"/>
      <c r="AT409" s="193"/>
      <c r="AU409" s="193"/>
      <c r="AV409" s="193"/>
    </row>
    <row r="410" spans="1:48" ht="15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  <c r="AE410" s="193"/>
      <c r="AF410" s="193"/>
      <c r="AG410" s="193"/>
      <c r="AH410" s="193"/>
      <c r="AI410" s="193"/>
      <c r="AJ410" s="193"/>
      <c r="AK410" s="193"/>
      <c r="AL410" s="193"/>
      <c r="AM410" s="193"/>
      <c r="AN410" s="193"/>
      <c r="AO410" s="193"/>
      <c r="AP410" s="193"/>
      <c r="AQ410" s="193"/>
      <c r="AR410" s="193"/>
      <c r="AS410" s="193"/>
      <c r="AT410" s="193"/>
      <c r="AU410" s="193"/>
      <c r="AV410" s="193"/>
    </row>
    <row r="411" spans="1:48" ht="15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  <c r="AE411" s="193"/>
      <c r="AF411" s="193"/>
      <c r="AG411" s="193"/>
      <c r="AH411" s="193"/>
      <c r="AI411" s="193"/>
      <c r="AJ411" s="193"/>
      <c r="AK411" s="193"/>
      <c r="AL411" s="193"/>
      <c r="AM411" s="193"/>
      <c r="AN411" s="193"/>
      <c r="AO411" s="193"/>
      <c r="AP411" s="193"/>
      <c r="AQ411" s="193"/>
      <c r="AR411" s="193"/>
      <c r="AS411" s="193"/>
      <c r="AT411" s="193"/>
      <c r="AU411" s="193"/>
      <c r="AV411" s="193"/>
    </row>
    <row r="412" spans="1:48" ht="15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3"/>
      <c r="AG412" s="193"/>
      <c r="AH412" s="193"/>
      <c r="AI412" s="193"/>
      <c r="AJ412" s="193"/>
      <c r="AK412" s="193"/>
      <c r="AL412" s="193"/>
      <c r="AM412" s="193"/>
      <c r="AN412" s="193"/>
      <c r="AO412" s="193"/>
      <c r="AP412" s="193"/>
      <c r="AQ412" s="193"/>
      <c r="AR412" s="193"/>
      <c r="AS412" s="193"/>
      <c r="AT412" s="193"/>
      <c r="AU412" s="193"/>
      <c r="AV412" s="193"/>
    </row>
    <row r="413" spans="1:48" ht="15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  <c r="AE413" s="193"/>
      <c r="AF413" s="193"/>
      <c r="AG413" s="193"/>
      <c r="AH413" s="193"/>
      <c r="AI413" s="193"/>
      <c r="AJ413" s="193"/>
      <c r="AK413" s="193"/>
      <c r="AL413" s="193"/>
      <c r="AM413" s="193"/>
      <c r="AN413" s="193"/>
      <c r="AO413" s="193"/>
      <c r="AP413" s="193"/>
      <c r="AQ413" s="193"/>
      <c r="AR413" s="193"/>
      <c r="AS413" s="193"/>
      <c r="AT413" s="193"/>
      <c r="AU413" s="193"/>
      <c r="AV413" s="193"/>
    </row>
    <row r="414" spans="1:48" ht="15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193"/>
      <c r="AI414" s="193"/>
      <c r="AJ414" s="193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193"/>
      <c r="AV414" s="193"/>
    </row>
    <row r="415" spans="1:48" ht="15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  <c r="AH415" s="193"/>
      <c r="AI415" s="193"/>
      <c r="AJ415" s="193"/>
      <c r="AK415" s="193"/>
      <c r="AL415" s="193"/>
      <c r="AM415" s="193"/>
      <c r="AN415" s="193"/>
      <c r="AO415" s="193"/>
      <c r="AP415" s="193"/>
      <c r="AQ415" s="193"/>
      <c r="AR415" s="193"/>
      <c r="AS415" s="193"/>
      <c r="AT415" s="193"/>
      <c r="AU415" s="193"/>
      <c r="AV415" s="193"/>
    </row>
    <row r="416" spans="1:48" ht="15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  <c r="AH416" s="193"/>
      <c r="AI416" s="193"/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193"/>
    </row>
    <row r="417" spans="1:48" ht="15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  <c r="AH417" s="193"/>
      <c r="AI417" s="193"/>
      <c r="AJ417" s="193"/>
      <c r="AK417" s="193"/>
      <c r="AL417" s="193"/>
      <c r="AM417" s="193"/>
      <c r="AN417" s="193"/>
      <c r="AO417" s="193"/>
      <c r="AP417" s="193"/>
      <c r="AQ417" s="193"/>
      <c r="AR417" s="193"/>
      <c r="AS417" s="193"/>
      <c r="AT417" s="193"/>
      <c r="AU417" s="193"/>
      <c r="AV417" s="193"/>
    </row>
    <row r="418" spans="1:48" ht="15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  <c r="AH418" s="193"/>
      <c r="AI418" s="193"/>
      <c r="AJ418" s="193"/>
      <c r="AK418" s="193"/>
      <c r="AL418" s="193"/>
      <c r="AM418" s="193"/>
      <c r="AN418" s="193"/>
      <c r="AO418" s="193"/>
      <c r="AP418" s="193"/>
      <c r="AQ418" s="193"/>
      <c r="AR418" s="193"/>
      <c r="AS418" s="193"/>
      <c r="AT418" s="193"/>
      <c r="AU418" s="193"/>
      <c r="AV418" s="193"/>
    </row>
    <row r="419" spans="1:48" ht="15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  <c r="AH419" s="193"/>
      <c r="AI419" s="193"/>
      <c r="AJ419" s="193"/>
      <c r="AK419" s="193"/>
      <c r="AL419" s="193"/>
      <c r="AM419" s="193"/>
      <c r="AN419" s="193"/>
      <c r="AO419" s="193"/>
      <c r="AP419" s="193"/>
      <c r="AQ419" s="193"/>
      <c r="AR419" s="193"/>
      <c r="AS419" s="193"/>
      <c r="AT419" s="193"/>
      <c r="AU419" s="193"/>
      <c r="AV419" s="193"/>
    </row>
    <row r="420" spans="1:48" ht="15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  <c r="AH420" s="193"/>
      <c r="AI420" s="193"/>
      <c r="AJ420" s="193"/>
      <c r="AK420" s="193"/>
      <c r="AL420" s="193"/>
      <c r="AM420" s="193"/>
      <c r="AN420" s="193"/>
      <c r="AO420" s="193"/>
      <c r="AP420" s="193"/>
      <c r="AQ420" s="193"/>
      <c r="AR420" s="193"/>
      <c r="AS420" s="193"/>
      <c r="AT420" s="193"/>
      <c r="AU420" s="193"/>
      <c r="AV420" s="193"/>
    </row>
    <row r="421" spans="1:48" ht="15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  <c r="AH421" s="193"/>
      <c r="AI421" s="193"/>
      <c r="AJ421" s="193"/>
      <c r="AK421" s="193"/>
      <c r="AL421" s="193"/>
      <c r="AM421" s="193"/>
      <c r="AN421" s="193"/>
      <c r="AO421" s="193"/>
      <c r="AP421" s="193"/>
      <c r="AQ421" s="193"/>
      <c r="AR421" s="193"/>
      <c r="AS421" s="193"/>
      <c r="AT421" s="193"/>
      <c r="AU421" s="193"/>
      <c r="AV421" s="193"/>
    </row>
    <row r="422" spans="1:48" ht="15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  <c r="AH422" s="193"/>
      <c r="AI422" s="193"/>
      <c r="AJ422" s="193"/>
      <c r="AK422" s="193"/>
      <c r="AL422" s="193"/>
      <c r="AM422" s="193"/>
      <c r="AN422" s="193"/>
      <c r="AO422" s="193"/>
      <c r="AP422" s="193"/>
      <c r="AQ422" s="193"/>
      <c r="AR422" s="193"/>
      <c r="AS422" s="193"/>
      <c r="AT422" s="193"/>
      <c r="AU422" s="193"/>
      <c r="AV422" s="193"/>
    </row>
    <row r="423" spans="1:48" ht="15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  <c r="AE423" s="193"/>
      <c r="AF423" s="193"/>
      <c r="AG423" s="193"/>
      <c r="AH423" s="193"/>
      <c r="AI423" s="193"/>
      <c r="AJ423" s="193"/>
      <c r="AK423" s="193"/>
      <c r="AL423" s="193"/>
      <c r="AM423" s="193"/>
      <c r="AN423" s="193"/>
      <c r="AO423" s="193"/>
      <c r="AP423" s="193"/>
      <c r="AQ423" s="193"/>
      <c r="AR423" s="193"/>
      <c r="AS423" s="193"/>
      <c r="AT423" s="193"/>
      <c r="AU423" s="193"/>
      <c r="AV423" s="193"/>
    </row>
    <row r="424" spans="1:48" ht="15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  <c r="AE424" s="193"/>
      <c r="AF424" s="193"/>
      <c r="AG424" s="193"/>
      <c r="AH424" s="193"/>
      <c r="AI424" s="193"/>
      <c r="AJ424" s="193"/>
      <c r="AK424" s="193"/>
      <c r="AL424" s="193"/>
      <c r="AM424" s="193"/>
      <c r="AN424" s="193"/>
      <c r="AO424" s="193"/>
      <c r="AP424" s="193"/>
      <c r="AQ424" s="193"/>
      <c r="AR424" s="193"/>
      <c r="AS424" s="193"/>
      <c r="AT424" s="193"/>
      <c r="AU424" s="193"/>
      <c r="AV424" s="193"/>
    </row>
    <row r="425" spans="1:48" ht="15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3"/>
      <c r="AF425" s="193"/>
      <c r="AG425" s="193"/>
      <c r="AH425" s="193"/>
      <c r="AI425" s="193"/>
      <c r="AJ425" s="193"/>
      <c r="AK425" s="193"/>
      <c r="AL425" s="193"/>
      <c r="AM425" s="193"/>
      <c r="AN425" s="193"/>
      <c r="AO425" s="193"/>
      <c r="AP425" s="193"/>
      <c r="AQ425" s="193"/>
      <c r="AR425" s="193"/>
      <c r="AS425" s="193"/>
      <c r="AT425" s="193"/>
      <c r="AU425" s="193"/>
      <c r="AV425" s="193"/>
    </row>
    <row r="426" spans="1:48" ht="15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  <c r="AE426" s="193"/>
      <c r="AF426" s="193"/>
      <c r="AG426" s="193"/>
      <c r="AH426" s="193"/>
      <c r="AI426" s="193"/>
      <c r="AJ426" s="193"/>
      <c r="AK426" s="193"/>
      <c r="AL426" s="193"/>
      <c r="AM426" s="193"/>
      <c r="AN426" s="193"/>
      <c r="AO426" s="193"/>
      <c r="AP426" s="193"/>
      <c r="AQ426" s="193"/>
      <c r="AR426" s="193"/>
      <c r="AS426" s="193"/>
      <c r="AT426" s="193"/>
      <c r="AU426" s="193"/>
      <c r="AV426" s="193"/>
    </row>
    <row r="427" spans="1:48" ht="15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  <c r="AH427" s="193"/>
      <c r="AI427" s="193"/>
      <c r="AJ427" s="193"/>
      <c r="AK427" s="193"/>
      <c r="AL427" s="193"/>
      <c r="AM427" s="193"/>
      <c r="AN427" s="193"/>
      <c r="AO427" s="193"/>
      <c r="AP427" s="193"/>
      <c r="AQ427" s="193"/>
      <c r="AR427" s="193"/>
      <c r="AS427" s="193"/>
      <c r="AT427" s="193"/>
      <c r="AU427" s="193"/>
      <c r="AV427" s="193"/>
    </row>
    <row r="428" spans="1:48" ht="15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  <c r="AH428" s="193"/>
      <c r="AI428" s="193"/>
      <c r="AJ428" s="193"/>
      <c r="AK428" s="193"/>
      <c r="AL428" s="193"/>
      <c r="AM428" s="193"/>
      <c r="AN428" s="193"/>
      <c r="AO428" s="193"/>
      <c r="AP428" s="193"/>
      <c r="AQ428" s="193"/>
      <c r="AR428" s="193"/>
      <c r="AS428" s="193"/>
      <c r="AT428" s="193"/>
      <c r="AU428" s="193"/>
      <c r="AV428" s="193"/>
    </row>
    <row r="429" spans="1:48" ht="15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  <c r="AE429" s="193"/>
      <c r="AF429" s="193"/>
      <c r="AG429" s="193"/>
      <c r="AH429" s="193"/>
      <c r="AI429" s="193"/>
      <c r="AJ429" s="193"/>
      <c r="AK429" s="193"/>
      <c r="AL429" s="193"/>
      <c r="AM429" s="193"/>
      <c r="AN429" s="193"/>
      <c r="AO429" s="193"/>
      <c r="AP429" s="193"/>
      <c r="AQ429" s="193"/>
      <c r="AR429" s="193"/>
      <c r="AS429" s="193"/>
      <c r="AT429" s="193"/>
      <c r="AU429" s="193"/>
      <c r="AV429" s="193"/>
    </row>
    <row r="430" spans="1:48" ht="15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  <c r="AE430" s="193"/>
      <c r="AF430" s="193"/>
      <c r="AG430" s="193"/>
      <c r="AH430" s="193"/>
      <c r="AI430" s="193"/>
      <c r="AJ430" s="193"/>
      <c r="AK430" s="193"/>
      <c r="AL430" s="193"/>
      <c r="AM430" s="193"/>
      <c r="AN430" s="193"/>
      <c r="AO430" s="193"/>
      <c r="AP430" s="193"/>
      <c r="AQ430" s="193"/>
      <c r="AR430" s="193"/>
      <c r="AS430" s="193"/>
      <c r="AT430" s="193"/>
      <c r="AU430" s="193"/>
      <c r="AV430" s="193"/>
    </row>
    <row r="431" spans="1:48" ht="15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  <c r="AH431" s="193"/>
      <c r="AI431" s="193"/>
      <c r="AJ431" s="193"/>
      <c r="AK431" s="193"/>
      <c r="AL431" s="193"/>
      <c r="AM431" s="193"/>
      <c r="AN431" s="193"/>
      <c r="AO431" s="193"/>
      <c r="AP431" s="193"/>
      <c r="AQ431" s="193"/>
      <c r="AR431" s="193"/>
      <c r="AS431" s="193"/>
      <c r="AT431" s="193"/>
      <c r="AU431" s="193"/>
      <c r="AV431" s="193"/>
    </row>
    <row r="432" spans="1:48" ht="15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  <c r="AH432" s="193"/>
      <c r="AI432" s="193"/>
      <c r="AJ432" s="193"/>
      <c r="AK432" s="193"/>
      <c r="AL432" s="193"/>
      <c r="AM432" s="193"/>
      <c r="AN432" s="193"/>
      <c r="AO432" s="193"/>
      <c r="AP432" s="193"/>
      <c r="AQ432" s="193"/>
      <c r="AR432" s="193"/>
      <c r="AS432" s="193"/>
      <c r="AT432" s="193"/>
      <c r="AU432" s="193"/>
      <c r="AV432" s="193"/>
    </row>
    <row r="433" spans="1:48" ht="15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  <c r="AE433" s="193"/>
      <c r="AF433" s="193"/>
      <c r="AG433" s="193"/>
      <c r="AH433" s="193"/>
      <c r="AI433" s="193"/>
      <c r="AJ433" s="193"/>
      <c r="AK433" s="193"/>
      <c r="AL433" s="193"/>
      <c r="AM433" s="193"/>
      <c r="AN433" s="193"/>
      <c r="AO433" s="193"/>
      <c r="AP433" s="193"/>
      <c r="AQ433" s="193"/>
      <c r="AR433" s="193"/>
      <c r="AS433" s="193"/>
      <c r="AT433" s="193"/>
      <c r="AU433" s="193"/>
      <c r="AV433" s="193"/>
    </row>
    <row r="434" spans="1:48" ht="15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  <c r="AE434" s="193"/>
      <c r="AF434" s="193"/>
      <c r="AG434" s="193"/>
      <c r="AH434" s="193"/>
      <c r="AI434" s="193"/>
      <c r="AJ434" s="193"/>
      <c r="AK434" s="193"/>
      <c r="AL434" s="193"/>
      <c r="AM434" s="193"/>
      <c r="AN434" s="193"/>
      <c r="AO434" s="193"/>
      <c r="AP434" s="193"/>
      <c r="AQ434" s="193"/>
      <c r="AR434" s="193"/>
      <c r="AS434" s="193"/>
      <c r="AT434" s="193"/>
      <c r="AU434" s="193"/>
      <c r="AV434" s="193"/>
    </row>
    <row r="435" spans="1:48" ht="15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  <c r="AE435" s="193"/>
      <c r="AF435" s="193"/>
      <c r="AG435" s="193"/>
      <c r="AH435" s="193"/>
      <c r="AI435" s="193"/>
      <c r="AJ435" s="193"/>
      <c r="AK435" s="193"/>
      <c r="AL435" s="193"/>
      <c r="AM435" s="193"/>
      <c r="AN435" s="193"/>
      <c r="AO435" s="193"/>
      <c r="AP435" s="193"/>
      <c r="AQ435" s="193"/>
      <c r="AR435" s="193"/>
      <c r="AS435" s="193"/>
      <c r="AT435" s="193"/>
      <c r="AU435" s="193"/>
      <c r="AV435" s="193"/>
    </row>
    <row r="436" spans="1:48" ht="15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  <c r="AH436" s="193"/>
      <c r="AI436" s="193"/>
      <c r="AJ436" s="193"/>
      <c r="AK436" s="193"/>
      <c r="AL436" s="193"/>
      <c r="AM436" s="193"/>
      <c r="AN436" s="193"/>
      <c r="AO436" s="193"/>
      <c r="AP436" s="193"/>
      <c r="AQ436" s="193"/>
      <c r="AR436" s="193"/>
      <c r="AS436" s="193"/>
      <c r="AT436" s="193"/>
      <c r="AU436" s="193"/>
      <c r="AV436" s="193"/>
    </row>
    <row r="437" spans="1:48" ht="15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193"/>
      <c r="AI437" s="193"/>
      <c r="AJ437" s="193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193"/>
      <c r="AV437" s="193"/>
    </row>
    <row r="438" spans="1:48" ht="15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  <c r="AH438" s="193"/>
      <c r="AI438" s="193"/>
      <c r="AJ438" s="193"/>
      <c r="AK438" s="193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</row>
    <row r="439" spans="1:48" ht="15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  <c r="AE439" s="193"/>
      <c r="AF439" s="193"/>
      <c r="AG439" s="193"/>
      <c r="AH439" s="193"/>
      <c r="AI439" s="193"/>
      <c r="AJ439" s="193"/>
      <c r="AK439" s="193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</row>
    <row r="440" spans="1:48" ht="15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  <c r="AE440" s="193"/>
      <c r="AF440" s="193"/>
      <c r="AG440" s="193"/>
      <c r="AH440" s="193"/>
      <c r="AI440" s="193"/>
      <c r="AJ440" s="193"/>
      <c r="AK440" s="193"/>
      <c r="AL440" s="193"/>
      <c r="AM440" s="193"/>
      <c r="AN440" s="193"/>
      <c r="AO440" s="193"/>
      <c r="AP440" s="193"/>
      <c r="AQ440" s="193"/>
      <c r="AR440" s="193"/>
      <c r="AS440" s="193"/>
      <c r="AT440" s="193"/>
      <c r="AU440" s="193"/>
      <c r="AV440" s="193"/>
    </row>
    <row r="441" spans="1:48" ht="15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  <c r="AH441" s="193"/>
      <c r="AI441" s="193"/>
      <c r="AJ441" s="193"/>
      <c r="AK441" s="193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</row>
    <row r="442" spans="1:48" ht="15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  <c r="AH442" s="193"/>
      <c r="AI442" s="193"/>
      <c r="AJ442" s="193"/>
      <c r="AK442" s="193"/>
      <c r="AL442" s="193"/>
      <c r="AM442" s="193"/>
      <c r="AN442" s="193"/>
      <c r="AO442" s="193"/>
      <c r="AP442" s="193"/>
      <c r="AQ442" s="193"/>
      <c r="AR442" s="193"/>
      <c r="AS442" s="193"/>
      <c r="AT442" s="193"/>
      <c r="AU442" s="193"/>
      <c r="AV442" s="193"/>
    </row>
    <row r="443" spans="1:48" ht="15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  <c r="AE443" s="193"/>
      <c r="AF443" s="193"/>
      <c r="AG443" s="193"/>
      <c r="AH443" s="193"/>
      <c r="AI443" s="193"/>
      <c r="AJ443" s="193"/>
      <c r="AK443" s="193"/>
      <c r="AL443" s="193"/>
      <c r="AM443" s="193"/>
      <c r="AN443" s="193"/>
      <c r="AO443" s="193"/>
      <c r="AP443" s="193"/>
      <c r="AQ443" s="193"/>
      <c r="AR443" s="193"/>
      <c r="AS443" s="193"/>
      <c r="AT443" s="193"/>
      <c r="AU443" s="193"/>
      <c r="AV443" s="193"/>
    </row>
    <row r="444" spans="1:48" ht="15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  <c r="AH444" s="193"/>
      <c r="AI444" s="193"/>
      <c r="AJ444" s="193"/>
      <c r="AK444" s="193"/>
      <c r="AL444" s="193"/>
      <c r="AM444" s="193"/>
      <c r="AN444" s="193"/>
      <c r="AO444" s="193"/>
      <c r="AP444" s="193"/>
      <c r="AQ444" s="193"/>
      <c r="AR444" s="193"/>
      <c r="AS444" s="193"/>
      <c r="AT444" s="193"/>
      <c r="AU444" s="193"/>
      <c r="AV444" s="193"/>
    </row>
    <row r="445" spans="1:48" ht="15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  <c r="AH445" s="193"/>
      <c r="AI445" s="193"/>
      <c r="AJ445" s="193"/>
      <c r="AK445" s="193"/>
      <c r="AL445" s="193"/>
      <c r="AM445" s="193"/>
      <c r="AN445" s="193"/>
      <c r="AO445" s="193"/>
      <c r="AP445" s="193"/>
      <c r="AQ445" s="193"/>
      <c r="AR445" s="193"/>
      <c r="AS445" s="193"/>
      <c r="AT445" s="193"/>
      <c r="AU445" s="193"/>
      <c r="AV445" s="193"/>
    </row>
    <row r="446" spans="1:48" ht="15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  <c r="AH446" s="193"/>
      <c r="AI446" s="193"/>
      <c r="AJ446" s="193"/>
      <c r="AK446" s="193"/>
      <c r="AL446" s="193"/>
      <c r="AM446" s="193"/>
      <c r="AN446" s="193"/>
      <c r="AO446" s="193"/>
      <c r="AP446" s="193"/>
      <c r="AQ446" s="193"/>
      <c r="AR446" s="193"/>
      <c r="AS446" s="193"/>
      <c r="AT446" s="193"/>
      <c r="AU446" s="193"/>
      <c r="AV446" s="193"/>
    </row>
    <row r="447" spans="1:48" ht="15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  <c r="AH447" s="193"/>
      <c r="AI447" s="193"/>
      <c r="AJ447" s="193"/>
      <c r="AK447" s="193"/>
      <c r="AL447" s="193"/>
      <c r="AM447" s="193"/>
      <c r="AN447" s="193"/>
      <c r="AO447" s="193"/>
      <c r="AP447" s="193"/>
      <c r="AQ447" s="193"/>
      <c r="AR447" s="193"/>
      <c r="AS447" s="193"/>
      <c r="AT447" s="193"/>
      <c r="AU447" s="193"/>
      <c r="AV447" s="193"/>
    </row>
    <row r="448" spans="1:48" ht="15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  <c r="AH448" s="193"/>
      <c r="AI448" s="193"/>
      <c r="AJ448" s="193"/>
      <c r="AK448" s="193"/>
      <c r="AL448" s="193"/>
      <c r="AM448" s="193"/>
      <c r="AN448" s="193"/>
      <c r="AO448" s="193"/>
      <c r="AP448" s="193"/>
      <c r="AQ448" s="193"/>
      <c r="AR448" s="193"/>
      <c r="AS448" s="193"/>
      <c r="AT448" s="193"/>
      <c r="AU448" s="193"/>
      <c r="AV448" s="193"/>
    </row>
    <row r="449" spans="1:48" ht="15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  <c r="AE449" s="193"/>
      <c r="AF449" s="193"/>
      <c r="AG449" s="193"/>
      <c r="AH449" s="193"/>
      <c r="AI449" s="193"/>
      <c r="AJ449" s="193"/>
      <c r="AK449" s="193"/>
      <c r="AL449" s="193"/>
      <c r="AM449" s="193"/>
      <c r="AN449" s="193"/>
      <c r="AO449" s="193"/>
      <c r="AP449" s="193"/>
      <c r="AQ449" s="193"/>
      <c r="AR449" s="193"/>
      <c r="AS449" s="193"/>
      <c r="AT449" s="193"/>
      <c r="AU449" s="193"/>
      <c r="AV449" s="193"/>
    </row>
    <row r="450" spans="1:48" ht="15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  <c r="AH450" s="193"/>
      <c r="AI450" s="193"/>
      <c r="AJ450" s="193"/>
      <c r="AK450" s="193"/>
      <c r="AL450" s="193"/>
      <c r="AM450" s="193"/>
      <c r="AN450" s="193"/>
      <c r="AO450" s="193"/>
      <c r="AP450" s="193"/>
      <c r="AQ450" s="193"/>
      <c r="AR450" s="193"/>
      <c r="AS450" s="193"/>
      <c r="AT450" s="193"/>
      <c r="AU450" s="193"/>
      <c r="AV450" s="193"/>
    </row>
    <row r="451" spans="1:48" ht="15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3"/>
      <c r="AK451" s="193"/>
      <c r="AL451" s="193"/>
      <c r="AM451" s="193"/>
      <c r="AN451" s="193"/>
      <c r="AO451" s="193"/>
      <c r="AP451" s="193"/>
      <c r="AQ451" s="193"/>
      <c r="AR451" s="193"/>
      <c r="AS451" s="193"/>
      <c r="AT451" s="193"/>
      <c r="AU451" s="193"/>
      <c r="AV451" s="193"/>
    </row>
    <row r="452" spans="1:48" ht="15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  <c r="AH452" s="193"/>
      <c r="AI452" s="193"/>
      <c r="AJ452" s="193"/>
      <c r="AK452" s="193"/>
      <c r="AL452" s="193"/>
      <c r="AM452" s="193"/>
      <c r="AN452" s="193"/>
      <c r="AO452" s="193"/>
      <c r="AP452" s="193"/>
      <c r="AQ452" s="193"/>
      <c r="AR452" s="193"/>
      <c r="AS452" s="193"/>
      <c r="AT452" s="193"/>
      <c r="AU452" s="193"/>
      <c r="AV452" s="193"/>
    </row>
    <row r="453" spans="1:48" ht="15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  <c r="AE453" s="193"/>
      <c r="AF453" s="193"/>
      <c r="AG453" s="193"/>
      <c r="AH453" s="193"/>
      <c r="AI453" s="193"/>
      <c r="AJ453" s="193"/>
      <c r="AK453" s="193"/>
      <c r="AL453" s="193"/>
      <c r="AM453" s="193"/>
      <c r="AN453" s="193"/>
      <c r="AO453" s="193"/>
      <c r="AP453" s="193"/>
      <c r="AQ453" s="193"/>
      <c r="AR453" s="193"/>
      <c r="AS453" s="193"/>
      <c r="AT453" s="193"/>
      <c r="AU453" s="193"/>
      <c r="AV453" s="193"/>
    </row>
    <row r="454" spans="1:48" ht="15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  <c r="AE454" s="193"/>
      <c r="AF454" s="193"/>
      <c r="AG454" s="193"/>
      <c r="AH454" s="193"/>
      <c r="AI454" s="193"/>
      <c r="AJ454" s="193"/>
      <c r="AK454" s="193"/>
      <c r="AL454" s="193"/>
      <c r="AM454" s="193"/>
      <c r="AN454" s="193"/>
      <c r="AO454" s="193"/>
      <c r="AP454" s="193"/>
      <c r="AQ454" s="193"/>
      <c r="AR454" s="193"/>
      <c r="AS454" s="193"/>
      <c r="AT454" s="193"/>
      <c r="AU454" s="193"/>
      <c r="AV454" s="193"/>
    </row>
    <row r="455" spans="1:48" ht="15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3"/>
      <c r="AF455" s="193"/>
      <c r="AG455" s="193"/>
      <c r="AH455" s="193"/>
      <c r="AI455" s="193"/>
      <c r="AJ455" s="193"/>
      <c r="AK455" s="193"/>
      <c r="AL455" s="193"/>
      <c r="AM455" s="193"/>
      <c r="AN455" s="193"/>
      <c r="AO455" s="193"/>
      <c r="AP455" s="193"/>
      <c r="AQ455" s="193"/>
      <c r="AR455" s="193"/>
      <c r="AS455" s="193"/>
      <c r="AT455" s="193"/>
      <c r="AU455" s="193"/>
      <c r="AV455" s="193"/>
    </row>
    <row r="456" spans="1:48" ht="15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  <c r="AE456" s="193"/>
      <c r="AF456" s="193"/>
      <c r="AG456" s="193"/>
      <c r="AH456" s="193"/>
      <c r="AI456" s="193"/>
      <c r="AJ456" s="193"/>
      <c r="AK456" s="193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</row>
    <row r="457" spans="1:48" ht="15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  <c r="AE457" s="193"/>
      <c r="AF457" s="193"/>
      <c r="AG457" s="193"/>
      <c r="AH457" s="193"/>
      <c r="AI457" s="193"/>
      <c r="AJ457" s="193"/>
      <c r="AK457" s="193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</row>
    <row r="458" spans="1:48" ht="15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  <c r="AE458" s="193"/>
      <c r="AF458" s="193"/>
      <c r="AG458" s="193"/>
      <c r="AH458" s="193"/>
      <c r="AI458" s="193"/>
      <c r="AJ458" s="193"/>
      <c r="AK458" s="193"/>
      <c r="AL458" s="193"/>
      <c r="AM458" s="193"/>
      <c r="AN458" s="193"/>
      <c r="AO458" s="193"/>
      <c r="AP458" s="193"/>
      <c r="AQ458" s="193"/>
      <c r="AR458" s="193"/>
      <c r="AS458" s="193"/>
      <c r="AT458" s="193"/>
      <c r="AU458" s="193"/>
      <c r="AV458" s="193"/>
    </row>
    <row r="459" spans="1:48" ht="15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  <c r="AE459" s="193"/>
      <c r="AF459" s="193"/>
      <c r="AG459" s="193"/>
      <c r="AH459" s="193"/>
      <c r="AI459" s="193"/>
      <c r="AJ459" s="193"/>
      <c r="AK459" s="193"/>
      <c r="AL459" s="193"/>
      <c r="AM459" s="193"/>
      <c r="AN459" s="193"/>
      <c r="AO459" s="193"/>
      <c r="AP459" s="193"/>
      <c r="AQ459" s="193"/>
      <c r="AR459" s="193"/>
      <c r="AS459" s="193"/>
      <c r="AT459" s="193"/>
      <c r="AU459" s="193"/>
      <c r="AV459" s="193"/>
    </row>
    <row r="460" spans="1:48" ht="15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3"/>
      <c r="AF460" s="193"/>
      <c r="AG460" s="193"/>
      <c r="AH460" s="193"/>
      <c r="AI460" s="193"/>
      <c r="AJ460" s="193"/>
      <c r="AK460" s="193"/>
      <c r="AL460" s="193"/>
      <c r="AM460" s="193"/>
      <c r="AN460" s="193"/>
      <c r="AO460" s="193"/>
      <c r="AP460" s="193"/>
      <c r="AQ460" s="193"/>
      <c r="AR460" s="193"/>
      <c r="AS460" s="193"/>
      <c r="AT460" s="193"/>
      <c r="AU460" s="193"/>
      <c r="AV460" s="193"/>
    </row>
    <row r="461" spans="1:48" ht="15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  <c r="AH461" s="193"/>
      <c r="AI461" s="193"/>
      <c r="AJ461" s="193"/>
      <c r="AK461" s="193"/>
      <c r="AL461" s="193"/>
      <c r="AM461" s="193"/>
      <c r="AN461" s="193"/>
      <c r="AO461" s="193"/>
      <c r="AP461" s="193"/>
      <c r="AQ461" s="193"/>
      <c r="AR461" s="193"/>
      <c r="AS461" s="193"/>
      <c r="AT461" s="193"/>
      <c r="AU461" s="193"/>
      <c r="AV461" s="193"/>
    </row>
    <row r="462" spans="1:48" ht="15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  <c r="AH462" s="193"/>
      <c r="AI462" s="193"/>
      <c r="AJ462" s="193"/>
      <c r="AK462" s="193"/>
      <c r="AL462" s="193"/>
      <c r="AM462" s="193"/>
      <c r="AN462" s="193"/>
      <c r="AO462" s="193"/>
      <c r="AP462" s="193"/>
      <c r="AQ462" s="193"/>
      <c r="AR462" s="193"/>
      <c r="AS462" s="193"/>
      <c r="AT462" s="193"/>
      <c r="AU462" s="193"/>
      <c r="AV462" s="193"/>
    </row>
    <row r="463" spans="1:48" ht="15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  <c r="AH463" s="193"/>
      <c r="AI463" s="193"/>
      <c r="AJ463" s="193"/>
      <c r="AK463" s="193"/>
      <c r="AL463" s="193"/>
      <c r="AM463" s="193"/>
      <c r="AN463" s="193"/>
      <c r="AO463" s="193"/>
      <c r="AP463" s="193"/>
      <c r="AQ463" s="193"/>
      <c r="AR463" s="193"/>
      <c r="AS463" s="193"/>
      <c r="AT463" s="193"/>
      <c r="AU463" s="193"/>
      <c r="AV463" s="193"/>
    </row>
    <row r="464" spans="1:48" ht="15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  <c r="AE464" s="193"/>
      <c r="AF464" s="193"/>
      <c r="AG464" s="193"/>
      <c r="AH464" s="193"/>
      <c r="AI464" s="193"/>
      <c r="AJ464" s="193"/>
      <c r="AK464" s="193"/>
      <c r="AL464" s="193"/>
      <c r="AM464" s="193"/>
      <c r="AN464" s="193"/>
      <c r="AO464" s="193"/>
      <c r="AP464" s="193"/>
      <c r="AQ464" s="193"/>
      <c r="AR464" s="193"/>
      <c r="AS464" s="193"/>
      <c r="AT464" s="193"/>
      <c r="AU464" s="193"/>
      <c r="AV464" s="193"/>
    </row>
    <row r="465" spans="1:48" ht="15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193"/>
      <c r="AJ465" s="193"/>
      <c r="AK465" s="193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</row>
    <row r="466" spans="1:48" ht="15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3"/>
      <c r="AF466" s="193"/>
      <c r="AG466" s="193"/>
      <c r="AH466" s="193"/>
      <c r="AI466" s="193"/>
      <c r="AJ466" s="193"/>
      <c r="AK466" s="193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</row>
    <row r="467" spans="1:48" ht="15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  <c r="AE467" s="193"/>
      <c r="AF467" s="193"/>
      <c r="AG467" s="193"/>
      <c r="AH467" s="193"/>
      <c r="AI467" s="193"/>
      <c r="AJ467" s="193"/>
      <c r="AK467" s="193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</row>
    <row r="468" spans="1:48" ht="15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  <c r="AE468" s="193"/>
      <c r="AF468" s="193"/>
      <c r="AG468" s="193"/>
      <c r="AH468" s="193"/>
      <c r="AI468" s="193"/>
      <c r="AJ468" s="193"/>
      <c r="AK468" s="193"/>
      <c r="AL468" s="193"/>
      <c r="AM468" s="193"/>
      <c r="AN468" s="193"/>
      <c r="AO468" s="193"/>
      <c r="AP468" s="193"/>
      <c r="AQ468" s="193"/>
      <c r="AR468" s="193"/>
      <c r="AS468" s="193"/>
      <c r="AT468" s="193"/>
      <c r="AU468" s="193"/>
      <c r="AV468" s="193"/>
    </row>
    <row r="469" spans="1:48" ht="15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  <c r="AH469" s="193"/>
      <c r="AI469" s="193"/>
      <c r="AJ469" s="193"/>
      <c r="AK469" s="193"/>
      <c r="AL469" s="193"/>
      <c r="AM469" s="193"/>
      <c r="AN469" s="193"/>
      <c r="AO469" s="193"/>
      <c r="AP469" s="193"/>
      <c r="AQ469" s="193"/>
      <c r="AR469" s="193"/>
      <c r="AS469" s="193"/>
      <c r="AT469" s="193"/>
      <c r="AU469" s="193"/>
      <c r="AV469" s="193"/>
    </row>
    <row r="470" spans="1:48" ht="15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  <c r="AH470" s="193"/>
      <c r="AI470" s="193"/>
      <c r="AJ470" s="193"/>
      <c r="AK470" s="193"/>
      <c r="AL470" s="193"/>
      <c r="AM470" s="193"/>
      <c r="AN470" s="193"/>
      <c r="AO470" s="193"/>
      <c r="AP470" s="193"/>
      <c r="AQ470" s="193"/>
      <c r="AR470" s="193"/>
      <c r="AS470" s="193"/>
      <c r="AT470" s="193"/>
      <c r="AU470" s="193"/>
      <c r="AV470" s="193"/>
    </row>
    <row r="471" spans="1:48" ht="15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  <c r="AH471" s="193"/>
      <c r="AI471" s="193"/>
      <c r="AJ471" s="193"/>
      <c r="AK471" s="193"/>
      <c r="AL471" s="193"/>
      <c r="AM471" s="193"/>
      <c r="AN471" s="193"/>
      <c r="AO471" s="193"/>
      <c r="AP471" s="193"/>
      <c r="AQ471" s="193"/>
      <c r="AR471" s="193"/>
      <c r="AS471" s="193"/>
      <c r="AT471" s="193"/>
      <c r="AU471" s="193"/>
      <c r="AV471" s="193"/>
    </row>
    <row r="472" spans="1:48" ht="15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  <c r="AE472" s="193"/>
      <c r="AF472" s="193"/>
      <c r="AG472" s="193"/>
      <c r="AH472" s="193"/>
      <c r="AI472" s="193"/>
      <c r="AJ472" s="193"/>
      <c r="AK472" s="193"/>
      <c r="AL472" s="193"/>
      <c r="AM472" s="193"/>
      <c r="AN472" s="193"/>
      <c r="AO472" s="193"/>
      <c r="AP472" s="193"/>
      <c r="AQ472" s="193"/>
      <c r="AR472" s="193"/>
      <c r="AS472" s="193"/>
      <c r="AT472" s="193"/>
      <c r="AU472" s="193"/>
      <c r="AV472" s="193"/>
    </row>
    <row r="473" spans="1:48" ht="15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  <c r="AH473" s="193"/>
      <c r="AI473" s="193"/>
      <c r="AJ473" s="193"/>
      <c r="AK473" s="193"/>
      <c r="AL473" s="193"/>
      <c r="AM473" s="193"/>
      <c r="AN473" s="193"/>
      <c r="AO473" s="193"/>
      <c r="AP473" s="193"/>
      <c r="AQ473" s="193"/>
      <c r="AR473" s="193"/>
      <c r="AS473" s="193"/>
      <c r="AT473" s="193"/>
      <c r="AU473" s="193"/>
      <c r="AV473" s="193"/>
    </row>
    <row r="474" spans="1:48" ht="15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  <c r="AH474" s="193"/>
      <c r="AI474" s="193"/>
      <c r="AJ474" s="193"/>
      <c r="AK474" s="193"/>
      <c r="AL474" s="193"/>
      <c r="AM474" s="193"/>
      <c r="AN474" s="193"/>
      <c r="AO474" s="193"/>
      <c r="AP474" s="193"/>
      <c r="AQ474" s="193"/>
      <c r="AR474" s="193"/>
      <c r="AS474" s="193"/>
      <c r="AT474" s="193"/>
      <c r="AU474" s="193"/>
      <c r="AV474" s="193"/>
    </row>
    <row r="475" spans="1:48" ht="15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3"/>
      <c r="AG475" s="193"/>
      <c r="AH475" s="193"/>
      <c r="AI475" s="193"/>
      <c r="AJ475" s="193"/>
      <c r="AK475" s="193"/>
      <c r="AL475" s="193"/>
      <c r="AM475" s="193"/>
      <c r="AN475" s="193"/>
      <c r="AO475" s="193"/>
      <c r="AP475" s="193"/>
      <c r="AQ475" s="193"/>
      <c r="AR475" s="193"/>
      <c r="AS475" s="193"/>
      <c r="AT475" s="193"/>
      <c r="AU475" s="193"/>
      <c r="AV475" s="193"/>
    </row>
    <row r="476" spans="1:48" ht="15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3"/>
      <c r="AF476" s="193"/>
      <c r="AG476" s="193"/>
      <c r="AH476" s="193"/>
      <c r="AI476" s="193"/>
      <c r="AJ476" s="193"/>
      <c r="AK476" s="193"/>
      <c r="AL476" s="193"/>
      <c r="AM476" s="193"/>
      <c r="AN476" s="193"/>
      <c r="AO476" s="193"/>
      <c r="AP476" s="193"/>
      <c r="AQ476" s="193"/>
      <c r="AR476" s="193"/>
      <c r="AS476" s="193"/>
      <c r="AT476" s="193"/>
      <c r="AU476" s="193"/>
      <c r="AV476" s="193"/>
    </row>
    <row r="477" spans="1:48" ht="15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  <c r="AA477" s="193"/>
      <c r="AB477" s="193"/>
      <c r="AC477" s="193"/>
      <c r="AD477" s="193"/>
      <c r="AE477" s="193"/>
      <c r="AF477" s="193"/>
      <c r="AG477" s="193"/>
      <c r="AH477" s="193"/>
      <c r="AI477" s="193"/>
      <c r="AJ477" s="193"/>
      <c r="AK477" s="193"/>
      <c r="AL477" s="193"/>
      <c r="AM477" s="193"/>
      <c r="AN477" s="193"/>
      <c r="AO477" s="193"/>
      <c r="AP477" s="193"/>
      <c r="AQ477" s="193"/>
      <c r="AR477" s="193"/>
      <c r="AS477" s="193"/>
      <c r="AT477" s="193"/>
      <c r="AU477" s="193"/>
      <c r="AV477" s="193"/>
    </row>
    <row r="478" spans="1:48" ht="15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  <c r="AE478" s="193"/>
      <c r="AF478" s="193"/>
      <c r="AG478" s="193"/>
      <c r="AH478" s="193"/>
      <c r="AI478" s="193"/>
      <c r="AJ478" s="193"/>
      <c r="AK478" s="193"/>
      <c r="AL478" s="193"/>
      <c r="AM478" s="193"/>
      <c r="AN478" s="193"/>
      <c r="AO478" s="193"/>
      <c r="AP478" s="193"/>
      <c r="AQ478" s="193"/>
      <c r="AR478" s="193"/>
      <c r="AS478" s="193"/>
      <c r="AT478" s="193"/>
      <c r="AU478" s="193"/>
      <c r="AV478" s="193"/>
    </row>
    <row r="479" spans="1:48" ht="15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3"/>
      <c r="AG479" s="193"/>
      <c r="AH479" s="193"/>
      <c r="AI479" s="193"/>
      <c r="AJ479" s="193"/>
      <c r="AK479" s="193"/>
      <c r="AL479" s="193"/>
      <c r="AM479" s="193"/>
      <c r="AN479" s="193"/>
      <c r="AO479" s="193"/>
      <c r="AP479" s="193"/>
      <c r="AQ479" s="193"/>
      <c r="AR479" s="193"/>
      <c r="AS479" s="193"/>
      <c r="AT479" s="193"/>
      <c r="AU479" s="193"/>
      <c r="AV479" s="193"/>
    </row>
    <row r="480" spans="1:48" ht="15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  <c r="AE480" s="193"/>
      <c r="AF480" s="193"/>
      <c r="AG480" s="193"/>
      <c r="AH480" s="193"/>
      <c r="AI480" s="193"/>
      <c r="AJ480" s="193"/>
      <c r="AK480" s="193"/>
      <c r="AL480" s="193"/>
      <c r="AM480" s="193"/>
      <c r="AN480" s="193"/>
      <c r="AO480" s="193"/>
      <c r="AP480" s="193"/>
      <c r="AQ480" s="193"/>
      <c r="AR480" s="193"/>
      <c r="AS480" s="193"/>
      <c r="AT480" s="193"/>
      <c r="AU480" s="193"/>
      <c r="AV480" s="193"/>
    </row>
    <row r="481" spans="1:48" ht="15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  <c r="AE481" s="193"/>
      <c r="AF481" s="193"/>
      <c r="AG481" s="193"/>
      <c r="AH481" s="193"/>
      <c r="AI481" s="193"/>
      <c r="AJ481" s="193"/>
      <c r="AK481" s="193"/>
      <c r="AL481" s="193"/>
      <c r="AM481" s="193"/>
      <c r="AN481" s="193"/>
      <c r="AO481" s="193"/>
      <c r="AP481" s="193"/>
      <c r="AQ481" s="193"/>
      <c r="AR481" s="193"/>
      <c r="AS481" s="193"/>
      <c r="AT481" s="193"/>
      <c r="AU481" s="193"/>
      <c r="AV481" s="193"/>
    </row>
    <row r="482" spans="1:48" ht="15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  <c r="AE482" s="193"/>
      <c r="AF482" s="193"/>
      <c r="AG482" s="193"/>
      <c r="AH482" s="193"/>
      <c r="AI482" s="193"/>
      <c r="AJ482" s="193"/>
      <c r="AK482" s="193"/>
      <c r="AL482" s="193"/>
      <c r="AM482" s="193"/>
      <c r="AN482" s="193"/>
      <c r="AO482" s="193"/>
      <c r="AP482" s="193"/>
      <c r="AQ482" s="193"/>
      <c r="AR482" s="193"/>
      <c r="AS482" s="193"/>
      <c r="AT482" s="193"/>
      <c r="AU482" s="193"/>
      <c r="AV482" s="193"/>
    </row>
    <row r="483" spans="1:48" ht="15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3"/>
      <c r="AK483" s="193"/>
      <c r="AL483" s="193"/>
      <c r="AM483" s="193"/>
      <c r="AN483" s="193"/>
      <c r="AO483" s="193"/>
      <c r="AP483" s="193"/>
      <c r="AQ483" s="193"/>
      <c r="AR483" s="193"/>
      <c r="AS483" s="193"/>
      <c r="AT483" s="193"/>
      <c r="AU483" s="193"/>
      <c r="AV483" s="193"/>
    </row>
    <row r="484" spans="1:48" ht="15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3"/>
      <c r="AK484" s="193"/>
      <c r="AL484" s="193"/>
      <c r="AM484" s="193"/>
      <c r="AN484" s="193"/>
      <c r="AO484" s="193"/>
      <c r="AP484" s="193"/>
      <c r="AQ484" s="193"/>
      <c r="AR484" s="193"/>
      <c r="AS484" s="193"/>
      <c r="AT484" s="193"/>
      <c r="AU484" s="193"/>
      <c r="AV484" s="193"/>
    </row>
    <row r="485" spans="1:48" ht="15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3"/>
      <c r="AK485" s="193"/>
      <c r="AL485" s="193"/>
      <c r="AM485" s="193"/>
      <c r="AN485" s="193"/>
      <c r="AO485" s="193"/>
      <c r="AP485" s="193"/>
      <c r="AQ485" s="193"/>
      <c r="AR485" s="193"/>
      <c r="AS485" s="193"/>
      <c r="AT485" s="193"/>
      <c r="AU485" s="193"/>
      <c r="AV485" s="193"/>
    </row>
    <row r="486" spans="1:48" ht="15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3"/>
      <c r="AS486" s="193"/>
      <c r="AT486" s="193"/>
      <c r="AU486" s="193"/>
      <c r="AV486" s="193"/>
    </row>
    <row r="487" spans="1:48" ht="15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3"/>
      <c r="AK487" s="193"/>
      <c r="AL487" s="193"/>
      <c r="AM487" s="193"/>
      <c r="AN487" s="193"/>
      <c r="AO487" s="193"/>
      <c r="AP487" s="193"/>
      <c r="AQ487" s="193"/>
      <c r="AR487" s="193"/>
      <c r="AS487" s="193"/>
      <c r="AT487" s="193"/>
      <c r="AU487" s="193"/>
      <c r="AV487" s="193"/>
    </row>
    <row r="488" spans="1:48" ht="15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3"/>
      <c r="AK488" s="193"/>
      <c r="AL488" s="193"/>
      <c r="AM488" s="193"/>
      <c r="AN488" s="193"/>
      <c r="AO488" s="193"/>
      <c r="AP488" s="193"/>
      <c r="AQ488" s="193"/>
      <c r="AR488" s="193"/>
      <c r="AS488" s="193"/>
      <c r="AT488" s="193"/>
      <c r="AU488" s="193"/>
      <c r="AV488" s="193"/>
    </row>
    <row r="489" spans="1:48" ht="15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3"/>
      <c r="AQ489" s="193"/>
      <c r="AR489" s="193"/>
      <c r="AS489" s="193"/>
      <c r="AT489" s="193"/>
      <c r="AU489" s="193"/>
      <c r="AV489" s="193"/>
    </row>
    <row r="490" spans="1:48" ht="15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3"/>
      <c r="AK490" s="193"/>
      <c r="AL490" s="193"/>
      <c r="AM490" s="193"/>
      <c r="AN490" s="193"/>
      <c r="AO490" s="193"/>
      <c r="AP490" s="193"/>
      <c r="AQ490" s="193"/>
      <c r="AR490" s="193"/>
      <c r="AS490" s="193"/>
      <c r="AT490" s="193"/>
      <c r="AU490" s="193"/>
      <c r="AV490" s="193"/>
    </row>
    <row r="491" spans="1:48" ht="15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/>
      <c r="AG491" s="193"/>
      <c r="AH491" s="193"/>
      <c r="AI491" s="193"/>
      <c r="AJ491" s="193"/>
      <c r="AK491" s="193"/>
      <c r="AL491" s="193"/>
      <c r="AM491" s="193"/>
      <c r="AN491" s="193"/>
      <c r="AO491" s="193"/>
      <c r="AP491" s="193"/>
      <c r="AQ491" s="193"/>
      <c r="AR491" s="193"/>
      <c r="AS491" s="193"/>
      <c r="AT491" s="193"/>
      <c r="AU491" s="193"/>
      <c r="AV491" s="193"/>
    </row>
    <row r="492" spans="1:48" ht="15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/>
      <c r="AG492" s="193"/>
      <c r="AH492" s="193"/>
      <c r="AI492" s="193"/>
      <c r="AJ492" s="193"/>
      <c r="AK492" s="193"/>
      <c r="AL492" s="193"/>
      <c r="AM492" s="193"/>
      <c r="AN492" s="193"/>
      <c r="AO492" s="193"/>
      <c r="AP492" s="193"/>
      <c r="AQ492" s="193"/>
      <c r="AR492" s="193"/>
      <c r="AS492" s="193"/>
      <c r="AT492" s="193"/>
      <c r="AU492" s="193"/>
      <c r="AV492" s="193"/>
    </row>
    <row r="493" spans="1:48" ht="15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  <c r="AE493" s="193"/>
      <c r="AF493" s="193"/>
      <c r="AG493" s="193"/>
      <c r="AH493" s="193"/>
      <c r="AI493" s="193"/>
      <c r="AJ493" s="193"/>
      <c r="AK493" s="193"/>
      <c r="AL493" s="193"/>
      <c r="AM493" s="193"/>
      <c r="AN493" s="193"/>
      <c r="AO493" s="193"/>
      <c r="AP493" s="193"/>
      <c r="AQ493" s="193"/>
      <c r="AR493" s="193"/>
      <c r="AS493" s="193"/>
      <c r="AT493" s="193"/>
      <c r="AU493" s="193"/>
      <c r="AV493" s="193"/>
    </row>
    <row r="494" spans="1:48" ht="15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  <c r="AE494" s="193"/>
      <c r="AF494" s="193"/>
      <c r="AG494" s="193"/>
      <c r="AH494" s="193"/>
      <c r="AI494" s="193"/>
      <c r="AJ494" s="193"/>
      <c r="AK494" s="193"/>
      <c r="AL494" s="193"/>
      <c r="AM494" s="193"/>
      <c r="AN494" s="193"/>
      <c r="AO494" s="193"/>
      <c r="AP494" s="193"/>
      <c r="AQ494" s="193"/>
      <c r="AR494" s="193"/>
      <c r="AS494" s="193"/>
      <c r="AT494" s="193"/>
      <c r="AU494" s="193"/>
      <c r="AV494" s="193"/>
    </row>
    <row r="495" spans="1:48" ht="15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  <c r="AH495" s="193"/>
      <c r="AI495" s="193"/>
      <c r="AJ495" s="193"/>
      <c r="AK495" s="193"/>
      <c r="AL495" s="193"/>
      <c r="AM495" s="193"/>
      <c r="AN495" s="193"/>
      <c r="AO495" s="193"/>
      <c r="AP495" s="193"/>
      <c r="AQ495" s="193"/>
      <c r="AR495" s="193"/>
      <c r="AS495" s="193"/>
      <c r="AT495" s="193"/>
      <c r="AU495" s="193"/>
      <c r="AV495" s="193"/>
    </row>
    <row r="496" spans="1:48" ht="15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  <c r="AH496" s="193"/>
      <c r="AI496" s="193"/>
      <c r="AJ496" s="193"/>
      <c r="AK496" s="193"/>
      <c r="AL496" s="193"/>
      <c r="AM496" s="193"/>
      <c r="AN496" s="193"/>
      <c r="AO496" s="193"/>
      <c r="AP496" s="193"/>
      <c r="AQ496" s="193"/>
      <c r="AR496" s="193"/>
      <c r="AS496" s="193"/>
      <c r="AT496" s="193"/>
      <c r="AU496" s="193"/>
      <c r="AV496" s="193"/>
    </row>
    <row r="497" spans="1:48" ht="15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  <c r="AH497" s="193"/>
      <c r="AI497" s="193"/>
      <c r="AJ497" s="193"/>
      <c r="AK497" s="193"/>
      <c r="AL497" s="193"/>
      <c r="AM497" s="193"/>
      <c r="AN497" s="193"/>
      <c r="AO497" s="193"/>
      <c r="AP497" s="193"/>
      <c r="AQ497" s="193"/>
      <c r="AR497" s="193"/>
      <c r="AS497" s="193"/>
      <c r="AT497" s="193"/>
      <c r="AU497" s="193"/>
      <c r="AV497" s="193"/>
    </row>
    <row r="498" spans="1:48" ht="15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  <c r="AH498" s="193"/>
      <c r="AI498" s="193"/>
      <c r="AJ498" s="193"/>
      <c r="AK498" s="193"/>
      <c r="AL498" s="193"/>
      <c r="AM498" s="193"/>
      <c r="AN498" s="193"/>
      <c r="AO498" s="193"/>
      <c r="AP498" s="193"/>
      <c r="AQ498" s="193"/>
      <c r="AR498" s="193"/>
      <c r="AS498" s="193"/>
      <c r="AT498" s="193"/>
      <c r="AU498" s="193"/>
      <c r="AV498" s="193"/>
    </row>
    <row r="499" spans="1:48" ht="15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  <c r="AH499" s="193"/>
      <c r="AI499" s="193"/>
      <c r="AJ499" s="193"/>
      <c r="AK499" s="193"/>
      <c r="AL499" s="193"/>
      <c r="AM499" s="193"/>
      <c r="AN499" s="193"/>
      <c r="AO499" s="193"/>
      <c r="AP499" s="193"/>
      <c r="AQ499" s="193"/>
      <c r="AR499" s="193"/>
      <c r="AS499" s="193"/>
      <c r="AT499" s="193"/>
      <c r="AU499" s="193"/>
      <c r="AV499" s="193"/>
    </row>
    <row r="500" spans="1:48" ht="15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  <c r="AH500" s="193"/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193"/>
      <c r="AS500" s="193"/>
      <c r="AT500" s="193"/>
      <c r="AU500" s="193"/>
      <c r="AV500" s="193"/>
    </row>
    <row r="501" spans="1:48" ht="15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3"/>
      <c r="AF501" s="193"/>
      <c r="AG501" s="193"/>
      <c r="AH501" s="193"/>
      <c r="AI501" s="193"/>
      <c r="AJ501" s="193"/>
      <c r="AK501" s="193"/>
      <c r="AL501" s="193"/>
      <c r="AM501" s="193"/>
      <c r="AN501" s="193"/>
      <c r="AO501" s="193"/>
      <c r="AP501" s="193"/>
      <c r="AQ501" s="193"/>
      <c r="AR501" s="193"/>
      <c r="AS501" s="193"/>
      <c r="AT501" s="193"/>
      <c r="AU501" s="193"/>
      <c r="AV501" s="193"/>
    </row>
    <row r="502" spans="1:48" ht="15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  <c r="AE502" s="193"/>
      <c r="AF502" s="193"/>
      <c r="AG502" s="193"/>
      <c r="AH502" s="193"/>
      <c r="AI502" s="193"/>
      <c r="AJ502" s="193"/>
      <c r="AK502" s="193"/>
      <c r="AL502" s="193"/>
      <c r="AM502" s="193"/>
      <c r="AN502" s="193"/>
      <c r="AO502" s="193"/>
      <c r="AP502" s="193"/>
      <c r="AQ502" s="193"/>
      <c r="AR502" s="193"/>
      <c r="AS502" s="193"/>
      <c r="AT502" s="193"/>
      <c r="AU502" s="193"/>
      <c r="AV502" s="193"/>
    </row>
    <row r="503" spans="1:48" ht="15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  <c r="AE503" s="193"/>
      <c r="AF503" s="193"/>
      <c r="AG503" s="193"/>
      <c r="AH503" s="193"/>
      <c r="AI503" s="193"/>
      <c r="AJ503" s="193"/>
      <c r="AK503" s="193"/>
      <c r="AL503" s="193"/>
      <c r="AM503" s="193"/>
      <c r="AN503" s="193"/>
      <c r="AO503" s="193"/>
      <c r="AP503" s="193"/>
      <c r="AQ503" s="193"/>
      <c r="AR503" s="193"/>
      <c r="AS503" s="193"/>
      <c r="AT503" s="193"/>
      <c r="AU503" s="193"/>
      <c r="AV503" s="193"/>
    </row>
    <row r="504" spans="1:48" ht="15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</row>
    <row r="505" spans="1:48" ht="15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</row>
    <row r="506" spans="1:48" ht="15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</row>
    <row r="507" spans="1:48" ht="15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</row>
    <row r="508" spans="1:48" ht="15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  <c r="AE508" s="193"/>
      <c r="AF508" s="193"/>
      <c r="AG508" s="193"/>
      <c r="AH508" s="193"/>
      <c r="AI508" s="193"/>
      <c r="AJ508" s="193"/>
      <c r="AK508" s="193"/>
      <c r="AL508" s="193"/>
      <c r="AM508" s="193"/>
      <c r="AN508" s="193"/>
      <c r="AO508" s="193"/>
      <c r="AP508" s="193"/>
      <c r="AQ508" s="193"/>
      <c r="AR508" s="193"/>
      <c r="AS508" s="193"/>
      <c r="AT508" s="193"/>
      <c r="AU508" s="193"/>
      <c r="AV508" s="193"/>
    </row>
    <row r="509" spans="1:48" ht="15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</row>
    <row r="510" spans="1:48" ht="15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  <c r="AE510" s="193"/>
      <c r="AF510" s="193"/>
      <c r="AG510" s="193"/>
      <c r="AH510" s="193"/>
      <c r="AI510" s="193"/>
      <c r="AJ510" s="193"/>
      <c r="AK510" s="193"/>
      <c r="AL510" s="193"/>
      <c r="AM510" s="193"/>
      <c r="AN510" s="193"/>
      <c r="AO510" s="193"/>
      <c r="AP510" s="193"/>
      <c r="AQ510" s="193"/>
      <c r="AR510" s="193"/>
      <c r="AS510" s="193"/>
      <c r="AT510" s="193"/>
      <c r="AU510" s="193"/>
      <c r="AV510" s="193"/>
    </row>
    <row r="511" spans="1:48" ht="15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  <c r="AE511" s="193"/>
      <c r="AF511" s="193"/>
      <c r="AG511" s="193"/>
      <c r="AH511" s="193"/>
      <c r="AI511" s="193"/>
      <c r="AJ511" s="193"/>
      <c r="AK511" s="193"/>
      <c r="AL511" s="193"/>
      <c r="AM511" s="193"/>
      <c r="AN511" s="193"/>
      <c r="AO511" s="193"/>
      <c r="AP511" s="193"/>
      <c r="AQ511" s="193"/>
      <c r="AR511" s="193"/>
      <c r="AS511" s="193"/>
      <c r="AT511" s="193"/>
      <c r="AU511" s="193"/>
      <c r="AV511" s="193"/>
    </row>
    <row r="512" spans="1:48" ht="15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  <c r="AE512" s="193"/>
      <c r="AF512" s="193"/>
      <c r="AG512" s="193"/>
      <c r="AH512" s="193"/>
      <c r="AI512" s="193"/>
      <c r="AJ512" s="193"/>
      <c r="AK512" s="193"/>
      <c r="AL512" s="193"/>
      <c r="AM512" s="193"/>
      <c r="AN512" s="193"/>
      <c r="AO512" s="193"/>
      <c r="AP512" s="193"/>
      <c r="AQ512" s="193"/>
      <c r="AR512" s="193"/>
      <c r="AS512" s="193"/>
      <c r="AT512" s="193"/>
      <c r="AU512" s="193"/>
      <c r="AV512" s="193"/>
    </row>
    <row r="513" spans="1:48" ht="15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  <c r="AE513" s="193"/>
      <c r="AF513" s="193"/>
      <c r="AG513" s="193"/>
      <c r="AH513" s="193"/>
      <c r="AI513" s="193"/>
      <c r="AJ513" s="193"/>
      <c r="AK513" s="193"/>
      <c r="AL513" s="193"/>
      <c r="AM513" s="193"/>
      <c r="AN513" s="193"/>
      <c r="AO513" s="193"/>
      <c r="AP513" s="193"/>
      <c r="AQ513" s="193"/>
      <c r="AR513" s="193"/>
      <c r="AS513" s="193"/>
      <c r="AT513" s="193"/>
      <c r="AU513" s="193"/>
      <c r="AV513" s="193"/>
    </row>
    <row r="514" spans="1:48" ht="15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3"/>
      <c r="AG514" s="193"/>
      <c r="AH514" s="193"/>
      <c r="AI514" s="193"/>
      <c r="AJ514" s="193"/>
      <c r="AK514" s="193"/>
      <c r="AL514" s="193"/>
      <c r="AM514" s="193"/>
      <c r="AN514" s="193"/>
      <c r="AO514" s="193"/>
      <c r="AP514" s="193"/>
      <c r="AQ514" s="193"/>
      <c r="AR514" s="193"/>
      <c r="AS514" s="193"/>
      <c r="AT514" s="193"/>
      <c r="AU514" s="193"/>
      <c r="AV514" s="193"/>
    </row>
    <row r="515" spans="1:48" ht="15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  <c r="AE515" s="193"/>
      <c r="AF515" s="193"/>
      <c r="AG515" s="193"/>
      <c r="AH515" s="193"/>
      <c r="AI515" s="193"/>
      <c r="AJ515" s="193"/>
      <c r="AK515" s="193"/>
      <c r="AL515" s="193"/>
      <c r="AM515" s="193"/>
      <c r="AN515" s="193"/>
      <c r="AO515" s="193"/>
      <c r="AP515" s="193"/>
      <c r="AQ515" s="193"/>
      <c r="AR515" s="193"/>
      <c r="AS515" s="193"/>
      <c r="AT515" s="193"/>
      <c r="AU515" s="193"/>
      <c r="AV515" s="193"/>
    </row>
    <row r="516" spans="1:48" ht="15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  <c r="AA516" s="193"/>
      <c r="AB516" s="193"/>
      <c r="AC516" s="193"/>
      <c r="AD516" s="193"/>
      <c r="AE516" s="193"/>
      <c r="AF516" s="193"/>
      <c r="AG516" s="193"/>
      <c r="AH516" s="193"/>
      <c r="AI516" s="193"/>
      <c r="AJ516" s="193"/>
      <c r="AK516" s="193"/>
      <c r="AL516" s="193"/>
      <c r="AM516" s="193"/>
      <c r="AN516" s="193"/>
      <c r="AO516" s="193"/>
      <c r="AP516" s="193"/>
      <c r="AQ516" s="193"/>
      <c r="AR516" s="193"/>
      <c r="AS516" s="193"/>
      <c r="AT516" s="193"/>
      <c r="AU516" s="193"/>
      <c r="AV516" s="193"/>
    </row>
    <row r="517" spans="1:48" ht="15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  <c r="AE517" s="193"/>
      <c r="AF517" s="193"/>
      <c r="AG517" s="193"/>
      <c r="AH517" s="193"/>
      <c r="AI517" s="193"/>
      <c r="AJ517" s="193"/>
      <c r="AK517" s="193"/>
      <c r="AL517" s="193"/>
      <c r="AM517" s="193"/>
      <c r="AN517" s="193"/>
      <c r="AO517" s="193"/>
      <c r="AP517" s="193"/>
      <c r="AQ517" s="193"/>
      <c r="AR517" s="193"/>
      <c r="AS517" s="193"/>
      <c r="AT517" s="193"/>
      <c r="AU517" s="193"/>
      <c r="AV517" s="193"/>
    </row>
    <row r="518" spans="1:48" ht="15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  <c r="AE518" s="193"/>
      <c r="AF518" s="193"/>
      <c r="AG518" s="193"/>
      <c r="AH518" s="193"/>
      <c r="AI518" s="193"/>
      <c r="AJ518" s="193"/>
      <c r="AK518" s="193"/>
      <c r="AL518" s="193"/>
      <c r="AM518" s="193"/>
      <c r="AN518" s="193"/>
      <c r="AO518" s="193"/>
      <c r="AP518" s="193"/>
      <c r="AQ518" s="193"/>
      <c r="AR518" s="193"/>
      <c r="AS518" s="193"/>
      <c r="AT518" s="193"/>
      <c r="AU518" s="193"/>
      <c r="AV518" s="193"/>
    </row>
    <row r="519" spans="1:48" ht="15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  <c r="AE519" s="193"/>
      <c r="AF519" s="193"/>
      <c r="AG519" s="193"/>
      <c r="AH519" s="193"/>
      <c r="AI519" s="193"/>
      <c r="AJ519" s="193"/>
      <c r="AK519" s="193"/>
      <c r="AL519" s="193"/>
      <c r="AM519" s="193"/>
      <c r="AN519" s="193"/>
      <c r="AO519" s="193"/>
      <c r="AP519" s="193"/>
      <c r="AQ519" s="193"/>
      <c r="AR519" s="193"/>
      <c r="AS519" s="193"/>
      <c r="AT519" s="193"/>
      <c r="AU519" s="193"/>
      <c r="AV519" s="193"/>
    </row>
    <row r="520" spans="1:48" ht="15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  <c r="AE520" s="193"/>
      <c r="AF520" s="193"/>
      <c r="AG520" s="193"/>
      <c r="AH520" s="193"/>
      <c r="AI520" s="193"/>
      <c r="AJ520" s="193"/>
      <c r="AK520" s="193"/>
      <c r="AL520" s="193"/>
      <c r="AM520" s="193"/>
      <c r="AN520" s="193"/>
      <c r="AO520" s="193"/>
      <c r="AP520" s="193"/>
      <c r="AQ520" s="193"/>
      <c r="AR520" s="193"/>
      <c r="AS520" s="193"/>
      <c r="AT520" s="193"/>
      <c r="AU520" s="193"/>
      <c r="AV520" s="193"/>
    </row>
    <row r="521" spans="1:48" ht="15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  <c r="AE521" s="193"/>
      <c r="AF521" s="193"/>
      <c r="AG521" s="193"/>
      <c r="AH521" s="193"/>
      <c r="AI521" s="193"/>
      <c r="AJ521" s="193"/>
      <c r="AK521" s="193"/>
      <c r="AL521" s="193"/>
      <c r="AM521" s="193"/>
      <c r="AN521" s="193"/>
      <c r="AO521" s="193"/>
      <c r="AP521" s="193"/>
      <c r="AQ521" s="193"/>
      <c r="AR521" s="193"/>
      <c r="AS521" s="193"/>
      <c r="AT521" s="193"/>
      <c r="AU521" s="193"/>
      <c r="AV521" s="193"/>
    </row>
    <row r="522" spans="1:48" ht="15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  <c r="AE522" s="193"/>
      <c r="AF522" s="193"/>
      <c r="AG522" s="193"/>
      <c r="AH522" s="193"/>
      <c r="AI522" s="193"/>
      <c r="AJ522" s="193"/>
      <c r="AK522" s="193"/>
      <c r="AL522" s="193"/>
      <c r="AM522" s="193"/>
      <c r="AN522" s="193"/>
      <c r="AO522" s="193"/>
      <c r="AP522" s="193"/>
      <c r="AQ522" s="193"/>
      <c r="AR522" s="193"/>
      <c r="AS522" s="193"/>
      <c r="AT522" s="193"/>
      <c r="AU522" s="193"/>
      <c r="AV522" s="193"/>
    </row>
    <row r="523" spans="1:48" ht="15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  <c r="AE523" s="193"/>
      <c r="AF523" s="193"/>
      <c r="AG523" s="193"/>
      <c r="AH523" s="193"/>
      <c r="AI523" s="193"/>
      <c r="AJ523" s="193"/>
      <c r="AK523" s="193"/>
      <c r="AL523" s="193"/>
      <c r="AM523" s="193"/>
      <c r="AN523" s="193"/>
      <c r="AO523" s="193"/>
      <c r="AP523" s="193"/>
      <c r="AQ523" s="193"/>
      <c r="AR523" s="193"/>
      <c r="AS523" s="193"/>
      <c r="AT523" s="193"/>
      <c r="AU523" s="193"/>
      <c r="AV523" s="193"/>
    </row>
    <row r="524" spans="1:48" ht="15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  <c r="AE524" s="193"/>
      <c r="AF524" s="193"/>
      <c r="AG524" s="193"/>
      <c r="AH524" s="193"/>
      <c r="AI524" s="193"/>
      <c r="AJ524" s="193"/>
      <c r="AK524" s="193"/>
      <c r="AL524" s="193"/>
      <c r="AM524" s="193"/>
      <c r="AN524" s="193"/>
      <c r="AO524" s="193"/>
      <c r="AP524" s="193"/>
      <c r="AQ524" s="193"/>
      <c r="AR524" s="193"/>
      <c r="AS524" s="193"/>
      <c r="AT524" s="193"/>
      <c r="AU524" s="193"/>
      <c r="AV524" s="193"/>
    </row>
    <row r="525" spans="1:48" ht="15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  <c r="AE525" s="193"/>
      <c r="AF525" s="193"/>
      <c r="AG525" s="193"/>
      <c r="AH525" s="193"/>
      <c r="AI525" s="193"/>
      <c r="AJ525" s="193"/>
      <c r="AK525" s="193"/>
      <c r="AL525" s="193"/>
      <c r="AM525" s="193"/>
      <c r="AN525" s="193"/>
      <c r="AO525" s="193"/>
      <c r="AP525" s="193"/>
      <c r="AQ525" s="193"/>
      <c r="AR525" s="193"/>
      <c r="AS525" s="193"/>
      <c r="AT525" s="193"/>
      <c r="AU525" s="193"/>
      <c r="AV525" s="193"/>
    </row>
    <row r="526" spans="1:48" ht="15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  <c r="AE526" s="193"/>
      <c r="AF526" s="193"/>
      <c r="AG526" s="193"/>
      <c r="AH526" s="193"/>
      <c r="AI526" s="193"/>
      <c r="AJ526" s="193"/>
      <c r="AK526" s="193"/>
      <c r="AL526" s="193"/>
      <c r="AM526" s="193"/>
      <c r="AN526" s="193"/>
      <c r="AO526" s="193"/>
      <c r="AP526" s="193"/>
      <c r="AQ526" s="193"/>
      <c r="AR526" s="193"/>
      <c r="AS526" s="193"/>
      <c r="AT526" s="193"/>
      <c r="AU526" s="193"/>
      <c r="AV526" s="193"/>
    </row>
    <row r="527" spans="1:48" ht="15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  <c r="AE527" s="193"/>
      <c r="AF527" s="193"/>
      <c r="AG527" s="193"/>
      <c r="AH527" s="193"/>
      <c r="AI527" s="193"/>
      <c r="AJ527" s="193"/>
      <c r="AK527" s="193"/>
      <c r="AL527" s="193"/>
      <c r="AM527" s="193"/>
      <c r="AN527" s="193"/>
      <c r="AO527" s="193"/>
      <c r="AP527" s="193"/>
      <c r="AQ527" s="193"/>
      <c r="AR527" s="193"/>
      <c r="AS527" s="193"/>
      <c r="AT527" s="193"/>
      <c r="AU527" s="193"/>
      <c r="AV527" s="193"/>
    </row>
    <row r="528" spans="1:48" ht="15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  <c r="AE528" s="193"/>
      <c r="AF528" s="193"/>
      <c r="AG528" s="193"/>
      <c r="AH528" s="193"/>
      <c r="AI528" s="193"/>
      <c r="AJ528" s="193"/>
      <c r="AK528" s="193"/>
      <c r="AL528" s="193"/>
      <c r="AM528" s="193"/>
      <c r="AN528" s="193"/>
      <c r="AO528" s="193"/>
      <c r="AP528" s="193"/>
      <c r="AQ528" s="193"/>
      <c r="AR528" s="193"/>
      <c r="AS528" s="193"/>
      <c r="AT528" s="193"/>
      <c r="AU528" s="193"/>
      <c r="AV528" s="193"/>
    </row>
    <row r="529" spans="1:48" ht="15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  <c r="AE529" s="193"/>
      <c r="AF529" s="193"/>
      <c r="AG529" s="193"/>
      <c r="AH529" s="193"/>
      <c r="AI529" s="193"/>
      <c r="AJ529" s="193"/>
      <c r="AK529" s="193"/>
      <c r="AL529" s="193"/>
      <c r="AM529" s="193"/>
      <c r="AN529" s="193"/>
      <c r="AO529" s="193"/>
      <c r="AP529" s="193"/>
      <c r="AQ529" s="193"/>
      <c r="AR529" s="193"/>
      <c r="AS529" s="193"/>
      <c r="AT529" s="193"/>
      <c r="AU529" s="193"/>
      <c r="AV529" s="193"/>
    </row>
    <row r="530" spans="1:48" ht="15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3"/>
      <c r="AF530" s="193"/>
      <c r="AG530" s="193"/>
      <c r="AH530" s="193"/>
      <c r="AI530" s="193"/>
      <c r="AJ530" s="193"/>
      <c r="AK530" s="193"/>
      <c r="AL530" s="193"/>
      <c r="AM530" s="193"/>
      <c r="AN530" s="193"/>
      <c r="AO530" s="193"/>
      <c r="AP530" s="193"/>
      <c r="AQ530" s="193"/>
      <c r="AR530" s="193"/>
      <c r="AS530" s="193"/>
      <c r="AT530" s="193"/>
      <c r="AU530" s="193"/>
      <c r="AV530" s="193"/>
    </row>
    <row r="531" spans="1:48" ht="15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  <c r="AE531" s="193"/>
      <c r="AF531" s="193"/>
      <c r="AG531" s="193"/>
      <c r="AH531" s="193"/>
      <c r="AI531" s="193"/>
      <c r="AJ531" s="193"/>
      <c r="AK531" s="193"/>
      <c r="AL531" s="193"/>
      <c r="AM531" s="193"/>
      <c r="AN531" s="193"/>
      <c r="AO531" s="193"/>
      <c r="AP531" s="193"/>
      <c r="AQ531" s="193"/>
      <c r="AR531" s="193"/>
      <c r="AS531" s="193"/>
      <c r="AT531" s="193"/>
      <c r="AU531" s="193"/>
      <c r="AV531" s="193"/>
    </row>
    <row r="532" spans="1:48" ht="15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  <c r="AE532" s="193"/>
      <c r="AF532" s="193"/>
      <c r="AG532" s="193"/>
      <c r="AH532" s="193"/>
      <c r="AI532" s="193"/>
      <c r="AJ532" s="193"/>
      <c r="AK532" s="193"/>
      <c r="AL532" s="193"/>
      <c r="AM532" s="193"/>
      <c r="AN532" s="193"/>
      <c r="AO532" s="193"/>
      <c r="AP532" s="193"/>
      <c r="AQ532" s="193"/>
      <c r="AR532" s="193"/>
      <c r="AS532" s="193"/>
      <c r="AT532" s="193"/>
      <c r="AU532" s="193"/>
      <c r="AV532" s="193"/>
    </row>
    <row r="533" spans="1:48" ht="15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  <c r="AE533" s="193"/>
      <c r="AF533" s="193"/>
      <c r="AG533" s="193"/>
      <c r="AH533" s="193"/>
      <c r="AI533" s="193"/>
      <c r="AJ533" s="193"/>
      <c r="AK533" s="193"/>
      <c r="AL533" s="193"/>
      <c r="AM533" s="193"/>
      <c r="AN533" s="193"/>
      <c r="AO533" s="193"/>
      <c r="AP533" s="193"/>
      <c r="AQ533" s="193"/>
      <c r="AR533" s="193"/>
      <c r="AS533" s="193"/>
      <c r="AT533" s="193"/>
      <c r="AU533" s="193"/>
      <c r="AV533" s="193"/>
    </row>
    <row r="534" spans="1:48" ht="15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  <c r="AE534" s="193"/>
      <c r="AF534" s="193"/>
      <c r="AG534" s="193"/>
      <c r="AH534" s="193"/>
      <c r="AI534" s="193"/>
      <c r="AJ534" s="193"/>
      <c r="AK534" s="193"/>
      <c r="AL534" s="193"/>
      <c r="AM534" s="193"/>
      <c r="AN534" s="193"/>
      <c r="AO534" s="193"/>
      <c r="AP534" s="193"/>
      <c r="AQ534" s="193"/>
      <c r="AR534" s="193"/>
      <c r="AS534" s="193"/>
      <c r="AT534" s="193"/>
      <c r="AU534" s="193"/>
      <c r="AV534" s="193"/>
    </row>
    <row r="535" spans="1:48" ht="15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  <c r="AE535" s="193"/>
      <c r="AF535" s="193"/>
      <c r="AG535" s="193"/>
      <c r="AH535" s="193"/>
      <c r="AI535" s="193"/>
      <c r="AJ535" s="193"/>
      <c r="AK535" s="193"/>
      <c r="AL535" s="193"/>
      <c r="AM535" s="193"/>
      <c r="AN535" s="193"/>
      <c r="AO535" s="193"/>
      <c r="AP535" s="193"/>
      <c r="AQ535" s="193"/>
      <c r="AR535" s="193"/>
      <c r="AS535" s="193"/>
      <c r="AT535" s="193"/>
      <c r="AU535" s="193"/>
      <c r="AV535" s="193"/>
    </row>
    <row r="536" spans="1:48" ht="15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3"/>
      <c r="AF536" s="193"/>
      <c r="AG536" s="193"/>
      <c r="AH536" s="193"/>
      <c r="AI536" s="193"/>
      <c r="AJ536" s="193"/>
      <c r="AK536" s="193"/>
      <c r="AL536" s="193"/>
      <c r="AM536" s="193"/>
      <c r="AN536" s="193"/>
      <c r="AO536" s="193"/>
      <c r="AP536" s="193"/>
      <c r="AQ536" s="193"/>
      <c r="AR536" s="193"/>
      <c r="AS536" s="193"/>
      <c r="AT536" s="193"/>
      <c r="AU536" s="193"/>
      <c r="AV536" s="193"/>
    </row>
    <row r="537" spans="1:48" ht="15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  <c r="AE537" s="193"/>
      <c r="AF537" s="193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3"/>
      <c r="AQ537" s="193"/>
      <c r="AR537" s="193"/>
      <c r="AS537" s="193"/>
      <c r="AT537" s="193"/>
      <c r="AU537" s="193"/>
      <c r="AV537" s="193"/>
    </row>
    <row r="538" spans="1:48" ht="15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  <c r="AE538" s="193"/>
      <c r="AF538" s="193"/>
      <c r="AG538" s="193"/>
      <c r="AH538" s="193"/>
      <c r="AI538" s="193"/>
      <c r="AJ538" s="193"/>
      <c r="AK538" s="193"/>
      <c r="AL538" s="193"/>
      <c r="AM538" s="193"/>
      <c r="AN538" s="193"/>
      <c r="AO538" s="193"/>
      <c r="AP538" s="193"/>
      <c r="AQ538" s="193"/>
      <c r="AR538" s="193"/>
      <c r="AS538" s="193"/>
      <c r="AT538" s="193"/>
      <c r="AU538" s="193"/>
      <c r="AV538" s="193"/>
    </row>
    <row r="539" spans="1:48" ht="15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  <c r="AE539" s="193"/>
      <c r="AF539" s="193"/>
      <c r="AG539" s="193"/>
      <c r="AH539" s="193"/>
      <c r="AI539" s="193"/>
      <c r="AJ539" s="193"/>
      <c r="AK539" s="193"/>
      <c r="AL539" s="193"/>
      <c r="AM539" s="193"/>
      <c r="AN539" s="193"/>
      <c r="AO539" s="193"/>
      <c r="AP539" s="193"/>
      <c r="AQ539" s="193"/>
      <c r="AR539" s="193"/>
      <c r="AS539" s="193"/>
      <c r="AT539" s="193"/>
      <c r="AU539" s="193"/>
      <c r="AV539" s="193"/>
    </row>
    <row r="540" spans="1:48" ht="15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  <c r="AE540" s="193"/>
      <c r="AF540" s="193"/>
      <c r="AG540" s="193"/>
      <c r="AH540" s="193"/>
      <c r="AI540" s="193"/>
      <c r="AJ540" s="193"/>
      <c r="AK540" s="193"/>
      <c r="AL540" s="193"/>
      <c r="AM540" s="193"/>
      <c r="AN540" s="193"/>
      <c r="AO540" s="193"/>
      <c r="AP540" s="193"/>
      <c r="AQ540" s="193"/>
      <c r="AR540" s="193"/>
      <c r="AS540" s="193"/>
      <c r="AT540" s="193"/>
      <c r="AU540" s="193"/>
      <c r="AV540" s="193"/>
    </row>
    <row r="541" spans="1:48" ht="15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  <c r="AE541" s="193"/>
      <c r="AF541" s="193"/>
      <c r="AG541" s="193"/>
      <c r="AH541" s="193"/>
      <c r="AI541" s="193"/>
      <c r="AJ541" s="193"/>
      <c r="AK541" s="193"/>
      <c r="AL541" s="193"/>
      <c r="AM541" s="193"/>
      <c r="AN541" s="193"/>
      <c r="AO541" s="193"/>
      <c r="AP541" s="193"/>
      <c r="AQ541" s="193"/>
      <c r="AR541" s="193"/>
      <c r="AS541" s="193"/>
      <c r="AT541" s="193"/>
      <c r="AU541" s="193"/>
      <c r="AV541" s="193"/>
    </row>
    <row r="542" spans="1:48" ht="15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  <c r="AU542" s="193"/>
      <c r="AV542" s="193"/>
    </row>
    <row r="543" spans="1:48" ht="15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  <c r="AE543" s="193"/>
      <c r="AF543" s="193"/>
      <c r="AG543" s="193"/>
      <c r="AH543" s="193"/>
      <c r="AI543" s="193"/>
      <c r="AJ543" s="193"/>
      <c r="AK543" s="193"/>
      <c r="AL543" s="193"/>
      <c r="AM543" s="193"/>
      <c r="AN543" s="193"/>
      <c r="AO543" s="193"/>
      <c r="AP543" s="193"/>
      <c r="AQ543" s="193"/>
      <c r="AR543" s="193"/>
      <c r="AS543" s="193"/>
      <c r="AT543" s="193"/>
      <c r="AU543" s="193"/>
      <c r="AV543" s="193"/>
    </row>
    <row r="544" spans="1:48" ht="15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  <c r="AE544" s="193"/>
      <c r="AF544" s="193"/>
      <c r="AG544" s="193"/>
      <c r="AH544" s="193"/>
      <c r="AI544" s="193"/>
      <c r="AJ544" s="193"/>
      <c r="AK544" s="193"/>
      <c r="AL544" s="193"/>
      <c r="AM544" s="193"/>
      <c r="AN544" s="193"/>
      <c r="AO544" s="193"/>
      <c r="AP544" s="193"/>
      <c r="AQ544" s="193"/>
      <c r="AR544" s="193"/>
      <c r="AS544" s="193"/>
      <c r="AT544" s="193"/>
      <c r="AU544" s="193"/>
      <c r="AV544" s="193"/>
    </row>
    <row r="545" spans="1:48" ht="15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  <c r="AE545" s="193"/>
      <c r="AF545" s="193"/>
      <c r="AG545" s="193"/>
      <c r="AH545" s="193"/>
      <c r="AI545" s="193"/>
      <c r="AJ545" s="193"/>
      <c r="AK545" s="193"/>
      <c r="AL545" s="193"/>
      <c r="AM545" s="193"/>
      <c r="AN545" s="193"/>
      <c r="AO545" s="193"/>
      <c r="AP545" s="193"/>
      <c r="AQ545" s="193"/>
      <c r="AR545" s="193"/>
      <c r="AS545" s="193"/>
      <c r="AT545" s="193"/>
      <c r="AU545" s="193"/>
      <c r="AV545" s="193"/>
    </row>
    <row r="546" spans="1:48" ht="15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3"/>
      <c r="AF546" s="193"/>
      <c r="AG546" s="193"/>
      <c r="AH546" s="193"/>
      <c r="AI546" s="193"/>
      <c r="AJ546" s="193"/>
      <c r="AK546" s="193"/>
      <c r="AL546" s="193"/>
      <c r="AM546" s="193"/>
      <c r="AN546" s="193"/>
      <c r="AO546" s="193"/>
      <c r="AP546" s="193"/>
      <c r="AQ546" s="193"/>
      <c r="AR546" s="193"/>
      <c r="AS546" s="193"/>
      <c r="AT546" s="193"/>
      <c r="AU546" s="193"/>
      <c r="AV546" s="193"/>
    </row>
    <row r="547" spans="1:48" ht="15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  <c r="AE547" s="193"/>
      <c r="AF547" s="193"/>
      <c r="AG547" s="193"/>
      <c r="AH547" s="193"/>
      <c r="AI547" s="193"/>
      <c r="AJ547" s="193"/>
      <c r="AK547" s="193"/>
      <c r="AL547" s="193"/>
      <c r="AM547" s="193"/>
      <c r="AN547" s="193"/>
      <c r="AO547" s="193"/>
      <c r="AP547" s="193"/>
      <c r="AQ547" s="193"/>
      <c r="AR547" s="193"/>
      <c r="AS547" s="193"/>
      <c r="AT547" s="193"/>
      <c r="AU547" s="193"/>
      <c r="AV547" s="193"/>
    </row>
    <row r="548" spans="1:48" ht="15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3"/>
      <c r="AG548" s="193"/>
      <c r="AH548" s="193"/>
      <c r="AI548" s="193"/>
      <c r="AJ548" s="193"/>
      <c r="AK548" s="193"/>
      <c r="AL548" s="193"/>
      <c r="AM548" s="193"/>
      <c r="AN548" s="193"/>
      <c r="AO548" s="193"/>
      <c r="AP548" s="193"/>
      <c r="AQ548" s="193"/>
      <c r="AR548" s="193"/>
      <c r="AS548" s="193"/>
      <c r="AT548" s="193"/>
      <c r="AU548" s="193"/>
      <c r="AV548" s="193"/>
    </row>
    <row r="549" spans="1:48" ht="15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  <c r="AE549" s="193"/>
      <c r="AF549" s="193"/>
      <c r="AG549" s="193"/>
      <c r="AH549" s="193"/>
      <c r="AI549" s="193"/>
      <c r="AJ549" s="193"/>
      <c r="AK549" s="193"/>
      <c r="AL549" s="193"/>
      <c r="AM549" s="193"/>
      <c r="AN549" s="193"/>
      <c r="AO549" s="193"/>
      <c r="AP549" s="193"/>
      <c r="AQ549" s="193"/>
      <c r="AR549" s="193"/>
      <c r="AS549" s="193"/>
      <c r="AT549" s="193"/>
      <c r="AU549" s="193"/>
      <c r="AV549" s="193"/>
    </row>
    <row r="550" spans="1:48" ht="15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  <c r="AE550" s="193"/>
      <c r="AF550" s="193"/>
      <c r="AG550" s="193"/>
      <c r="AH550" s="193"/>
      <c r="AI550" s="193"/>
      <c r="AJ550" s="193"/>
      <c r="AK550" s="193"/>
      <c r="AL550" s="193"/>
      <c r="AM550" s="193"/>
      <c r="AN550" s="193"/>
      <c r="AO550" s="193"/>
      <c r="AP550" s="193"/>
      <c r="AQ550" s="193"/>
      <c r="AR550" s="193"/>
      <c r="AS550" s="193"/>
      <c r="AT550" s="193"/>
      <c r="AU550" s="193"/>
      <c r="AV550" s="193"/>
    </row>
    <row r="551" spans="1:48" ht="15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  <c r="AE551" s="193"/>
      <c r="AF551" s="193"/>
      <c r="AG551" s="193"/>
      <c r="AH551" s="193"/>
      <c r="AI551" s="193"/>
      <c r="AJ551" s="193"/>
      <c r="AK551" s="193"/>
      <c r="AL551" s="193"/>
      <c r="AM551" s="193"/>
      <c r="AN551" s="193"/>
      <c r="AO551" s="193"/>
      <c r="AP551" s="193"/>
      <c r="AQ551" s="193"/>
      <c r="AR551" s="193"/>
      <c r="AS551" s="193"/>
      <c r="AT551" s="193"/>
      <c r="AU551" s="193"/>
      <c r="AV551" s="193"/>
    </row>
    <row r="552" spans="1:48" ht="15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  <c r="AE552" s="193"/>
      <c r="AF552" s="193"/>
      <c r="AG552" s="193"/>
      <c r="AH552" s="193"/>
      <c r="AI552" s="193"/>
      <c r="AJ552" s="193"/>
      <c r="AK552" s="193"/>
      <c r="AL552" s="193"/>
      <c r="AM552" s="193"/>
      <c r="AN552" s="193"/>
      <c r="AO552" s="193"/>
      <c r="AP552" s="193"/>
      <c r="AQ552" s="193"/>
      <c r="AR552" s="193"/>
      <c r="AS552" s="193"/>
      <c r="AT552" s="193"/>
      <c r="AU552" s="193"/>
      <c r="AV552" s="193"/>
    </row>
    <row r="553" spans="1:48" ht="15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  <c r="AE553" s="193"/>
      <c r="AF553" s="193"/>
      <c r="AG553" s="193"/>
      <c r="AH553" s="193"/>
      <c r="AI553" s="193"/>
      <c r="AJ553" s="193"/>
      <c r="AK553" s="193"/>
      <c r="AL553" s="193"/>
      <c r="AM553" s="193"/>
      <c r="AN553" s="193"/>
      <c r="AO553" s="193"/>
      <c r="AP553" s="193"/>
      <c r="AQ553" s="193"/>
      <c r="AR553" s="193"/>
      <c r="AS553" s="193"/>
      <c r="AT553" s="193"/>
      <c r="AU553" s="193"/>
      <c r="AV553" s="193"/>
    </row>
    <row r="554" spans="1:48" ht="15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  <c r="AE554" s="193"/>
      <c r="AF554" s="193"/>
      <c r="AG554" s="193"/>
      <c r="AH554" s="193"/>
      <c r="AI554" s="193"/>
      <c r="AJ554" s="193"/>
      <c r="AK554" s="193"/>
      <c r="AL554" s="193"/>
      <c r="AM554" s="193"/>
      <c r="AN554" s="193"/>
      <c r="AO554" s="193"/>
      <c r="AP554" s="193"/>
      <c r="AQ554" s="193"/>
      <c r="AR554" s="193"/>
      <c r="AS554" s="193"/>
      <c r="AT554" s="193"/>
      <c r="AU554" s="193"/>
      <c r="AV554" s="193"/>
    </row>
    <row r="555" spans="1:48" ht="15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  <c r="AE555" s="193"/>
      <c r="AF555" s="193"/>
      <c r="AG555" s="193"/>
      <c r="AH555" s="193"/>
      <c r="AI555" s="193"/>
      <c r="AJ555" s="193"/>
      <c r="AK555" s="193"/>
      <c r="AL555" s="193"/>
      <c r="AM555" s="193"/>
      <c r="AN555" s="193"/>
      <c r="AO555" s="193"/>
      <c r="AP555" s="193"/>
      <c r="AQ555" s="193"/>
      <c r="AR555" s="193"/>
      <c r="AS555" s="193"/>
      <c r="AT555" s="193"/>
      <c r="AU555" s="193"/>
      <c r="AV555" s="193"/>
    </row>
    <row r="556" spans="1:48" ht="15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  <c r="AE556" s="193"/>
      <c r="AF556" s="193"/>
      <c r="AG556" s="193"/>
      <c r="AH556" s="193"/>
      <c r="AI556" s="193"/>
      <c r="AJ556" s="193"/>
      <c r="AK556" s="193"/>
      <c r="AL556" s="193"/>
      <c r="AM556" s="193"/>
      <c r="AN556" s="193"/>
      <c r="AO556" s="193"/>
      <c r="AP556" s="193"/>
      <c r="AQ556" s="193"/>
      <c r="AR556" s="193"/>
      <c r="AS556" s="193"/>
      <c r="AT556" s="193"/>
      <c r="AU556" s="193"/>
      <c r="AV556" s="193"/>
    </row>
    <row r="557" spans="1:48" ht="15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  <c r="AE557" s="193"/>
      <c r="AF557" s="193"/>
      <c r="AG557" s="193"/>
      <c r="AH557" s="193"/>
      <c r="AI557" s="193"/>
      <c r="AJ557" s="193"/>
      <c r="AK557" s="193"/>
      <c r="AL557" s="193"/>
      <c r="AM557" s="193"/>
      <c r="AN557" s="193"/>
      <c r="AO557" s="193"/>
      <c r="AP557" s="193"/>
      <c r="AQ557" s="193"/>
      <c r="AR557" s="193"/>
      <c r="AS557" s="193"/>
      <c r="AT557" s="193"/>
      <c r="AU557" s="193"/>
      <c r="AV557" s="193"/>
    </row>
    <row r="558" spans="1:48" ht="15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  <c r="AA558" s="193"/>
      <c r="AB558" s="193"/>
      <c r="AC558" s="193"/>
      <c r="AD558" s="193"/>
      <c r="AE558" s="193"/>
      <c r="AF558" s="193"/>
      <c r="AG558" s="193"/>
      <c r="AH558" s="193"/>
      <c r="AI558" s="193"/>
      <c r="AJ558" s="193"/>
      <c r="AK558" s="193"/>
      <c r="AL558" s="193"/>
      <c r="AM558" s="193"/>
      <c r="AN558" s="193"/>
      <c r="AO558" s="193"/>
      <c r="AP558" s="193"/>
      <c r="AQ558" s="193"/>
      <c r="AR558" s="193"/>
      <c r="AS558" s="193"/>
      <c r="AT558" s="193"/>
      <c r="AU558" s="193"/>
      <c r="AV558" s="193"/>
    </row>
    <row r="559" spans="1:48" ht="15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  <c r="AE559" s="193"/>
      <c r="AF559" s="193"/>
      <c r="AG559" s="193"/>
      <c r="AH559" s="193"/>
      <c r="AI559" s="193"/>
      <c r="AJ559" s="193"/>
      <c r="AK559" s="193"/>
      <c r="AL559" s="193"/>
      <c r="AM559" s="193"/>
      <c r="AN559" s="193"/>
      <c r="AO559" s="193"/>
      <c r="AP559" s="193"/>
      <c r="AQ559" s="193"/>
      <c r="AR559" s="193"/>
      <c r="AS559" s="193"/>
      <c r="AT559" s="193"/>
      <c r="AU559" s="193"/>
      <c r="AV559" s="193"/>
    </row>
    <row r="560" spans="1:48" ht="15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  <c r="AE560" s="193"/>
      <c r="AF560" s="193"/>
      <c r="AG560" s="193"/>
      <c r="AH560" s="193"/>
      <c r="AI560" s="193"/>
      <c r="AJ560" s="193"/>
      <c r="AK560" s="193"/>
      <c r="AL560" s="193"/>
      <c r="AM560" s="193"/>
      <c r="AN560" s="193"/>
      <c r="AO560" s="193"/>
      <c r="AP560" s="193"/>
      <c r="AQ560" s="193"/>
      <c r="AR560" s="193"/>
      <c r="AS560" s="193"/>
      <c r="AT560" s="193"/>
      <c r="AU560" s="193"/>
      <c r="AV560" s="193"/>
    </row>
    <row r="561" spans="1:48" ht="15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  <c r="AE561" s="193"/>
      <c r="AF561" s="193"/>
      <c r="AG561" s="193"/>
      <c r="AH561" s="193"/>
      <c r="AI561" s="193"/>
      <c r="AJ561" s="193"/>
      <c r="AK561" s="193"/>
      <c r="AL561" s="193"/>
      <c r="AM561" s="193"/>
      <c r="AN561" s="193"/>
      <c r="AO561" s="193"/>
      <c r="AP561" s="193"/>
      <c r="AQ561" s="193"/>
      <c r="AR561" s="193"/>
      <c r="AS561" s="193"/>
      <c r="AT561" s="193"/>
      <c r="AU561" s="193"/>
      <c r="AV561" s="193"/>
    </row>
    <row r="562" spans="1:48" ht="15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  <c r="AE562" s="193"/>
      <c r="AF562" s="193"/>
      <c r="AG562" s="193"/>
      <c r="AH562" s="193"/>
      <c r="AI562" s="193"/>
      <c r="AJ562" s="193"/>
      <c r="AK562" s="193"/>
      <c r="AL562" s="193"/>
      <c r="AM562" s="193"/>
      <c r="AN562" s="193"/>
      <c r="AO562" s="193"/>
      <c r="AP562" s="193"/>
      <c r="AQ562" s="193"/>
      <c r="AR562" s="193"/>
      <c r="AS562" s="193"/>
      <c r="AT562" s="193"/>
      <c r="AU562" s="193"/>
      <c r="AV562" s="193"/>
    </row>
    <row r="563" spans="1:48" ht="15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  <c r="AE563" s="193"/>
      <c r="AF563" s="193"/>
      <c r="AG563" s="193"/>
      <c r="AH563" s="193"/>
      <c r="AI563" s="193"/>
      <c r="AJ563" s="193"/>
      <c r="AK563" s="193"/>
      <c r="AL563" s="193"/>
      <c r="AM563" s="193"/>
      <c r="AN563" s="193"/>
      <c r="AO563" s="193"/>
      <c r="AP563" s="193"/>
      <c r="AQ563" s="193"/>
      <c r="AR563" s="193"/>
      <c r="AS563" s="193"/>
      <c r="AT563" s="193"/>
      <c r="AU563" s="193"/>
      <c r="AV563" s="193"/>
    </row>
    <row r="564" spans="1:48" ht="15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  <c r="AA564" s="193"/>
      <c r="AB564" s="193"/>
      <c r="AC564" s="193"/>
      <c r="AD564" s="193"/>
      <c r="AE564" s="193"/>
      <c r="AF564" s="193"/>
      <c r="AG564" s="193"/>
      <c r="AH564" s="193"/>
      <c r="AI564" s="193"/>
      <c r="AJ564" s="193"/>
      <c r="AK564" s="193"/>
      <c r="AL564" s="193"/>
      <c r="AM564" s="193"/>
      <c r="AN564" s="193"/>
      <c r="AO564" s="193"/>
      <c r="AP564" s="193"/>
      <c r="AQ564" s="193"/>
      <c r="AR564" s="193"/>
      <c r="AS564" s="193"/>
      <c r="AT564" s="193"/>
      <c r="AU564" s="193"/>
      <c r="AV564" s="193"/>
    </row>
    <row r="565" spans="1:48" ht="15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3"/>
      <c r="AF565" s="193"/>
      <c r="AG565" s="193"/>
      <c r="AH565" s="193"/>
      <c r="AI565" s="193"/>
      <c r="AJ565" s="193"/>
      <c r="AK565" s="193"/>
      <c r="AL565" s="193"/>
      <c r="AM565" s="193"/>
      <c r="AN565" s="193"/>
      <c r="AO565" s="193"/>
      <c r="AP565" s="193"/>
      <c r="AQ565" s="193"/>
      <c r="AR565" s="193"/>
      <c r="AS565" s="193"/>
      <c r="AT565" s="193"/>
      <c r="AU565" s="193"/>
      <c r="AV565" s="193"/>
    </row>
    <row r="566" spans="1:48" ht="15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  <c r="AE566" s="193"/>
      <c r="AF566" s="193"/>
      <c r="AG566" s="193"/>
      <c r="AH566" s="193"/>
      <c r="AI566" s="193"/>
      <c r="AJ566" s="193"/>
      <c r="AK566" s="193"/>
      <c r="AL566" s="193"/>
      <c r="AM566" s="193"/>
      <c r="AN566" s="193"/>
      <c r="AO566" s="193"/>
      <c r="AP566" s="193"/>
      <c r="AQ566" s="193"/>
      <c r="AR566" s="193"/>
      <c r="AS566" s="193"/>
      <c r="AT566" s="193"/>
      <c r="AU566" s="193"/>
      <c r="AV566" s="193"/>
    </row>
    <row r="567" spans="1:48" ht="15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  <c r="AE567" s="193"/>
      <c r="AF567" s="193"/>
      <c r="AG567" s="193"/>
      <c r="AH567" s="193"/>
      <c r="AI567" s="193"/>
      <c r="AJ567" s="193"/>
      <c r="AK567" s="193"/>
      <c r="AL567" s="193"/>
      <c r="AM567" s="193"/>
      <c r="AN567" s="193"/>
      <c r="AO567" s="193"/>
      <c r="AP567" s="193"/>
      <c r="AQ567" s="193"/>
      <c r="AR567" s="193"/>
      <c r="AS567" s="193"/>
      <c r="AT567" s="193"/>
      <c r="AU567" s="193"/>
      <c r="AV567" s="193"/>
    </row>
    <row r="568" spans="1:48" ht="15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  <c r="AE568" s="193"/>
      <c r="AF568" s="193"/>
      <c r="AG568" s="193"/>
      <c r="AH568" s="193"/>
      <c r="AI568" s="193"/>
      <c r="AJ568" s="193"/>
      <c r="AK568" s="193"/>
      <c r="AL568" s="193"/>
      <c r="AM568" s="193"/>
      <c r="AN568" s="193"/>
      <c r="AO568" s="193"/>
      <c r="AP568" s="193"/>
      <c r="AQ568" s="193"/>
      <c r="AR568" s="193"/>
      <c r="AS568" s="193"/>
      <c r="AT568" s="193"/>
      <c r="AU568" s="193"/>
      <c r="AV568" s="193"/>
    </row>
    <row r="569" spans="1:48" ht="15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  <c r="AE569" s="193"/>
      <c r="AF569" s="193"/>
      <c r="AG569" s="193"/>
      <c r="AH569" s="193"/>
      <c r="AI569" s="193"/>
      <c r="AJ569" s="193"/>
      <c r="AK569" s="193"/>
      <c r="AL569" s="193"/>
      <c r="AM569" s="193"/>
      <c r="AN569" s="193"/>
      <c r="AO569" s="193"/>
      <c r="AP569" s="193"/>
      <c r="AQ569" s="193"/>
      <c r="AR569" s="193"/>
      <c r="AS569" s="193"/>
      <c r="AT569" s="193"/>
      <c r="AU569" s="193"/>
      <c r="AV569" s="193"/>
    </row>
    <row r="570" spans="1:48" ht="15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  <c r="AE570" s="193"/>
      <c r="AF570" s="193"/>
      <c r="AG570" s="193"/>
      <c r="AH570" s="193"/>
      <c r="AI570" s="193"/>
      <c r="AJ570" s="193"/>
      <c r="AK570" s="193"/>
      <c r="AL570" s="193"/>
      <c r="AM570" s="193"/>
      <c r="AN570" s="193"/>
      <c r="AO570" s="193"/>
      <c r="AP570" s="193"/>
      <c r="AQ570" s="193"/>
      <c r="AR570" s="193"/>
      <c r="AS570" s="193"/>
      <c r="AT570" s="193"/>
      <c r="AU570" s="193"/>
      <c r="AV570" s="193"/>
    </row>
    <row r="571" spans="1:48" ht="15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3"/>
      <c r="AF571" s="193"/>
      <c r="AG571" s="193"/>
      <c r="AH571" s="193"/>
      <c r="AI571" s="193"/>
      <c r="AJ571" s="193"/>
      <c r="AK571" s="193"/>
      <c r="AL571" s="193"/>
      <c r="AM571" s="193"/>
      <c r="AN571" s="193"/>
      <c r="AO571" s="193"/>
      <c r="AP571" s="193"/>
      <c r="AQ571" s="193"/>
      <c r="AR571" s="193"/>
      <c r="AS571" s="193"/>
      <c r="AT571" s="193"/>
      <c r="AU571" s="193"/>
      <c r="AV571" s="193"/>
    </row>
    <row r="572" spans="1:48" ht="15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  <c r="AE572" s="193"/>
      <c r="AF572" s="193"/>
      <c r="AG572" s="193"/>
      <c r="AH572" s="193"/>
      <c r="AI572" s="193"/>
      <c r="AJ572" s="193"/>
      <c r="AK572" s="193"/>
      <c r="AL572" s="193"/>
      <c r="AM572" s="193"/>
      <c r="AN572" s="193"/>
      <c r="AO572" s="193"/>
      <c r="AP572" s="193"/>
      <c r="AQ572" s="193"/>
      <c r="AR572" s="193"/>
      <c r="AS572" s="193"/>
      <c r="AT572" s="193"/>
      <c r="AU572" s="193"/>
      <c r="AV572" s="193"/>
    </row>
    <row r="573" spans="1:48" ht="15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  <c r="AE573" s="193"/>
      <c r="AF573" s="193"/>
      <c r="AG573" s="193"/>
      <c r="AH573" s="193"/>
      <c r="AI573" s="193"/>
      <c r="AJ573" s="193"/>
      <c r="AK573" s="193"/>
      <c r="AL573" s="193"/>
      <c r="AM573" s="193"/>
      <c r="AN573" s="193"/>
      <c r="AO573" s="193"/>
      <c r="AP573" s="193"/>
      <c r="AQ573" s="193"/>
      <c r="AR573" s="193"/>
      <c r="AS573" s="193"/>
      <c r="AT573" s="193"/>
      <c r="AU573" s="193"/>
      <c r="AV573" s="193"/>
    </row>
    <row r="574" spans="1:48" ht="15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  <c r="AE574" s="193"/>
      <c r="AF574" s="193"/>
      <c r="AG574" s="193"/>
      <c r="AH574" s="193"/>
      <c r="AI574" s="193"/>
      <c r="AJ574" s="193"/>
      <c r="AK574" s="193"/>
      <c r="AL574" s="193"/>
      <c r="AM574" s="193"/>
      <c r="AN574" s="193"/>
      <c r="AO574" s="193"/>
      <c r="AP574" s="193"/>
      <c r="AQ574" s="193"/>
      <c r="AR574" s="193"/>
      <c r="AS574" s="193"/>
      <c r="AT574" s="193"/>
      <c r="AU574" s="193"/>
      <c r="AV574" s="193"/>
    </row>
    <row r="575" spans="1:48" ht="15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  <c r="AE575" s="193"/>
      <c r="AF575" s="193"/>
      <c r="AG575" s="193"/>
      <c r="AH575" s="193"/>
      <c r="AI575" s="193"/>
      <c r="AJ575" s="193"/>
      <c r="AK575" s="193"/>
      <c r="AL575" s="193"/>
      <c r="AM575" s="193"/>
      <c r="AN575" s="193"/>
      <c r="AO575" s="193"/>
      <c r="AP575" s="193"/>
      <c r="AQ575" s="193"/>
      <c r="AR575" s="193"/>
      <c r="AS575" s="193"/>
      <c r="AT575" s="193"/>
      <c r="AU575" s="193"/>
      <c r="AV575" s="193"/>
    </row>
    <row r="576" spans="1:48" ht="15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  <c r="AE576" s="193"/>
      <c r="AF576" s="193"/>
      <c r="AG576" s="193"/>
      <c r="AH576" s="193"/>
      <c r="AI576" s="193"/>
      <c r="AJ576" s="193"/>
      <c r="AK576" s="193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</row>
    <row r="577" spans="1:48" ht="15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  <c r="AE577" s="193"/>
      <c r="AF577" s="193"/>
      <c r="AG577" s="193"/>
      <c r="AH577" s="193"/>
      <c r="AI577" s="193"/>
      <c r="AJ577" s="193"/>
      <c r="AK577" s="193"/>
      <c r="AL577" s="193"/>
      <c r="AM577" s="193"/>
      <c r="AN577" s="193"/>
      <c r="AO577" s="193"/>
      <c r="AP577" s="193"/>
      <c r="AQ577" s="193"/>
      <c r="AR577" s="193"/>
      <c r="AS577" s="193"/>
      <c r="AT577" s="193"/>
      <c r="AU577" s="193"/>
      <c r="AV577" s="193"/>
    </row>
    <row r="578" spans="1:48" ht="15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  <c r="AE578" s="193"/>
      <c r="AF578" s="193"/>
      <c r="AG578" s="193"/>
      <c r="AH578" s="193"/>
      <c r="AI578" s="193"/>
      <c r="AJ578" s="193"/>
      <c r="AK578" s="193"/>
      <c r="AL578" s="193"/>
      <c r="AM578" s="193"/>
      <c r="AN578" s="193"/>
      <c r="AO578" s="193"/>
      <c r="AP578" s="193"/>
      <c r="AQ578" s="193"/>
      <c r="AR578" s="193"/>
      <c r="AS578" s="193"/>
      <c r="AT578" s="193"/>
      <c r="AU578" s="193"/>
      <c r="AV578" s="193"/>
    </row>
    <row r="579" spans="1:48" ht="15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  <c r="AE579" s="193"/>
      <c r="AF579" s="193"/>
      <c r="AG579" s="193"/>
      <c r="AH579" s="193"/>
      <c r="AI579" s="193"/>
      <c r="AJ579" s="193"/>
      <c r="AK579" s="193"/>
      <c r="AL579" s="193"/>
      <c r="AM579" s="193"/>
      <c r="AN579" s="193"/>
      <c r="AO579" s="193"/>
      <c r="AP579" s="193"/>
      <c r="AQ579" s="193"/>
      <c r="AR579" s="193"/>
      <c r="AS579" s="193"/>
      <c r="AT579" s="193"/>
      <c r="AU579" s="193"/>
      <c r="AV579" s="193"/>
    </row>
    <row r="580" spans="1:48" ht="15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  <c r="AE580" s="193"/>
      <c r="AF580" s="193"/>
      <c r="AG580" s="193"/>
      <c r="AH580" s="193"/>
      <c r="AI580" s="193"/>
      <c r="AJ580" s="193"/>
      <c r="AK580" s="193"/>
      <c r="AL580" s="193"/>
      <c r="AM580" s="193"/>
      <c r="AN580" s="193"/>
      <c r="AO580" s="193"/>
      <c r="AP580" s="193"/>
      <c r="AQ580" s="193"/>
      <c r="AR580" s="193"/>
      <c r="AS580" s="193"/>
      <c r="AT580" s="193"/>
      <c r="AU580" s="193"/>
      <c r="AV580" s="193"/>
    </row>
    <row r="581" spans="1:48" ht="15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  <c r="AE581" s="193"/>
      <c r="AF581" s="193"/>
      <c r="AG581" s="193"/>
      <c r="AH581" s="193"/>
      <c r="AI581" s="193"/>
      <c r="AJ581" s="193"/>
      <c r="AK581" s="193"/>
      <c r="AL581" s="193"/>
      <c r="AM581" s="193"/>
      <c r="AN581" s="193"/>
      <c r="AO581" s="193"/>
      <c r="AP581" s="193"/>
      <c r="AQ581" s="193"/>
      <c r="AR581" s="193"/>
      <c r="AS581" s="193"/>
      <c r="AT581" s="193"/>
      <c r="AU581" s="193"/>
      <c r="AV581" s="193"/>
    </row>
    <row r="582" spans="1:48" ht="15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3"/>
      <c r="AG582" s="193"/>
      <c r="AH582" s="193"/>
      <c r="AI582" s="193"/>
      <c r="AJ582" s="193"/>
      <c r="AK582" s="193"/>
      <c r="AL582" s="193"/>
      <c r="AM582" s="193"/>
      <c r="AN582" s="193"/>
      <c r="AO582" s="193"/>
      <c r="AP582" s="193"/>
      <c r="AQ582" s="193"/>
      <c r="AR582" s="193"/>
      <c r="AS582" s="193"/>
      <c r="AT582" s="193"/>
      <c r="AU582" s="193"/>
      <c r="AV582" s="193"/>
    </row>
    <row r="583" spans="1:48" ht="15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  <c r="AE583" s="193"/>
      <c r="AF583" s="193"/>
      <c r="AG583" s="193"/>
      <c r="AH583" s="193"/>
      <c r="AI583" s="193"/>
      <c r="AJ583" s="193"/>
      <c r="AK583" s="193"/>
      <c r="AL583" s="193"/>
      <c r="AM583" s="193"/>
      <c r="AN583" s="193"/>
      <c r="AO583" s="193"/>
      <c r="AP583" s="193"/>
      <c r="AQ583" s="193"/>
      <c r="AR583" s="193"/>
      <c r="AS583" s="193"/>
      <c r="AT583" s="193"/>
      <c r="AU583" s="193"/>
      <c r="AV583" s="193"/>
    </row>
    <row r="584" spans="1:48" ht="15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  <c r="AE584" s="193"/>
      <c r="AF584" s="193"/>
      <c r="AG584" s="193"/>
      <c r="AH584" s="193"/>
      <c r="AI584" s="193"/>
      <c r="AJ584" s="193"/>
      <c r="AK584" s="193"/>
      <c r="AL584" s="193"/>
      <c r="AM584" s="193"/>
      <c r="AN584" s="193"/>
      <c r="AO584" s="193"/>
      <c r="AP584" s="193"/>
      <c r="AQ584" s="193"/>
      <c r="AR584" s="193"/>
      <c r="AS584" s="193"/>
      <c r="AT584" s="193"/>
      <c r="AU584" s="193"/>
      <c r="AV584" s="193"/>
    </row>
    <row r="585" spans="1:48" ht="15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  <c r="AE585" s="193"/>
      <c r="AF585" s="193"/>
      <c r="AG585" s="193"/>
      <c r="AH585" s="193"/>
      <c r="AI585" s="193"/>
      <c r="AJ585" s="193"/>
      <c r="AK585" s="193"/>
      <c r="AL585" s="193"/>
      <c r="AM585" s="193"/>
      <c r="AN585" s="193"/>
      <c r="AO585" s="193"/>
      <c r="AP585" s="193"/>
      <c r="AQ585" s="193"/>
      <c r="AR585" s="193"/>
      <c r="AS585" s="193"/>
      <c r="AT585" s="193"/>
      <c r="AU585" s="193"/>
      <c r="AV585" s="193"/>
    </row>
    <row r="586" spans="1:48" ht="15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  <c r="AE586" s="193"/>
      <c r="AF586" s="193"/>
      <c r="AG586" s="193"/>
      <c r="AH586" s="193"/>
      <c r="AI586" s="193"/>
      <c r="AJ586" s="193"/>
      <c r="AK586" s="193"/>
      <c r="AL586" s="193"/>
      <c r="AM586" s="193"/>
      <c r="AN586" s="193"/>
      <c r="AO586" s="193"/>
      <c r="AP586" s="193"/>
      <c r="AQ586" s="193"/>
      <c r="AR586" s="193"/>
      <c r="AS586" s="193"/>
      <c r="AT586" s="193"/>
      <c r="AU586" s="193"/>
      <c r="AV586" s="193"/>
    </row>
    <row r="587" spans="1:48" ht="15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  <c r="AA587" s="193"/>
      <c r="AB587" s="193"/>
      <c r="AC587" s="193"/>
      <c r="AD587" s="193"/>
      <c r="AE587" s="193"/>
      <c r="AF587" s="193"/>
      <c r="AG587" s="193"/>
      <c r="AH587" s="193"/>
      <c r="AI587" s="193"/>
      <c r="AJ587" s="193"/>
      <c r="AK587" s="193"/>
      <c r="AL587" s="193"/>
      <c r="AM587" s="193"/>
      <c r="AN587" s="193"/>
      <c r="AO587" s="193"/>
      <c r="AP587" s="193"/>
      <c r="AQ587" s="193"/>
      <c r="AR587" s="193"/>
      <c r="AS587" s="193"/>
      <c r="AT587" s="193"/>
      <c r="AU587" s="193"/>
      <c r="AV587" s="193"/>
    </row>
    <row r="588" spans="1:48" ht="15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  <c r="AE588" s="193"/>
      <c r="AF588" s="193"/>
      <c r="AG588" s="193"/>
      <c r="AH588" s="193"/>
      <c r="AI588" s="193"/>
      <c r="AJ588" s="193"/>
      <c r="AK588" s="193"/>
      <c r="AL588" s="193"/>
      <c r="AM588" s="193"/>
      <c r="AN588" s="193"/>
      <c r="AO588" s="193"/>
      <c r="AP588" s="193"/>
      <c r="AQ588" s="193"/>
      <c r="AR588" s="193"/>
      <c r="AS588" s="193"/>
      <c r="AT588" s="193"/>
      <c r="AU588" s="193"/>
      <c r="AV588" s="193"/>
    </row>
    <row r="589" spans="1:48" ht="15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  <c r="AE589" s="193"/>
      <c r="AF589" s="193"/>
      <c r="AG589" s="193"/>
      <c r="AH589" s="193"/>
      <c r="AI589" s="193"/>
      <c r="AJ589" s="193"/>
      <c r="AK589" s="193"/>
      <c r="AL589" s="193"/>
      <c r="AM589" s="193"/>
      <c r="AN589" s="193"/>
      <c r="AO589" s="193"/>
      <c r="AP589" s="193"/>
      <c r="AQ589" s="193"/>
      <c r="AR589" s="193"/>
      <c r="AS589" s="193"/>
      <c r="AT589" s="193"/>
      <c r="AU589" s="193"/>
      <c r="AV589" s="193"/>
    </row>
    <row r="590" spans="1:48" ht="15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  <c r="AE590" s="193"/>
      <c r="AF590" s="193"/>
      <c r="AG590" s="193"/>
      <c r="AH590" s="193"/>
      <c r="AI590" s="193"/>
      <c r="AJ590" s="193"/>
      <c r="AK590" s="193"/>
      <c r="AL590" s="193"/>
      <c r="AM590" s="193"/>
      <c r="AN590" s="193"/>
      <c r="AO590" s="193"/>
      <c r="AP590" s="193"/>
      <c r="AQ590" s="193"/>
      <c r="AR590" s="193"/>
      <c r="AS590" s="193"/>
      <c r="AT590" s="193"/>
      <c r="AU590" s="193"/>
      <c r="AV590" s="193"/>
    </row>
    <row r="591" spans="1:48" ht="15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  <c r="AE591" s="193"/>
      <c r="AF591" s="193"/>
      <c r="AG591" s="193"/>
      <c r="AH591" s="193"/>
      <c r="AI591" s="193"/>
      <c r="AJ591" s="193"/>
      <c r="AK591" s="193"/>
      <c r="AL591" s="193"/>
      <c r="AM591" s="193"/>
      <c r="AN591" s="193"/>
      <c r="AO591" s="193"/>
      <c r="AP591" s="193"/>
      <c r="AQ591" s="193"/>
      <c r="AR591" s="193"/>
      <c r="AS591" s="193"/>
      <c r="AT591" s="193"/>
      <c r="AU591" s="193"/>
      <c r="AV591" s="193"/>
    </row>
    <row r="592" spans="1:48" ht="15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  <c r="AA592" s="193"/>
      <c r="AB592" s="193"/>
      <c r="AC592" s="193"/>
      <c r="AD592" s="193"/>
      <c r="AE592" s="193"/>
      <c r="AF592" s="193"/>
      <c r="AG592" s="193"/>
      <c r="AH592" s="193"/>
      <c r="AI592" s="193"/>
      <c r="AJ592" s="193"/>
      <c r="AK592" s="193"/>
      <c r="AL592" s="193"/>
      <c r="AM592" s="193"/>
      <c r="AN592" s="193"/>
      <c r="AO592" s="193"/>
      <c r="AP592" s="193"/>
      <c r="AQ592" s="193"/>
      <c r="AR592" s="193"/>
      <c r="AS592" s="193"/>
      <c r="AT592" s="193"/>
      <c r="AU592" s="193"/>
      <c r="AV592" s="193"/>
    </row>
    <row r="593" spans="1:48" ht="15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  <c r="AE593" s="193"/>
      <c r="AF593" s="193"/>
      <c r="AG593" s="193"/>
      <c r="AH593" s="193"/>
      <c r="AI593" s="193"/>
      <c r="AJ593" s="193"/>
      <c r="AK593" s="193"/>
      <c r="AL593" s="193"/>
      <c r="AM593" s="193"/>
      <c r="AN593" s="193"/>
      <c r="AO593" s="193"/>
      <c r="AP593" s="193"/>
      <c r="AQ593" s="193"/>
      <c r="AR593" s="193"/>
      <c r="AS593" s="193"/>
      <c r="AT593" s="193"/>
      <c r="AU593" s="193"/>
      <c r="AV593" s="193"/>
    </row>
    <row r="594" spans="1:48" ht="15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  <c r="AE594" s="193"/>
      <c r="AF594" s="193"/>
      <c r="AG594" s="193"/>
      <c r="AH594" s="193"/>
      <c r="AI594" s="193"/>
      <c r="AJ594" s="193"/>
      <c r="AK594" s="193"/>
      <c r="AL594" s="193"/>
      <c r="AM594" s="193"/>
      <c r="AN594" s="193"/>
      <c r="AO594" s="193"/>
      <c r="AP594" s="193"/>
      <c r="AQ594" s="193"/>
      <c r="AR594" s="193"/>
      <c r="AS594" s="193"/>
      <c r="AT594" s="193"/>
      <c r="AU594" s="193"/>
      <c r="AV594" s="193"/>
    </row>
    <row r="595" spans="1:48" ht="15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  <c r="AE595" s="193"/>
      <c r="AF595" s="193"/>
      <c r="AG595" s="193"/>
      <c r="AH595" s="193"/>
      <c r="AI595" s="193"/>
      <c r="AJ595" s="193"/>
      <c r="AK595" s="193"/>
      <c r="AL595" s="193"/>
      <c r="AM595" s="193"/>
      <c r="AN595" s="193"/>
      <c r="AO595" s="193"/>
      <c r="AP595" s="193"/>
      <c r="AQ595" s="193"/>
      <c r="AR595" s="193"/>
      <c r="AS595" s="193"/>
      <c r="AT595" s="193"/>
      <c r="AU595" s="193"/>
      <c r="AV595" s="193"/>
    </row>
    <row r="596" spans="1:48" ht="15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  <c r="AE596" s="193"/>
      <c r="AF596" s="193"/>
      <c r="AG596" s="193"/>
      <c r="AH596" s="193"/>
      <c r="AI596" s="193"/>
      <c r="AJ596" s="193"/>
      <c r="AK596" s="193"/>
      <c r="AL596" s="193"/>
      <c r="AM596" s="193"/>
      <c r="AN596" s="193"/>
      <c r="AO596" s="193"/>
      <c r="AP596" s="193"/>
      <c r="AQ596" s="193"/>
      <c r="AR596" s="193"/>
      <c r="AS596" s="193"/>
      <c r="AT596" s="193"/>
      <c r="AU596" s="193"/>
      <c r="AV596" s="193"/>
    </row>
    <row r="597" spans="1:48" ht="15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3"/>
      <c r="AF597" s="193"/>
      <c r="AG597" s="193"/>
      <c r="AH597" s="193"/>
      <c r="AI597" s="193"/>
      <c r="AJ597" s="193"/>
      <c r="AK597" s="193"/>
      <c r="AL597" s="193"/>
      <c r="AM597" s="193"/>
      <c r="AN597" s="193"/>
      <c r="AO597" s="193"/>
      <c r="AP597" s="193"/>
      <c r="AQ597" s="193"/>
      <c r="AR597" s="193"/>
      <c r="AS597" s="193"/>
      <c r="AT597" s="193"/>
      <c r="AU597" s="193"/>
      <c r="AV597" s="193"/>
    </row>
    <row r="598" spans="1:48" ht="15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  <c r="AE598" s="193"/>
      <c r="AF598" s="193"/>
      <c r="AG598" s="193"/>
      <c r="AH598" s="193"/>
      <c r="AI598" s="193"/>
      <c r="AJ598" s="193"/>
      <c r="AK598" s="193"/>
      <c r="AL598" s="193"/>
      <c r="AM598" s="193"/>
      <c r="AN598" s="193"/>
      <c r="AO598" s="193"/>
      <c r="AP598" s="193"/>
      <c r="AQ598" s="193"/>
      <c r="AR598" s="193"/>
      <c r="AS598" s="193"/>
      <c r="AT598" s="193"/>
      <c r="AU598" s="193"/>
      <c r="AV598" s="193"/>
    </row>
    <row r="599" spans="1:48" ht="15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  <c r="AE599" s="193"/>
      <c r="AF599" s="193"/>
      <c r="AG599" s="193"/>
      <c r="AH599" s="193"/>
      <c r="AI599" s="193"/>
      <c r="AJ599" s="193"/>
      <c r="AK599" s="193"/>
      <c r="AL599" s="193"/>
      <c r="AM599" s="193"/>
      <c r="AN599" s="193"/>
      <c r="AO599" s="193"/>
      <c r="AP599" s="193"/>
      <c r="AQ599" s="193"/>
      <c r="AR599" s="193"/>
      <c r="AS599" s="193"/>
      <c r="AT599" s="193"/>
      <c r="AU599" s="193"/>
      <c r="AV599" s="193"/>
    </row>
    <row r="600" spans="1:48" ht="15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  <c r="AA600" s="193"/>
      <c r="AB600" s="193"/>
      <c r="AC600" s="193"/>
      <c r="AD600" s="193"/>
      <c r="AE600" s="193"/>
      <c r="AF600" s="193"/>
      <c r="AG600" s="193"/>
      <c r="AH600" s="193"/>
      <c r="AI600" s="193"/>
      <c r="AJ600" s="193"/>
      <c r="AK600" s="193"/>
      <c r="AL600" s="193"/>
      <c r="AM600" s="193"/>
      <c r="AN600" s="193"/>
      <c r="AO600" s="193"/>
      <c r="AP600" s="193"/>
      <c r="AQ600" s="193"/>
      <c r="AR600" s="193"/>
      <c r="AS600" s="193"/>
      <c r="AT600" s="193"/>
      <c r="AU600" s="193"/>
      <c r="AV600" s="193"/>
    </row>
    <row r="601" spans="1:48" ht="15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  <c r="AE601" s="193"/>
      <c r="AF601" s="193"/>
      <c r="AG601" s="193"/>
      <c r="AH601" s="193"/>
      <c r="AI601" s="193"/>
      <c r="AJ601" s="193"/>
      <c r="AK601" s="193"/>
      <c r="AL601" s="193"/>
      <c r="AM601" s="193"/>
      <c r="AN601" s="193"/>
      <c r="AO601" s="193"/>
      <c r="AP601" s="193"/>
      <c r="AQ601" s="193"/>
      <c r="AR601" s="193"/>
      <c r="AS601" s="193"/>
      <c r="AT601" s="193"/>
      <c r="AU601" s="193"/>
      <c r="AV601" s="193"/>
    </row>
    <row r="602" spans="1:48" ht="15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  <c r="AE602" s="193"/>
      <c r="AF602" s="193"/>
      <c r="AG602" s="193"/>
      <c r="AH602" s="193"/>
      <c r="AI602" s="193"/>
      <c r="AJ602" s="193"/>
      <c r="AK602" s="193"/>
      <c r="AL602" s="193"/>
      <c r="AM602" s="193"/>
      <c r="AN602" s="193"/>
      <c r="AO602" s="193"/>
      <c r="AP602" s="193"/>
      <c r="AQ602" s="193"/>
      <c r="AR602" s="193"/>
      <c r="AS602" s="193"/>
      <c r="AT602" s="193"/>
      <c r="AU602" s="193"/>
      <c r="AV602" s="193"/>
    </row>
    <row r="603" spans="1:48" ht="15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  <c r="AE603" s="193"/>
      <c r="AF603" s="193"/>
      <c r="AG603" s="193"/>
      <c r="AH603" s="193"/>
      <c r="AI603" s="193"/>
      <c r="AJ603" s="193"/>
      <c r="AK603" s="193"/>
      <c r="AL603" s="193"/>
      <c r="AM603" s="193"/>
      <c r="AN603" s="193"/>
      <c r="AO603" s="193"/>
      <c r="AP603" s="193"/>
      <c r="AQ603" s="193"/>
      <c r="AR603" s="193"/>
      <c r="AS603" s="193"/>
      <c r="AT603" s="193"/>
      <c r="AU603" s="193"/>
      <c r="AV603" s="193"/>
    </row>
    <row r="604" spans="1:48" ht="15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  <c r="AE604" s="193"/>
      <c r="AF604" s="193"/>
      <c r="AG604" s="193"/>
      <c r="AH604" s="193"/>
      <c r="AI604" s="193"/>
      <c r="AJ604" s="193"/>
      <c r="AK604" s="193"/>
      <c r="AL604" s="193"/>
      <c r="AM604" s="193"/>
      <c r="AN604" s="193"/>
      <c r="AO604" s="193"/>
      <c r="AP604" s="193"/>
      <c r="AQ604" s="193"/>
      <c r="AR604" s="193"/>
      <c r="AS604" s="193"/>
      <c r="AT604" s="193"/>
      <c r="AU604" s="193"/>
      <c r="AV604" s="193"/>
    </row>
    <row r="605" spans="1:48" ht="15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  <c r="AE605" s="193"/>
      <c r="AF605" s="193"/>
      <c r="AG605" s="193"/>
      <c r="AH605" s="193"/>
      <c r="AI605" s="193"/>
      <c r="AJ605" s="193"/>
      <c r="AK605" s="193"/>
      <c r="AL605" s="193"/>
      <c r="AM605" s="193"/>
      <c r="AN605" s="193"/>
      <c r="AO605" s="193"/>
      <c r="AP605" s="193"/>
      <c r="AQ605" s="193"/>
      <c r="AR605" s="193"/>
      <c r="AS605" s="193"/>
      <c r="AT605" s="193"/>
      <c r="AU605" s="193"/>
      <c r="AV605" s="193"/>
    </row>
    <row r="606" spans="1:48" ht="15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  <c r="AA606" s="193"/>
      <c r="AB606" s="193"/>
      <c r="AC606" s="193"/>
      <c r="AD606" s="193"/>
      <c r="AE606" s="193"/>
      <c r="AF606" s="193"/>
      <c r="AG606" s="193"/>
      <c r="AH606" s="193"/>
      <c r="AI606" s="193"/>
      <c r="AJ606" s="193"/>
      <c r="AK606" s="193"/>
      <c r="AL606" s="193"/>
      <c r="AM606" s="193"/>
      <c r="AN606" s="193"/>
      <c r="AO606" s="193"/>
      <c r="AP606" s="193"/>
      <c r="AQ606" s="193"/>
      <c r="AR606" s="193"/>
      <c r="AS606" s="193"/>
      <c r="AT606" s="193"/>
      <c r="AU606" s="193"/>
      <c r="AV606" s="193"/>
    </row>
    <row r="607" spans="1:48" ht="15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  <c r="AE607" s="193"/>
      <c r="AF607" s="193"/>
      <c r="AG607" s="193"/>
      <c r="AH607" s="193"/>
      <c r="AI607" s="193"/>
      <c r="AJ607" s="193"/>
      <c r="AK607" s="193"/>
      <c r="AL607" s="193"/>
      <c r="AM607" s="193"/>
      <c r="AN607" s="193"/>
      <c r="AO607" s="193"/>
      <c r="AP607" s="193"/>
      <c r="AQ607" s="193"/>
      <c r="AR607" s="193"/>
      <c r="AS607" s="193"/>
      <c r="AT607" s="193"/>
      <c r="AU607" s="193"/>
      <c r="AV607" s="193"/>
    </row>
    <row r="608" spans="1:48" ht="15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  <c r="AE608" s="193"/>
      <c r="AF608" s="193"/>
      <c r="AG608" s="193"/>
      <c r="AH608" s="193"/>
      <c r="AI608" s="193"/>
      <c r="AJ608" s="193"/>
      <c r="AK608" s="193"/>
      <c r="AL608" s="193"/>
      <c r="AM608" s="193"/>
      <c r="AN608" s="193"/>
      <c r="AO608" s="193"/>
      <c r="AP608" s="193"/>
      <c r="AQ608" s="193"/>
      <c r="AR608" s="193"/>
      <c r="AS608" s="193"/>
      <c r="AT608" s="193"/>
      <c r="AU608" s="193"/>
      <c r="AV608" s="193"/>
    </row>
    <row r="609" spans="1:48" ht="15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  <c r="AE609" s="193"/>
      <c r="AF609" s="193"/>
      <c r="AG609" s="193"/>
      <c r="AH609" s="193"/>
      <c r="AI609" s="193"/>
      <c r="AJ609" s="193"/>
      <c r="AK609" s="193"/>
      <c r="AL609" s="193"/>
      <c r="AM609" s="193"/>
      <c r="AN609" s="193"/>
      <c r="AO609" s="193"/>
      <c r="AP609" s="193"/>
      <c r="AQ609" s="193"/>
      <c r="AR609" s="193"/>
      <c r="AS609" s="193"/>
      <c r="AT609" s="193"/>
      <c r="AU609" s="193"/>
      <c r="AV609" s="193"/>
    </row>
    <row r="610" spans="1:48" ht="15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  <c r="AE610" s="193"/>
      <c r="AF610" s="193"/>
      <c r="AG610" s="193"/>
      <c r="AH610" s="193"/>
      <c r="AI610" s="193"/>
      <c r="AJ610" s="193"/>
      <c r="AK610" s="193"/>
      <c r="AL610" s="193"/>
      <c r="AM610" s="193"/>
      <c r="AN610" s="193"/>
      <c r="AO610" s="193"/>
      <c r="AP610" s="193"/>
      <c r="AQ610" s="193"/>
      <c r="AR610" s="193"/>
      <c r="AS610" s="193"/>
      <c r="AT610" s="193"/>
      <c r="AU610" s="193"/>
      <c r="AV610" s="193"/>
    </row>
    <row r="611" spans="1:48" ht="15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  <c r="AE611" s="193"/>
      <c r="AF611" s="193"/>
      <c r="AG611" s="193"/>
      <c r="AH611" s="193"/>
      <c r="AI611" s="193"/>
      <c r="AJ611" s="193"/>
      <c r="AK611" s="193"/>
      <c r="AL611" s="193"/>
      <c r="AM611" s="193"/>
      <c r="AN611" s="193"/>
      <c r="AO611" s="193"/>
      <c r="AP611" s="193"/>
      <c r="AQ611" s="193"/>
      <c r="AR611" s="193"/>
      <c r="AS611" s="193"/>
      <c r="AT611" s="193"/>
      <c r="AU611" s="193"/>
      <c r="AV611" s="193"/>
    </row>
    <row r="612" spans="1:48" ht="15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  <c r="AE612" s="193"/>
      <c r="AF612" s="193"/>
      <c r="AG612" s="193"/>
      <c r="AH612" s="193"/>
      <c r="AI612" s="193"/>
      <c r="AJ612" s="193"/>
      <c r="AK612" s="193"/>
      <c r="AL612" s="193"/>
      <c r="AM612" s="193"/>
      <c r="AN612" s="193"/>
      <c r="AO612" s="193"/>
      <c r="AP612" s="193"/>
      <c r="AQ612" s="193"/>
      <c r="AR612" s="193"/>
      <c r="AS612" s="193"/>
      <c r="AT612" s="193"/>
      <c r="AU612" s="193"/>
      <c r="AV612" s="193"/>
    </row>
    <row r="613" spans="1:48" ht="15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  <c r="AE613" s="193"/>
      <c r="AF613" s="193"/>
      <c r="AG613" s="193"/>
      <c r="AH613" s="193"/>
      <c r="AI613" s="193"/>
      <c r="AJ613" s="193"/>
      <c r="AK613" s="193"/>
      <c r="AL613" s="193"/>
      <c r="AM613" s="193"/>
      <c r="AN613" s="193"/>
      <c r="AO613" s="193"/>
      <c r="AP613" s="193"/>
      <c r="AQ613" s="193"/>
      <c r="AR613" s="193"/>
      <c r="AS613" s="193"/>
      <c r="AT613" s="193"/>
      <c r="AU613" s="193"/>
      <c r="AV613" s="193"/>
    </row>
    <row r="614" spans="1:48" ht="15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  <c r="AE614" s="193"/>
      <c r="AF614" s="193"/>
      <c r="AG614" s="193"/>
      <c r="AH614" s="193"/>
      <c r="AI614" s="193"/>
      <c r="AJ614" s="193"/>
      <c r="AK614" s="193"/>
      <c r="AL614" s="193"/>
      <c r="AM614" s="193"/>
      <c r="AN614" s="193"/>
      <c r="AO614" s="193"/>
      <c r="AP614" s="193"/>
      <c r="AQ614" s="193"/>
      <c r="AR614" s="193"/>
      <c r="AS614" s="193"/>
      <c r="AT614" s="193"/>
      <c r="AU614" s="193"/>
      <c r="AV614" s="193"/>
    </row>
    <row r="615" spans="1:48" ht="15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  <c r="AE615" s="193"/>
      <c r="AF615" s="193"/>
      <c r="AG615" s="193"/>
      <c r="AH615" s="193"/>
      <c r="AI615" s="193"/>
      <c r="AJ615" s="193"/>
      <c r="AK615" s="193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</row>
    <row r="616" spans="1:48" ht="15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3"/>
      <c r="AG616" s="193"/>
      <c r="AH616" s="193"/>
      <c r="AI616" s="193"/>
      <c r="AJ616" s="193"/>
      <c r="AK616" s="193"/>
      <c r="AL616" s="193"/>
      <c r="AM616" s="193"/>
      <c r="AN616" s="193"/>
      <c r="AO616" s="193"/>
      <c r="AP616" s="193"/>
      <c r="AQ616" s="193"/>
      <c r="AR616" s="193"/>
      <c r="AS616" s="193"/>
      <c r="AT616" s="193"/>
      <c r="AU616" s="193"/>
      <c r="AV616" s="193"/>
    </row>
    <row r="617" spans="1:48" ht="15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  <c r="AE617" s="193"/>
      <c r="AF617" s="193"/>
      <c r="AG617" s="193"/>
      <c r="AH617" s="193"/>
      <c r="AI617" s="193"/>
      <c r="AJ617" s="193"/>
      <c r="AK617" s="193"/>
      <c r="AL617" s="193"/>
      <c r="AM617" s="193"/>
      <c r="AN617" s="193"/>
      <c r="AO617" s="193"/>
      <c r="AP617" s="193"/>
      <c r="AQ617" s="193"/>
      <c r="AR617" s="193"/>
      <c r="AS617" s="193"/>
      <c r="AT617" s="193"/>
      <c r="AU617" s="193"/>
      <c r="AV617" s="193"/>
    </row>
    <row r="618" spans="1:48" ht="15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  <c r="AE618" s="193"/>
      <c r="AF618" s="193"/>
      <c r="AG618" s="193"/>
      <c r="AH618" s="193"/>
      <c r="AI618" s="193"/>
      <c r="AJ618" s="193"/>
      <c r="AK618" s="193"/>
      <c r="AL618" s="193"/>
      <c r="AM618" s="193"/>
      <c r="AN618" s="193"/>
      <c r="AO618" s="193"/>
      <c r="AP618" s="193"/>
      <c r="AQ618" s="193"/>
      <c r="AR618" s="193"/>
      <c r="AS618" s="193"/>
      <c r="AT618" s="193"/>
      <c r="AU618" s="193"/>
      <c r="AV618" s="193"/>
    </row>
    <row r="619" spans="1:48" ht="15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3"/>
      <c r="AF619" s="193"/>
      <c r="AG619" s="193"/>
      <c r="AH619" s="193"/>
      <c r="AI619" s="193"/>
      <c r="AJ619" s="193"/>
      <c r="AK619" s="193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</row>
    <row r="620" spans="1:48" ht="15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3"/>
      <c r="AF620" s="193"/>
      <c r="AG620" s="193"/>
      <c r="AH620" s="193"/>
      <c r="AI620" s="193"/>
      <c r="AJ620" s="193"/>
      <c r="AK620" s="193"/>
      <c r="AL620" s="193"/>
      <c r="AM620" s="193"/>
      <c r="AN620" s="193"/>
      <c r="AO620" s="193"/>
      <c r="AP620" s="193"/>
      <c r="AQ620" s="193"/>
      <c r="AR620" s="193"/>
      <c r="AS620" s="193"/>
      <c r="AT620" s="193"/>
      <c r="AU620" s="193"/>
      <c r="AV620" s="193"/>
    </row>
    <row r="621" spans="1:48" ht="15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3"/>
      <c r="AF621" s="193"/>
      <c r="AG621" s="193"/>
      <c r="AH621" s="193"/>
      <c r="AI621" s="193"/>
      <c r="AJ621" s="193"/>
      <c r="AK621" s="193"/>
      <c r="AL621" s="193"/>
      <c r="AM621" s="193"/>
      <c r="AN621" s="193"/>
      <c r="AO621" s="193"/>
      <c r="AP621" s="193"/>
      <c r="AQ621" s="193"/>
      <c r="AR621" s="193"/>
      <c r="AS621" s="193"/>
      <c r="AT621" s="193"/>
      <c r="AU621" s="193"/>
      <c r="AV621" s="193"/>
    </row>
    <row r="622" spans="1:48" ht="15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  <c r="AE622" s="193"/>
      <c r="AF622" s="193"/>
      <c r="AG622" s="193"/>
      <c r="AH622" s="193"/>
      <c r="AI622" s="193"/>
      <c r="AJ622" s="193"/>
      <c r="AK622" s="193"/>
      <c r="AL622" s="193"/>
      <c r="AM622" s="193"/>
      <c r="AN622" s="193"/>
      <c r="AO622" s="193"/>
      <c r="AP622" s="193"/>
      <c r="AQ622" s="193"/>
      <c r="AR622" s="193"/>
      <c r="AS622" s="193"/>
      <c r="AT622" s="193"/>
      <c r="AU622" s="193"/>
      <c r="AV622" s="193"/>
    </row>
    <row r="623" spans="1:48" ht="15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  <c r="AE623" s="193"/>
      <c r="AF623" s="193"/>
      <c r="AG623" s="193"/>
      <c r="AH623" s="193"/>
      <c r="AI623" s="193"/>
      <c r="AJ623" s="193"/>
      <c r="AK623" s="193"/>
      <c r="AL623" s="193"/>
      <c r="AM623" s="193"/>
      <c r="AN623" s="193"/>
      <c r="AO623" s="193"/>
      <c r="AP623" s="193"/>
      <c r="AQ623" s="193"/>
      <c r="AR623" s="193"/>
      <c r="AS623" s="193"/>
      <c r="AT623" s="193"/>
      <c r="AU623" s="193"/>
      <c r="AV623" s="193"/>
    </row>
    <row r="624" spans="1:48" ht="15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  <c r="AE624" s="193"/>
      <c r="AF624" s="193"/>
      <c r="AG624" s="193"/>
      <c r="AH624" s="193"/>
      <c r="AI624" s="193"/>
      <c r="AJ624" s="193"/>
      <c r="AK624" s="193"/>
      <c r="AL624" s="193"/>
      <c r="AM624" s="193"/>
      <c r="AN624" s="193"/>
      <c r="AO624" s="193"/>
      <c r="AP624" s="193"/>
      <c r="AQ624" s="193"/>
      <c r="AR624" s="193"/>
      <c r="AS624" s="193"/>
      <c r="AT624" s="193"/>
      <c r="AU624" s="193"/>
      <c r="AV624" s="193"/>
    </row>
    <row r="625" spans="1:48" ht="15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3"/>
      <c r="AF625" s="193"/>
      <c r="AG625" s="193"/>
      <c r="AH625" s="193"/>
      <c r="AI625" s="193"/>
      <c r="AJ625" s="193"/>
      <c r="AK625" s="193"/>
      <c r="AL625" s="193"/>
      <c r="AM625" s="193"/>
      <c r="AN625" s="193"/>
      <c r="AO625" s="193"/>
      <c r="AP625" s="193"/>
      <c r="AQ625" s="193"/>
      <c r="AR625" s="193"/>
      <c r="AS625" s="193"/>
      <c r="AT625" s="193"/>
      <c r="AU625" s="193"/>
      <c r="AV625" s="193"/>
    </row>
    <row r="626" spans="1:48" ht="15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  <c r="AE626" s="193"/>
      <c r="AF626" s="193"/>
      <c r="AG626" s="193"/>
      <c r="AH626" s="193"/>
      <c r="AI626" s="193"/>
      <c r="AJ626" s="193"/>
      <c r="AK626" s="193"/>
      <c r="AL626" s="193"/>
      <c r="AM626" s="193"/>
      <c r="AN626" s="193"/>
      <c r="AO626" s="193"/>
      <c r="AP626" s="193"/>
      <c r="AQ626" s="193"/>
      <c r="AR626" s="193"/>
      <c r="AS626" s="193"/>
      <c r="AT626" s="193"/>
      <c r="AU626" s="193"/>
      <c r="AV626" s="193"/>
    </row>
    <row r="627" spans="1:48" ht="15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  <c r="AE627" s="193"/>
      <c r="AF627" s="193"/>
      <c r="AG627" s="193"/>
      <c r="AH627" s="193"/>
      <c r="AI627" s="193"/>
      <c r="AJ627" s="193"/>
      <c r="AK627" s="193"/>
      <c r="AL627" s="193"/>
      <c r="AM627" s="193"/>
      <c r="AN627" s="193"/>
      <c r="AO627" s="193"/>
      <c r="AP627" s="193"/>
      <c r="AQ627" s="193"/>
      <c r="AR627" s="193"/>
      <c r="AS627" s="193"/>
      <c r="AT627" s="193"/>
      <c r="AU627" s="193"/>
      <c r="AV627" s="193"/>
    </row>
    <row r="628" spans="1:48" ht="15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  <c r="AE628" s="193"/>
      <c r="AF628" s="193"/>
      <c r="AG628" s="193"/>
      <c r="AH628" s="193"/>
      <c r="AI628" s="193"/>
      <c r="AJ628" s="193"/>
      <c r="AK628" s="193"/>
      <c r="AL628" s="193"/>
      <c r="AM628" s="193"/>
      <c r="AN628" s="193"/>
      <c r="AO628" s="193"/>
      <c r="AP628" s="193"/>
      <c r="AQ628" s="193"/>
      <c r="AR628" s="193"/>
      <c r="AS628" s="193"/>
      <c r="AT628" s="193"/>
      <c r="AU628" s="193"/>
      <c r="AV628" s="193"/>
    </row>
    <row r="629" spans="1:48" ht="15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193"/>
      <c r="AB629" s="193"/>
      <c r="AC629" s="193"/>
      <c r="AD629" s="193"/>
      <c r="AE629" s="193"/>
      <c r="AF629" s="193"/>
      <c r="AG629" s="193"/>
      <c r="AH629" s="193"/>
      <c r="AI629" s="193"/>
      <c r="AJ629" s="193"/>
      <c r="AK629" s="193"/>
      <c r="AL629" s="193"/>
      <c r="AM629" s="193"/>
      <c r="AN629" s="193"/>
      <c r="AO629" s="193"/>
      <c r="AP629" s="193"/>
      <c r="AQ629" s="193"/>
      <c r="AR629" s="193"/>
      <c r="AS629" s="193"/>
      <c r="AT629" s="193"/>
      <c r="AU629" s="193"/>
      <c r="AV629" s="193"/>
    </row>
    <row r="630" spans="1:48" ht="15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  <c r="AE630" s="193"/>
      <c r="AF630" s="193"/>
      <c r="AG630" s="193"/>
      <c r="AH630" s="193"/>
      <c r="AI630" s="193"/>
      <c r="AJ630" s="193"/>
      <c r="AK630" s="193"/>
      <c r="AL630" s="193"/>
      <c r="AM630" s="193"/>
      <c r="AN630" s="193"/>
      <c r="AO630" s="193"/>
      <c r="AP630" s="193"/>
      <c r="AQ630" s="193"/>
      <c r="AR630" s="193"/>
      <c r="AS630" s="193"/>
      <c r="AT630" s="193"/>
      <c r="AU630" s="193"/>
      <c r="AV630" s="193"/>
    </row>
    <row r="631" spans="1:48" ht="15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  <c r="AE631" s="193"/>
      <c r="AF631" s="193"/>
      <c r="AG631" s="193"/>
      <c r="AH631" s="193"/>
      <c r="AI631" s="193"/>
      <c r="AJ631" s="193"/>
      <c r="AK631" s="193"/>
      <c r="AL631" s="193"/>
      <c r="AM631" s="193"/>
      <c r="AN631" s="193"/>
      <c r="AO631" s="193"/>
      <c r="AP631" s="193"/>
      <c r="AQ631" s="193"/>
      <c r="AR631" s="193"/>
      <c r="AS631" s="193"/>
      <c r="AT631" s="193"/>
      <c r="AU631" s="193"/>
      <c r="AV631" s="193"/>
    </row>
    <row r="632" spans="1:48" ht="15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  <c r="AE632" s="193"/>
      <c r="AF632" s="193"/>
      <c r="AG632" s="193"/>
      <c r="AH632" s="193"/>
      <c r="AI632" s="193"/>
      <c r="AJ632" s="193"/>
      <c r="AK632" s="193"/>
      <c r="AL632" s="193"/>
      <c r="AM632" s="193"/>
      <c r="AN632" s="193"/>
      <c r="AO632" s="193"/>
      <c r="AP632" s="193"/>
      <c r="AQ632" s="193"/>
      <c r="AR632" s="193"/>
      <c r="AS632" s="193"/>
      <c r="AT632" s="193"/>
      <c r="AU632" s="193"/>
      <c r="AV632" s="193"/>
    </row>
    <row r="633" spans="1:48" ht="15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  <c r="AE633" s="193"/>
      <c r="AF633" s="193"/>
      <c r="AG633" s="193"/>
      <c r="AH633" s="193"/>
      <c r="AI633" s="193"/>
      <c r="AJ633" s="193"/>
      <c r="AK633" s="193"/>
      <c r="AL633" s="193"/>
      <c r="AM633" s="193"/>
      <c r="AN633" s="193"/>
      <c r="AO633" s="193"/>
      <c r="AP633" s="193"/>
      <c r="AQ633" s="193"/>
      <c r="AR633" s="193"/>
      <c r="AS633" s="193"/>
      <c r="AT633" s="193"/>
      <c r="AU633" s="193"/>
      <c r="AV633" s="193"/>
    </row>
    <row r="634" spans="1:48" ht="15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193"/>
      <c r="AB634" s="193"/>
      <c r="AC634" s="193"/>
      <c r="AD634" s="193"/>
      <c r="AE634" s="193"/>
      <c r="AF634" s="193"/>
      <c r="AG634" s="193"/>
      <c r="AH634" s="193"/>
      <c r="AI634" s="193"/>
      <c r="AJ634" s="193"/>
      <c r="AK634" s="193"/>
      <c r="AL634" s="193"/>
      <c r="AM634" s="193"/>
      <c r="AN634" s="193"/>
      <c r="AO634" s="193"/>
      <c r="AP634" s="193"/>
      <c r="AQ634" s="193"/>
      <c r="AR634" s="193"/>
      <c r="AS634" s="193"/>
      <c r="AT634" s="193"/>
      <c r="AU634" s="193"/>
      <c r="AV634" s="193"/>
    </row>
    <row r="635" spans="1:48" ht="15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3"/>
      <c r="AF635" s="193"/>
      <c r="AG635" s="193"/>
      <c r="AH635" s="193"/>
      <c r="AI635" s="193"/>
      <c r="AJ635" s="193"/>
      <c r="AK635" s="193"/>
      <c r="AL635" s="193"/>
      <c r="AM635" s="193"/>
      <c r="AN635" s="193"/>
      <c r="AO635" s="193"/>
      <c r="AP635" s="193"/>
      <c r="AQ635" s="193"/>
      <c r="AR635" s="193"/>
      <c r="AS635" s="193"/>
      <c r="AT635" s="193"/>
      <c r="AU635" s="193"/>
      <c r="AV635" s="193"/>
    </row>
    <row r="636" spans="1:48" ht="15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  <c r="AE636" s="193"/>
      <c r="AF636" s="193"/>
      <c r="AG636" s="193"/>
      <c r="AH636" s="193"/>
      <c r="AI636" s="193"/>
      <c r="AJ636" s="193"/>
      <c r="AK636" s="193"/>
      <c r="AL636" s="193"/>
      <c r="AM636" s="193"/>
      <c r="AN636" s="193"/>
      <c r="AO636" s="193"/>
      <c r="AP636" s="193"/>
      <c r="AQ636" s="193"/>
      <c r="AR636" s="193"/>
      <c r="AS636" s="193"/>
      <c r="AT636" s="193"/>
      <c r="AU636" s="193"/>
      <c r="AV636" s="193"/>
    </row>
    <row r="637" spans="1:48" ht="15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193"/>
      <c r="AB637" s="193"/>
      <c r="AC637" s="193"/>
      <c r="AD637" s="193"/>
      <c r="AE637" s="193"/>
      <c r="AF637" s="193"/>
      <c r="AG637" s="193"/>
      <c r="AH637" s="193"/>
      <c r="AI637" s="193"/>
      <c r="AJ637" s="193"/>
      <c r="AK637" s="193"/>
      <c r="AL637" s="193"/>
      <c r="AM637" s="193"/>
      <c r="AN637" s="193"/>
      <c r="AO637" s="193"/>
      <c r="AP637" s="193"/>
      <c r="AQ637" s="193"/>
      <c r="AR637" s="193"/>
      <c r="AS637" s="193"/>
      <c r="AT637" s="193"/>
      <c r="AU637" s="193"/>
      <c r="AV637" s="193"/>
    </row>
    <row r="638" spans="1:48" ht="15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  <c r="AE638" s="193"/>
      <c r="AF638" s="193"/>
      <c r="AG638" s="193"/>
      <c r="AH638" s="193"/>
      <c r="AI638" s="193"/>
      <c r="AJ638" s="193"/>
      <c r="AK638" s="193"/>
      <c r="AL638" s="193"/>
      <c r="AM638" s="193"/>
      <c r="AN638" s="193"/>
      <c r="AO638" s="193"/>
      <c r="AP638" s="193"/>
      <c r="AQ638" s="193"/>
      <c r="AR638" s="193"/>
      <c r="AS638" s="193"/>
      <c r="AT638" s="193"/>
      <c r="AU638" s="193"/>
      <c r="AV638" s="193"/>
    </row>
    <row r="639" spans="1:48" ht="15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  <c r="AE639" s="193"/>
      <c r="AF639" s="193"/>
      <c r="AG639" s="193"/>
      <c r="AH639" s="193"/>
      <c r="AI639" s="193"/>
      <c r="AJ639" s="193"/>
      <c r="AK639" s="193"/>
      <c r="AL639" s="193"/>
      <c r="AM639" s="193"/>
      <c r="AN639" s="193"/>
      <c r="AO639" s="193"/>
      <c r="AP639" s="193"/>
      <c r="AQ639" s="193"/>
      <c r="AR639" s="193"/>
      <c r="AS639" s="193"/>
      <c r="AT639" s="193"/>
      <c r="AU639" s="193"/>
      <c r="AV639" s="193"/>
    </row>
    <row r="640" spans="1:48" ht="15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  <c r="AE640" s="193"/>
      <c r="AF640" s="193"/>
      <c r="AG640" s="193"/>
      <c r="AH640" s="193"/>
      <c r="AI640" s="193"/>
      <c r="AJ640" s="193"/>
      <c r="AK640" s="193"/>
      <c r="AL640" s="193"/>
      <c r="AM640" s="193"/>
      <c r="AN640" s="193"/>
      <c r="AO640" s="193"/>
      <c r="AP640" s="193"/>
      <c r="AQ640" s="193"/>
      <c r="AR640" s="193"/>
      <c r="AS640" s="193"/>
      <c r="AT640" s="193"/>
      <c r="AU640" s="193"/>
      <c r="AV640" s="193"/>
    </row>
    <row r="641" spans="1:48" ht="15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3"/>
      <c r="AF641" s="193"/>
      <c r="AG641" s="193"/>
      <c r="AH641" s="193"/>
      <c r="AI641" s="193"/>
      <c r="AJ641" s="193"/>
      <c r="AK641" s="193"/>
      <c r="AL641" s="193"/>
      <c r="AM641" s="193"/>
      <c r="AN641" s="193"/>
      <c r="AO641" s="193"/>
      <c r="AP641" s="193"/>
      <c r="AQ641" s="193"/>
      <c r="AR641" s="193"/>
      <c r="AS641" s="193"/>
      <c r="AT641" s="193"/>
      <c r="AU641" s="193"/>
      <c r="AV641" s="193"/>
    </row>
    <row r="642" spans="1:48" ht="15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  <c r="AE642" s="193"/>
      <c r="AF642" s="193"/>
      <c r="AG642" s="193"/>
      <c r="AH642" s="193"/>
      <c r="AI642" s="193"/>
      <c r="AJ642" s="193"/>
      <c r="AK642" s="193"/>
      <c r="AL642" s="193"/>
      <c r="AM642" s="193"/>
      <c r="AN642" s="193"/>
      <c r="AO642" s="193"/>
      <c r="AP642" s="193"/>
      <c r="AQ642" s="193"/>
      <c r="AR642" s="193"/>
      <c r="AS642" s="193"/>
      <c r="AT642" s="193"/>
      <c r="AU642" s="193"/>
      <c r="AV642" s="193"/>
    </row>
    <row r="643" spans="1:48" ht="15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  <c r="AE643" s="193"/>
      <c r="AF643" s="193"/>
      <c r="AG643" s="193"/>
      <c r="AH643" s="193"/>
      <c r="AI643" s="193"/>
      <c r="AJ643" s="193"/>
      <c r="AK643" s="193"/>
      <c r="AL643" s="193"/>
      <c r="AM643" s="193"/>
      <c r="AN643" s="193"/>
      <c r="AO643" s="193"/>
      <c r="AP643" s="193"/>
      <c r="AQ643" s="193"/>
      <c r="AR643" s="193"/>
      <c r="AS643" s="193"/>
      <c r="AT643" s="193"/>
      <c r="AU643" s="193"/>
      <c r="AV643" s="193"/>
    </row>
    <row r="644" spans="1:48" ht="15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  <c r="AE644" s="193"/>
      <c r="AF644" s="193"/>
      <c r="AG644" s="193"/>
      <c r="AH644" s="193"/>
      <c r="AI644" s="193"/>
      <c r="AJ644" s="193"/>
      <c r="AK644" s="193"/>
      <c r="AL644" s="193"/>
      <c r="AM644" s="193"/>
      <c r="AN644" s="193"/>
      <c r="AO644" s="193"/>
      <c r="AP644" s="193"/>
      <c r="AQ644" s="193"/>
      <c r="AR644" s="193"/>
      <c r="AS644" s="193"/>
      <c r="AT644" s="193"/>
      <c r="AU644" s="193"/>
      <c r="AV644" s="193"/>
    </row>
    <row r="645" spans="1:48" ht="15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  <c r="AE645" s="193"/>
      <c r="AF645" s="193"/>
      <c r="AG645" s="193"/>
      <c r="AH645" s="193"/>
      <c r="AI645" s="193"/>
      <c r="AJ645" s="193"/>
      <c r="AK645" s="193"/>
      <c r="AL645" s="193"/>
      <c r="AM645" s="193"/>
      <c r="AN645" s="193"/>
      <c r="AO645" s="193"/>
      <c r="AP645" s="193"/>
      <c r="AQ645" s="193"/>
      <c r="AR645" s="193"/>
      <c r="AS645" s="193"/>
      <c r="AT645" s="193"/>
      <c r="AU645" s="193"/>
      <c r="AV645" s="193"/>
    </row>
    <row r="646" spans="1:48" ht="15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  <c r="AE646" s="193"/>
      <c r="AF646" s="193"/>
      <c r="AG646" s="193"/>
      <c r="AH646" s="193"/>
      <c r="AI646" s="193"/>
      <c r="AJ646" s="193"/>
      <c r="AK646" s="193"/>
      <c r="AL646" s="193"/>
      <c r="AM646" s="193"/>
      <c r="AN646" s="193"/>
      <c r="AO646" s="193"/>
      <c r="AP646" s="193"/>
      <c r="AQ646" s="193"/>
      <c r="AR646" s="193"/>
      <c r="AS646" s="193"/>
      <c r="AT646" s="193"/>
      <c r="AU646" s="193"/>
      <c r="AV646" s="193"/>
    </row>
    <row r="647" spans="1:48" ht="15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  <c r="AE647" s="193"/>
      <c r="AF647" s="193"/>
      <c r="AG647" s="193"/>
      <c r="AH647" s="193"/>
      <c r="AI647" s="193"/>
      <c r="AJ647" s="193"/>
      <c r="AK647" s="193"/>
      <c r="AL647" s="193"/>
      <c r="AM647" s="193"/>
      <c r="AN647" s="193"/>
      <c r="AO647" s="193"/>
      <c r="AP647" s="193"/>
      <c r="AQ647" s="193"/>
      <c r="AR647" s="193"/>
      <c r="AS647" s="193"/>
      <c r="AT647" s="193"/>
      <c r="AU647" s="193"/>
      <c r="AV647" s="193"/>
    </row>
    <row r="648" spans="1:48" ht="15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  <c r="AE648" s="193"/>
      <c r="AF648" s="193"/>
      <c r="AG648" s="193"/>
      <c r="AH648" s="193"/>
      <c r="AI648" s="193"/>
      <c r="AJ648" s="193"/>
      <c r="AK648" s="193"/>
      <c r="AL648" s="193"/>
      <c r="AM648" s="193"/>
      <c r="AN648" s="193"/>
      <c r="AO648" s="193"/>
      <c r="AP648" s="193"/>
      <c r="AQ648" s="193"/>
      <c r="AR648" s="193"/>
      <c r="AS648" s="193"/>
      <c r="AT648" s="193"/>
      <c r="AU648" s="193"/>
      <c r="AV648" s="193"/>
    </row>
    <row r="649" spans="1:48" ht="15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  <c r="AE649" s="193"/>
      <c r="AF649" s="193"/>
      <c r="AG649" s="193"/>
      <c r="AH649" s="193"/>
      <c r="AI649" s="193"/>
      <c r="AJ649" s="193"/>
      <c r="AK649" s="193"/>
      <c r="AL649" s="193"/>
      <c r="AM649" s="193"/>
      <c r="AN649" s="193"/>
      <c r="AO649" s="193"/>
      <c r="AP649" s="193"/>
      <c r="AQ649" s="193"/>
      <c r="AR649" s="193"/>
      <c r="AS649" s="193"/>
      <c r="AT649" s="193"/>
      <c r="AU649" s="193"/>
      <c r="AV649" s="193"/>
    </row>
    <row r="650" spans="1:48" ht="15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  <c r="AE650" s="193"/>
      <c r="AF650" s="193"/>
      <c r="AG650" s="193"/>
      <c r="AH650" s="193"/>
      <c r="AI650" s="193"/>
      <c r="AJ650" s="193"/>
      <c r="AK650" s="193"/>
      <c r="AL650" s="193"/>
      <c r="AM650" s="193"/>
      <c r="AN650" s="193"/>
      <c r="AO650" s="193"/>
      <c r="AP650" s="193"/>
      <c r="AQ650" s="193"/>
      <c r="AR650" s="193"/>
      <c r="AS650" s="193"/>
      <c r="AT650" s="193"/>
      <c r="AU650" s="193"/>
      <c r="AV650" s="193"/>
    </row>
    <row r="651" spans="1:48" ht="15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  <c r="AQ651" s="193"/>
      <c r="AR651" s="193"/>
      <c r="AS651" s="193"/>
      <c r="AT651" s="193"/>
      <c r="AU651" s="193"/>
      <c r="AV651" s="193"/>
    </row>
    <row r="652" spans="1:48" ht="15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  <c r="AE652" s="193"/>
      <c r="AF652" s="193"/>
      <c r="AG652" s="193"/>
      <c r="AH652" s="193"/>
      <c r="AI652" s="193"/>
      <c r="AJ652" s="193"/>
      <c r="AK652" s="193"/>
      <c r="AL652" s="193"/>
      <c r="AM652" s="193"/>
      <c r="AN652" s="193"/>
      <c r="AO652" s="193"/>
      <c r="AP652" s="193"/>
      <c r="AQ652" s="193"/>
      <c r="AR652" s="193"/>
      <c r="AS652" s="193"/>
      <c r="AT652" s="193"/>
      <c r="AU652" s="193"/>
      <c r="AV652" s="193"/>
    </row>
    <row r="653" spans="1:48" ht="15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  <c r="AE653" s="193"/>
      <c r="AF653" s="193"/>
      <c r="AG653" s="193"/>
      <c r="AH653" s="193"/>
      <c r="AI653" s="193"/>
      <c r="AJ653" s="193"/>
      <c r="AK653" s="193"/>
      <c r="AL653" s="193"/>
      <c r="AM653" s="193"/>
      <c r="AN653" s="193"/>
      <c r="AO653" s="193"/>
      <c r="AP653" s="193"/>
      <c r="AQ653" s="193"/>
      <c r="AR653" s="193"/>
      <c r="AS653" s="193"/>
      <c r="AT653" s="193"/>
      <c r="AU653" s="193"/>
      <c r="AV653" s="193"/>
    </row>
    <row r="654" spans="1:48" ht="15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  <c r="AE654" s="193"/>
      <c r="AF654" s="193"/>
      <c r="AG654" s="193"/>
      <c r="AH654" s="193"/>
      <c r="AI654" s="193"/>
      <c r="AJ654" s="193"/>
      <c r="AK654" s="193"/>
      <c r="AL654" s="193"/>
      <c r="AM654" s="193"/>
      <c r="AN654" s="193"/>
      <c r="AO654" s="193"/>
      <c r="AP654" s="193"/>
      <c r="AQ654" s="193"/>
      <c r="AR654" s="193"/>
      <c r="AS654" s="193"/>
      <c r="AT654" s="193"/>
      <c r="AU654" s="193"/>
      <c r="AV654" s="193"/>
    </row>
    <row r="655" spans="1:48" ht="15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  <c r="AE655" s="193"/>
      <c r="AF655" s="193"/>
      <c r="AG655" s="193"/>
      <c r="AH655" s="193"/>
      <c r="AI655" s="193"/>
      <c r="AJ655" s="193"/>
      <c r="AK655" s="193"/>
      <c r="AL655" s="193"/>
      <c r="AM655" s="193"/>
      <c r="AN655" s="193"/>
      <c r="AO655" s="193"/>
      <c r="AP655" s="193"/>
      <c r="AQ655" s="193"/>
      <c r="AR655" s="193"/>
      <c r="AS655" s="193"/>
      <c r="AT655" s="193"/>
      <c r="AU655" s="193"/>
      <c r="AV655" s="193"/>
    </row>
    <row r="656" spans="1:48" ht="15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  <c r="AE656" s="193"/>
      <c r="AF656" s="193"/>
      <c r="AG656" s="193"/>
      <c r="AH656" s="193"/>
      <c r="AI656" s="193"/>
      <c r="AJ656" s="193"/>
      <c r="AK656" s="193"/>
      <c r="AL656" s="193"/>
      <c r="AM656" s="193"/>
      <c r="AN656" s="193"/>
      <c r="AO656" s="193"/>
      <c r="AP656" s="193"/>
      <c r="AQ656" s="193"/>
      <c r="AR656" s="193"/>
      <c r="AS656" s="193"/>
      <c r="AT656" s="193"/>
      <c r="AU656" s="193"/>
      <c r="AV656" s="193"/>
    </row>
    <row r="657" spans="1:48" ht="15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  <c r="AE657" s="193"/>
      <c r="AF657" s="193"/>
      <c r="AG657" s="193"/>
      <c r="AH657" s="193"/>
      <c r="AI657" s="193"/>
      <c r="AJ657" s="193"/>
      <c r="AK657" s="193"/>
      <c r="AL657" s="193"/>
      <c r="AM657" s="193"/>
      <c r="AN657" s="193"/>
      <c r="AO657" s="193"/>
      <c r="AP657" s="193"/>
      <c r="AQ657" s="193"/>
      <c r="AR657" s="193"/>
      <c r="AS657" s="193"/>
      <c r="AT657" s="193"/>
      <c r="AU657" s="193"/>
      <c r="AV657" s="193"/>
    </row>
    <row r="658" spans="1:48" ht="15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  <c r="AE658" s="193"/>
      <c r="AF658" s="193"/>
      <c r="AG658" s="193"/>
      <c r="AH658" s="193"/>
      <c r="AI658" s="193"/>
      <c r="AJ658" s="193"/>
      <c r="AK658" s="193"/>
      <c r="AL658" s="193"/>
      <c r="AM658" s="193"/>
      <c r="AN658" s="193"/>
      <c r="AO658" s="193"/>
      <c r="AP658" s="193"/>
      <c r="AQ658" s="193"/>
      <c r="AR658" s="193"/>
      <c r="AS658" s="193"/>
      <c r="AT658" s="193"/>
      <c r="AU658" s="193"/>
      <c r="AV658" s="193"/>
    </row>
    <row r="659" spans="1:48" ht="15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  <c r="AE659" s="193"/>
      <c r="AF659" s="193"/>
      <c r="AG659" s="193"/>
      <c r="AH659" s="193"/>
      <c r="AI659" s="193"/>
      <c r="AJ659" s="193"/>
      <c r="AK659" s="193"/>
      <c r="AL659" s="193"/>
      <c r="AM659" s="193"/>
      <c r="AN659" s="193"/>
      <c r="AO659" s="193"/>
      <c r="AP659" s="193"/>
      <c r="AQ659" s="193"/>
      <c r="AR659" s="193"/>
      <c r="AS659" s="193"/>
      <c r="AT659" s="193"/>
      <c r="AU659" s="193"/>
      <c r="AV659" s="193"/>
    </row>
    <row r="660" spans="1:48" ht="15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  <c r="AA660" s="193"/>
      <c r="AB660" s="193"/>
      <c r="AC660" s="193"/>
      <c r="AD660" s="193"/>
      <c r="AE660" s="193"/>
      <c r="AF660" s="193"/>
      <c r="AG660" s="193"/>
      <c r="AH660" s="193"/>
      <c r="AI660" s="193"/>
      <c r="AJ660" s="193"/>
      <c r="AK660" s="193"/>
      <c r="AL660" s="193"/>
      <c r="AM660" s="193"/>
      <c r="AN660" s="193"/>
      <c r="AO660" s="193"/>
      <c r="AP660" s="193"/>
      <c r="AQ660" s="193"/>
      <c r="AR660" s="193"/>
      <c r="AS660" s="193"/>
      <c r="AT660" s="193"/>
      <c r="AU660" s="193"/>
      <c r="AV660" s="193"/>
    </row>
    <row r="661" spans="1:48" ht="15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  <c r="AE661" s="193"/>
      <c r="AF661" s="193"/>
      <c r="AG661" s="193"/>
      <c r="AH661" s="193"/>
      <c r="AI661" s="193"/>
      <c r="AJ661" s="193"/>
      <c r="AK661" s="193"/>
      <c r="AL661" s="193"/>
      <c r="AM661" s="193"/>
      <c r="AN661" s="193"/>
      <c r="AO661" s="193"/>
      <c r="AP661" s="193"/>
      <c r="AQ661" s="193"/>
      <c r="AR661" s="193"/>
      <c r="AS661" s="193"/>
      <c r="AT661" s="193"/>
      <c r="AU661" s="193"/>
      <c r="AV661" s="193"/>
    </row>
    <row r="662" spans="1:48" ht="15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  <c r="AE662" s="193"/>
      <c r="AF662" s="193"/>
      <c r="AG662" s="193"/>
      <c r="AH662" s="193"/>
      <c r="AI662" s="193"/>
      <c r="AJ662" s="193"/>
      <c r="AK662" s="193"/>
      <c r="AL662" s="193"/>
      <c r="AM662" s="193"/>
      <c r="AN662" s="193"/>
      <c r="AO662" s="193"/>
      <c r="AP662" s="193"/>
      <c r="AQ662" s="193"/>
      <c r="AR662" s="193"/>
      <c r="AS662" s="193"/>
      <c r="AT662" s="193"/>
      <c r="AU662" s="193"/>
      <c r="AV662" s="193"/>
    </row>
    <row r="663" spans="1:48" ht="15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  <c r="AE663" s="193"/>
      <c r="AF663" s="193"/>
      <c r="AG663" s="193"/>
      <c r="AH663" s="193"/>
      <c r="AI663" s="193"/>
      <c r="AJ663" s="193"/>
      <c r="AK663" s="193"/>
      <c r="AL663" s="193"/>
      <c r="AM663" s="193"/>
      <c r="AN663" s="193"/>
      <c r="AO663" s="193"/>
      <c r="AP663" s="193"/>
      <c r="AQ663" s="193"/>
      <c r="AR663" s="193"/>
      <c r="AS663" s="193"/>
      <c r="AT663" s="193"/>
      <c r="AU663" s="193"/>
      <c r="AV663" s="193"/>
    </row>
    <row r="664" spans="1:48" ht="15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  <c r="AE664" s="193"/>
      <c r="AF664" s="193"/>
      <c r="AG664" s="193"/>
      <c r="AH664" s="193"/>
      <c r="AI664" s="193"/>
      <c r="AJ664" s="193"/>
      <c r="AK664" s="193"/>
      <c r="AL664" s="193"/>
      <c r="AM664" s="193"/>
      <c r="AN664" s="193"/>
      <c r="AO664" s="193"/>
      <c r="AP664" s="193"/>
      <c r="AQ664" s="193"/>
      <c r="AR664" s="193"/>
      <c r="AS664" s="193"/>
      <c r="AT664" s="193"/>
      <c r="AU664" s="193"/>
      <c r="AV664" s="193"/>
    </row>
    <row r="665" spans="1:48" ht="15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  <c r="AA665" s="193"/>
      <c r="AB665" s="193"/>
      <c r="AC665" s="193"/>
      <c r="AD665" s="193"/>
      <c r="AE665" s="193"/>
      <c r="AF665" s="193"/>
      <c r="AG665" s="193"/>
      <c r="AH665" s="193"/>
      <c r="AI665" s="193"/>
      <c r="AJ665" s="193"/>
      <c r="AK665" s="193"/>
      <c r="AL665" s="193"/>
      <c r="AM665" s="193"/>
      <c r="AN665" s="193"/>
      <c r="AO665" s="193"/>
      <c r="AP665" s="193"/>
      <c r="AQ665" s="193"/>
      <c r="AR665" s="193"/>
      <c r="AS665" s="193"/>
      <c r="AT665" s="193"/>
      <c r="AU665" s="193"/>
      <c r="AV665" s="193"/>
    </row>
    <row r="666" spans="1:48" ht="15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  <c r="AE666" s="193"/>
      <c r="AF666" s="193"/>
      <c r="AG666" s="193"/>
      <c r="AH666" s="193"/>
      <c r="AI666" s="193"/>
      <c r="AJ666" s="193"/>
      <c r="AK666" s="193"/>
      <c r="AL666" s="193"/>
      <c r="AM666" s="193"/>
      <c r="AN666" s="193"/>
      <c r="AO666" s="193"/>
      <c r="AP666" s="193"/>
      <c r="AQ666" s="193"/>
      <c r="AR666" s="193"/>
      <c r="AS666" s="193"/>
      <c r="AT666" s="193"/>
      <c r="AU666" s="193"/>
      <c r="AV666" s="193"/>
    </row>
    <row r="667" spans="1:48" ht="15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  <c r="AE667" s="193"/>
      <c r="AF667" s="193"/>
      <c r="AG667" s="193"/>
      <c r="AH667" s="193"/>
      <c r="AI667" s="193"/>
      <c r="AJ667" s="193"/>
      <c r="AK667" s="193"/>
      <c r="AL667" s="193"/>
      <c r="AM667" s="193"/>
      <c r="AN667" s="193"/>
      <c r="AO667" s="193"/>
      <c r="AP667" s="193"/>
      <c r="AQ667" s="193"/>
      <c r="AR667" s="193"/>
      <c r="AS667" s="193"/>
      <c r="AT667" s="193"/>
      <c r="AU667" s="193"/>
      <c r="AV667" s="193"/>
    </row>
    <row r="668" spans="1:48" ht="15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  <c r="AE668" s="193"/>
      <c r="AF668" s="193"/>
      <c r="AG668" s="193"/>
      <c r="AH668" s="193"/>
      <c r="AI668" s="193"/>
      <c r="AJ668" s="193"/>
      <c r="AK668" s="193"/>
      <c r="AL668" s="193"/>
      <c r="AM668" s="193"/>
      <c r="AN668" s="193"/>
      <c r="AO668" s="193"/>
      <c r="AP668" s="193"/>
      <c r="AQ668" s="193"/>
      <c r="AR668" s="193"/>
      <c r="AS668" s="193"/>
      <c r="AT668" s="193"/>
      <c r="AU668" s="193"/>
      <c r="AV668" s="193"/>
    </row>
    <row r="669" spans="1:48" ht="15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  <c r="AE669" s="193"/>
      <c r="AF669" s="193"/>
      <c r="AG669" s="193"/>
      <c r="AH669" s="193"/>
      <c r="AI669" s="193"/>
      <c r="AJ669" s="193"/>
      <c r="AK669" s="193"/>
      <c r="AL669" s="193"/>
      <c r="AM669" s="193"/>
      <c r="AN669" s="193"/>
      <c r="AO669" s="193"/>
      <c r="AP669" s="193"/>
      <c r="AQ669" s="193"/>
      <c r="AR669" s="193"/>
      <c r="AS669" s="193"/>
      <c r="AT669" s="193"/>
      <c r="AU669" s="193"/>
      <c r="AV669" s="193"/>
    </row>
    <row r="670" spans="1:48" ht="15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3"/>
      <c r="AF670" s="193"/>
      <c r="AG670" s="193"/>
      <c r="AH670" s="193"/>
      <c r="AI670" s="193"/>
      <c r="AJ670" s="193"/>
      <c r="AK670" s="193"/>
      <c r="AL670" s="193"/>
      <c r="AM670" s="193"/>
      <c r="AN670" s="193"/>
      <c r="AO670" s="193"/>
      <c r="AP670" s="193"/>
      <c r="AQ670" s="193"/>
      <c r="AR670" s="193"/>
      <c r="AS670" s="193"/>
      <c r="AT670" s="193"/>
      <c r="AU670" s="193"/>
      <c r="AV670" s="193"/>
    </row>
    <row r="671" spans="1:48" ht="15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  <c r="AE671" s="193"/>
      <c r="AF671" s="193"/>
      <c r="AG671" s="193"/>
      <c r="AH671" s="193"/>
      <c r="AI671" s="193"/>
      <c r="AJ671" s="193"/>
      <c r="AK671" s="193"/>
      <c r="AL671" s="193"/>
      <c r="AM671" s="193"/>
      <c r="AN671" s="193"/>
      <c r="AO671" s="193"/>
      <c r="AP671" s="193"/>
      <c r="AQ671" s="193"/>
      <c r="AR671" s="193"/>
      <c r="AS671" s="193"/>
      <c r="AT671" s="193"/>
      <c r="AU671" s="193"/>
      <c r="AV671" s="193"/>
    </row>
    <row r="672" spans="1:48" ht="15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  <c r="AE672" s="193"/>
      <c r="AF672" s="193"/>
      <c r="AG672" s="193"/>
      <c r="AH672" s="193"/>
      <c r="AI672" s="193"/>
      <c r="AJ672" s="193"/>
      <c r="AK672" s="193"/>
      <c r="AL672" s="193"/>
      <c r="AM672" s="193"/>
      <c r="AN672" s="193"/>
      <c r="AO672" s="193"/>
      <c r="AP672" s="193"/>
      <c r="AQ672" s="193"/>
      <c r="AR672" s="193"/>
      <c r="AS672" s="193"/>
      <c r="AT672" s="193"/>
      <c r="AU672" s="193"/>
      <c r="AV672" s="193"/>
    </row>
    <row r="673" spans="1:48" ht="15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  <c r="AA673" s="193"/>
      <c r="AB673" s="193"/>
      <c r="AC673" s="193"/>
      <c r="AD673" s="193"/>
      <c r="AE673" s="193"/>
      <c r="AF673" s="193"/>
      <c r="AG673" s="193"/>
      <c r="AH673" s="193"/>
      <c r="AI673" s="193"/>
      <c r="AJ673" s="193"/>
      <c r="AK673" s="193"/>
      <c r="AL673" s="193"/>
      <c r="AM673" s="193"/>
      <c r="AN673" s="193"/>
      <c r="AO673" s="193"/>
      <c r="AP673" s="193"/>
      <c r="AQ673" s="193"/>
      <c r="AR673" s="193"/>
      <c r="AS673" s="193"/>
      <c r="AT673" s="193"/>
      <c r="AU673" s="193"/>
      <c r="AV673" s="193"/>
    </row>
    <row r="674" spans="1:48" ht="15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  <c r="AE674" s="193"/>
      <c r="AF674" s="193"/>
      <c r="AG674" s="193"/>
      <c r="AH674" s="193"/>
      <c r="AI674" s="193"/>
      <c r="AJ674" s="193"/>
      <c r="AK674" s="193"/>
      <c r="AL674" s="193"/>
      <c r="AM674" s="193"/>
      <c r="AN674" s="193"/>
      <c r="AO674" s="193"/>
      <c r="AP674" s="193"/>
      <c r="AQ674" s="193"/>
      <c r="AR674" s="193"/>
      <c r="AS674" s="193"/>
      <c r="AT674" s="193"/>
      <c r="AU674" s="193"/>
      <c r="AV674" s="193"/>
    </row>
    <row r="675" spans="1:48" ht="15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  <c r="AE675" s="193"/>
      <c r="AF675" s="193"/>
      <c r="AG675" s="193"/>
      <c r="AH675" s="193"/>
      <c r="AI675" s="193"/>
      <c r="AJ675" s="193"/>
      <c r="AK675" s="193"/>
      <c r="AL675" s="193"/>
      <c r="AM675" s="193"/>
      <c r="AN675" s="193"/>
      <c r="AO675" s="193"/>
      <c r="AP675" s="193"/>
      <c r="AQ675" s="193"/>
      <c r="AR675" s="193"/>
      <c r="AS675" s="193"/>
      <c r="AT675" s="193"/>
      <c r="AU675" s="193"/>
      <c r="AV675" s="193"/>
    </row>
    <row r="676" spans="1:48" ht="15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3"/>
      <c r="AF676" s="193"/>
      <c r="AG676" s="193"/>
      <c r="AH676" s="193"/>
      <c r="AI676" s="193"/>
      <c r="AJ676" s="193"/>
      <c r="AK676" s="193"/>
      <c r="AL676" s="193"/>
      <c r="AM676" s="193"/>
      <c r="AN676" s="193"/>
      <c r="AO676" s="193"/>
      <c r="AP676" s="193"/>
      <c r="AQ676" s="193"/>
      <c r="AR676" s="193"/>
      <c r="AS676" s="193"/>
      <c r="AT676" s="193"/>
      <c r="AU676" s="193"/>
      <c r="AV676" s="193"/>
    </row>
    <row r="677" spans="1:48" ht="15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  <c r="AE677" s="193"/>
      <c r="AF677" s="193"/>
      <c r="AG677" s="193"/>
      <c r="AH677" s="193"/>
      <c r="AI677" s="193"/>
      <c r="AJ677" s="193"/>
      <c r="AK677" s="193"/>
      <c r="AL677" s="193"/>
      <c r="AM677" s="193"/>
      <c r="AN677" s="193"/>
      <c r="AO677" s="193"/>
      <c r="AP677" s="193"/>
      <c r="AQ677" s="193"/>
      <c r="AR677" s="193"/>
      <c r="AS677" s="193"/>
      <c r="AT677" s="193"/>
      <c r="AU677" s="193"/>
      <c r="AV677" s="193"/>
    </row>
    <row r="678" spans="1:48" ht="15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  <c r="AE678" s="193"/>
      <c r="AF678" s="193"/>
      <c r="AG678" s="193"/>
      <c r="AH678" s="193"/>
      <c r="AI678" s="193"/>
      <c r="AJ678" s="193"/>
      <c r="AK678" s="193"/>
      <c r="AL678" s="193"/>
      <c r="AM678" s="193"/>
      <c r="AN678" s="193"/>
      <c r="AO678" s="193"/>
      <c r="AP678" s="193"/>
      <c r="AQ678" s="193"/>
      <c r="AR678" s="193"/>
      <c r="AS678" s="193"/>
      <c r="AT678" s="193"/>
      <c r="AU678" s="193"/>
      <c r="AV678" s="193"/>
    </row>
    <row r="679" spans="1:48" ht="15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  <c r="AA679" s="193"/>
      <c r="AB679" s="193"/>
      <c r="AC679" s="193"/>
      <c r="AD679" s="193"/>
      <c r="AE679" s="193"/>
      <c r="AF679" s="193"/>
      <c r="AG679" s="193"/>
      <c r="AH679" s="193"/>
      <c r="AI679" s="193"/>
      <c r="AJ679" s="193"/>
      <c r="AK679" s="193"/>
      <c r="AL679" s="193"/>
      <c r="AM679" s="193"/>
      <c r="AN679" s="193"/>
      <c r="AO679" s="193"/>
      <c r="AP679" s="193"/>
      <c r="AQ679" s="193"/>
      <c r="AR679" s="193"/>
      <c r="AS679" s="193"/>
      <c r="AT679" s="193"/>
      <c r="AU679" s="193"/>
      <c r="AV679" s="193"/>
    </row>
    <row r="680" spans="1:48" ht="15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  <c r="AE680" s="193"/>
      <c r="AF680" s="193"/>
      <c r="AG680" s="193"/>
      <c r="AH680" s="193"/>
      <c r="AI680" s="193"/>
      <c r="AJ680" s="193"/>
      <c r="AK680" s="193"/>
      <c r="AL680" s="193"/>
      <c r="AM680" s="193"/>
      <c r="AN680" s="193"/>
      <c r="AO680" s="193"/>
      <c r="AP680" s="193"/>
      <c r="AQ680" s="193"/>
      <c r="AR680" s="193"/>
      <c r="AS680" s="193"/>
      <c r="AT680" s="193"/>
      <c r="AU680" s="193"/>
      <c r="AV680" s="193"/>
    </row>
    <row r="681" spans="1:48" ht="15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  <c r="AE681" s="193"/>
      <c r="AF681" s="193"/>
      <c r="AG681" s="193"/>
      <c r="AH681" s="193"/>
      <c r="AI681" s="193"/>
      <c r="AJ681" s="193"/>
      <c r="AK681" s="193"/>
      <c r="AL681" s="193"/>
      <c r="AM681" s="193"/>
      <c r="AN681" s="193"/>
      <c r="AO681" s="193"/>
      <c r="AP681" s="193"/>
      <c r="AQ681" s="193"/>
      <c r="AR681" s="193"/>
      <c r="AS681" s="193"/>
      <c r="AT681" s="193"/>
      <c r="AU681" s="193"/>
      <c r="AV681" s="193"/>
    </row>
    <row r="682" spans="1:48" ht="15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  <c r="AE682" s="193"/>
      <c r="AF682" s="193"/>
      <c r="AG682" s="193"/>
      <c r="AH682" s="193"/>
      <c r="AI682" s="193"/>
      <c r="AJ682" s="193"/>
      <c r="AK682" s="193"/>
      <c r="AL682" s="193"/>
      <c r="AM682" s="193"/>
      <c r="AN682" s="193"/>
      <c r="AO682" s="193"/>
      <c r="AP682" s="193"/>
      <c r="AQ682" s="193"/>
      <c r="AR682" s="193"/>
      <c r="AS682" s="193"/>
      <c r="AT682" s="193"/>
      <c r="AU682" s="193"/>
      <c r="AV682" s="193"/>
    </row>
    <row r="683" spans="1:48" ht="15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  <c r="AE683" s="193"/>
      <c r="AF683" s="193"/>
      <c r="AG683" s="193"/>
      <c r="AH683" s="193"/>
      <c r="AI683" s="193"/>
      <c r="AJ683" s="193"/>
      <c r="AK683" s="193"/>
      <c r="AL683" s="193"/>
      <c r="AM683" s="193"/>
      <c r="AN683" s="193"/>
      <c r="AO683" s="193"/>
      <c r="AP683" s="193"/>
      <c r="AQ683" s="193"/>
      <c r="AR683" s="193"/>
      <c r="AS683" s="193"/>
      <c r="AT683" s="193"/>
      <c r="AU683" s="193"/>
      <c r="AV683" s="193"/>
    </row>
    <row r="684" spans="1:48" ht="15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  <c r="AE684" s="193"/>
      <c r="AF684" s="193"/>
      <c r="AG684" s="193"/>
      <c r="AH684" s="193"/>
      <c r="AI684" s="193"/>
      <c r="AJ684" s="193"/>
      <c r="AK684" s="193"/>
      <c r="AL684" s="193"/>
      <c r="AM684" s="193"/>
      <c r="AN684" s="193"/>
      <c r="AO684" s="193"/>
      <c r="AP684" s="193"/>
      <c r="AQ684" s="193"/>
      <c r="AR684" s="193"/>
      <c r="AS684" s="193"/>
      <c r="AT684" s="193"/>
      <c r="AU684" s="193"/>
      <c r="AV684" s="193"/>
    </row>
    <row r="685" spans="1:48" ht="15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  <c r="AE685" s="193"/>
      <c r="AF685" s="193"/>
      <c r="AG685" s="193"/>
      <c r="AH685" s="193"/>
      <c r="AI685" s="193"/>
      <c r="AJ685" s="193"/>
      <c r="AK685" s="193"/>
      <c r="AL685" s="193"/>
      <c r="AM685" s="193"/>
      <c r="AN685" s="193"/>
      <c r="AO685" s="193"/>
      <c r="AP685" s="193"/>
      <c r="AQ685" s="193"/>
      <c r="AR685" s="193"/>
      <c r="AS685" s="193"/>
      <c r="AT685" s="193"/>
      <c r="AU685" s="193"/>
      <c r="AV685" s="193"/>
    </row>
    <row r="686" spans="1:48" ht="15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  <c r="AE686" s="193"/>
      <c r="AF686" s="193"/>
      <c r="AG686" s="193"/>
      <c r="AH686" s="193"/>
      <c r="AI686" s="193"/>
      <c r="AJ686" s="193"/>
      <c r="AK686" s="193"/>
      <c r="AL686" s="193"/>
      <c r="AM686" s="193"/>
      <c r="AN686" s="193"/>
      <c r="AO686" s="193"/>
      <c r="AP686" s="193"/>
      <c r="AQ686" s="193"/>
      <c r="AR686" s="193"/>
      <c r="AS686" s="193"/>
      <c r="AT686" s="193"/>
      <c r="AU686" s="193"/>
      <c r="AV686" s="193"/>
    </row>
    <row r="687" spans="1:48" ht="15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  <c r="AE687" s="193"/>
      <c r="AF687" s="193"/>
      <c r="AG687" s="193"/>
      <c r="AH687" s="193"/>
      <c r="AI687" s="193"/>
      <c r="AJ687" s="193"/>
      <c r="AK687" s="193"/>
      <c r="AL687" s="193"/>
      <c r="AM687" s="193"/>
      <c r="AN687" s="193"/>
      <c r="AO687" s="193"/>
      <c r="AP687" s="193"/>
      <c r="AQ687" s="193"/>
      <c r="AR687" s="193"/>
      <c r="AS687" s="193"/>
      <c r="AT687" s="193"/>
      <c r="AU687" s="193"/>
      <c r="AV687" s="193"/>
    </row>
    <row r="688" spans="1:48" ht="15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  <c r="AE688" s="193"/>
      <c r="AF688" s="193"/>
      <c r="AG688" s="193"/>
      <c r="AH688" s="193"/>
      <c r="AI688" s="193"/>
      <c r="AJ688" s="193"/>
      <c r="AK688" s="193"/>
      <c r="AL688" s="193"/>
      <c r="AM688" s="193"/>
      <c r="AN688" s="193"/>
      <c r="AO688" s="193"/>
      <c r="AP688" s="193"/>
      <c r="AQ688" s="193"/>
      <c r="AR688" s="193"/>
      <c r="AS688" s="193"/>
      <c r="AT688" s="193"/>
      <c r="AU688" s="193"/>
      <c r="AV688" s="193"/>
    </row>
    <row r="689" spans="1:48" ht="15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  <c r="AE689" s="193"/>
      <c r="AF689" s="193"/>
      <c r="AG689" s="193"/>
      <c r="AH689" s="193"/>
      <c r="AI689" s="193"/>
      <c r="AJ689" s="193"/>
      <c r="AK689" s="193"/>
      <c r="AL689" s="193"/>
      <c r="AM689" s="193"/>
      <c r="AN689" s="193"/>
      <c r="AO689" s="193"/>
      <c r="AP689" s="193"/>
      <c r="AQ689" s="193"/>
      <c r="AR689" s="193"/>
      <c r="AS689" s="193"/>
      <c r="AT689" s="193"/>
      <c r="AU689" s="193"/>
      <c r="AV689" s="193"/>
    </row>
    <row r="690" spans="1:48" ht="15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  <c r="AE690" s="193"/>
      <c r="AF690" s="193"/>
      <c r="AG690" s="193"/>
      <c r="AH690" s="193"/>
      <c r="AI690" s="193"/>
      <c r="AJ690" s="193"/>
      <c r="AK690" s="193"/>
      <c r="AL690" s="193"/>
      <c r="AM690" s="193"/>
      <c r="AN690" s="193"/>
      <c r="AO690" s="193"/>
      <c r="AP690" s="193"/>
      <c r="AQ690" s="193"/>
      <c r="AR690" s="193"/>
      <c r="AS690" s="193"/>
      <c r="AT690" s="193"/>
      <c r="AU690" s="193"/>
      <c r="AV690" s="193"/>
    </row>
    <row r="691" spans="1:48" ht="15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  <c r="AE691" s="193"/>
      <c r="AF691" s="193"/>
      <c r="AG691" s="193"/>
      <c r="AH691" s="193"/>
      <c r="AI691" s="193"/>
      <c r="AJ691" s="193"/>
      <c r="AK691" s="193"/>
      <c r="AL691" s="193"/>
      <c r="AM691" s="193"/>
      <c r="AN691" s="193"/>
      <c r="AO691" s="193"/>
      <c r="AP691" s="193"/>
      <c r="AQ691" s="193"/>
      <c r="AR691" s="193"/>
      <c r="AS691" s="193"/>
      <c r="AT691" s="193"/>
      <c r="AU691" s="193"/>
      <c r="AV691" s="193"/>
    </row>
    <row r="692" spans="1:48" ht="15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  <c r="AE692" s="193"/>
      <c r="AF692" s="193"/>
      <c r="AG692" s="193"/>
      <c r="AH692" s="193"/>
      <c r="AI692" s="193"/>
      <c r="AJ692" s="193"/>
      <c r="AK692" s="193"/>
      <c r="AL692" s="193"/>
      <c r="AM692" s="193"/>
      <c r="AN692" s="193"/>
      <c r="AO692" s="193"/>
      <c r="AP692" s="193"/>
      <c r="AQ692" s="193"/>
      <c r="AR692" s="193"/>
      <c r="AS692" s="193"/>
      <c r="AT692" s="193"/>
      <c r="AU692" s="193"/>
      <c r="AV692" s="193"/>
    </row>
    <row r="693" spans="1:48" ht="15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  <c r="AE693" s="193"/>
      <c r="AF693" s="193"/>
      <c r="AG693" s="193"/>
      <c r="AH693" s="193"/>
      <c r="AI693" s="193"/>
      <c r="AJ693" s="193"/>
      <c r="AK693" s="193"/>
      <c r="AL693" s="193"/>
      <c r="AM693" s="193"/>
      <c r="AN693" s="193"/>
      <c r="AO693" s="193"/>
      <c r="AP693" s="193"/>
      <c r="AQ693" s="193"/>
      <c r="AR693" s="193"/>
      <c r="AS693" s="193"/>
      <c r="AT693" s="193"/>
      <c r="AU693" s="193"/>
      <c r="AV693" s="193"/>
    </row>
    <row r="694" spans="1:48" ht="15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  <c r="AE694" s="193"/>
      <c r="AF694" s="193"/>
      <c r="AG694" s="193"/>
      <c r="AH694" s="193"/>
      <c r="AI694" s="193"/>
      <c r="AJ694" s="193"/>
      <c r="AK694" s="193"/>
      <c r="AL694" s="193"/>
      <c r="AM694" s="193"/>
      <c r="AN694" s="193"/>
      <c r="AO694" s="193"/>
      <c r="AP694" s="193"/>
      <c r="AQ694" s="193"/>
      <c r="AR694" s="193"/>
      <c r="AS694" s="193"/>
      <c r="AT694" s="193"/>
      <c r="AU694" s="193"/>
      <c r="AV694" s="193"/>
    </row>
    <row r="695" spans="1:48" ht="15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  <c r="AE695" s="193"/>
      <c r="AF695" s="193"/>
      <c r="AG695" s="193"/>
      <c r="AH695" s="193"/>
      <c r="AI695" s="193"/>
      <c r="AJ695" s="193"/>
      <c r="AK695" s="193"/>
      <c r="AL695" s="193"/>
      <c r="AM695" s="193"/>
      <c r="AN695" s="193"/>
      <c r="AO695" s="193"/>
      <c r="AP695" s="193"/>
      <c r="AQ695" s="193"/>
      <c r="AR695" s="193"/>
      <c r="AS695" s="193"/>
      <c r="AT695" s="193"/>
      <c r="AU695" s="193"/>
      <c r="AV695" s="193"/>
    </row>
    <row r="696" spans="1:48" ht="15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  <c r="AE696" s="193"/>
      <c r="AF696" s="193"/>
      <c r="AG696" s="193"/>
      <c r="AH696" s="193"/>
      <c r="AI696" s="193"/>
      <c r="AJ696" s="193"/>
      <c r="AK696" s="193"/>
      <c r="AL696" s="193"/>
      <c r="AM696" s="193"/>
      <c r="AN696" s="193"/>
      <c r="AO696" s="193"/>
      <c r="AP696" s="193"/>
      <c r="AQ696" s="193"/>
      <c r="AR696" s="193"/>
      <c r="AS696" s="193"/>
      <c r="AT696" s="193"/>
      <c r="AU696" s="193"/>
      <c r="AV696" s="193"/>
    </row>
    <row r="697" spans="1:48" ht="15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  <c r="AE697" s="193"/>
      <c r="AF697" s="193"/>
      <c r="AG697" s="193"/>
      <c r="AH697" s="193"/>
      <c r="AI697" s="193"/>
      <c r="AJ697" s="193"/>
      <c r="AK697" s="193"/>
      <c r="AL697" s="193"/>
      <c r="AM697" s="193"/>
      <c r="AN697" s="193"/>
      <c r="AO697" s="193"/>
      <c r="AP697" s="193"/>
      <c r="AQ697" s="193"/>
      <c r="AR697" s="193"/>
      <c r="AS697" s="193"/>
      <c r="AT697" s="193"/>
      <c r="AU697" s="193"/>
      <c r="AV697" s="193"/>
    </row>
    <row r="698" spans="1:48" ht="15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  <c r="AE698" s="193"/>
      <c r="AF698" s="193"/>
      <c r="AG698" s="193"/>
      <c r="AH698" s="193"/>
      <c r="AI698" s="193"/>
      <c r="AJ698" s="193"/>
      <c r="AK698" s="193"/>
      <c r="AL698" s="193"/>
      <c r="AM698" s="193"/>
      <c r="AN698" s="193"/>
      <c r="AO698" s="193"/>
      <c r="AP698" s="193"/>
      <c r="AQ698" s="193"/>
      <c r="AR698" s="193"/>
      <c r="AS698" s="193"/>
      <c r="AT698" s="193"/>
      <c r="AU698" s="193"/>
      <c r="AV698" s="193"/>
    </row>
    <row r="699" spans="1:48" ht="15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  <c r="AE699" s="193"/>
      <c r="AF699" s="193"/>
      <c r="AG699" s="193"/>
      <c r="AH699" s="193"/>
      <c r="AI699" s="193"/>
      <c r="AJ699" s="193"/>
      <c r="AK699" s="193"/>
      <c r="AL699" s="193"/>
      <c r="AM699" s="193"/>
      <c r="AN699" s="193"/>
      <c r="AO699" s="193"/>
      <c r="AP699" s="193"/>
      <c r="AQ699" s="193"/>
      <c r="AR699" s="193"/>
      <c r="AS699" s="193"/>
      <c r="AT699" s="193"/>
      <c r="AU699" s="193"/>
      <c r="AV699" s="193"/>
    </row>
    <row r="700" spans="1:48" ht="15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  <c r="AE700" s="193"/>
      <c r="AF700" s="193"/>
      <c r="AG700" s="193"/>
      <c r="AH700" s="193"/>
      <c r="AI700" s="193"/>
      <c r="AJ700" s="193"/>
      <c r="AK700" s="193"/>
      <c r="AL700" s="193"/>
      <c r="AM700" s="193"/>
      <c r="AN700" s="193"/>
      <c r="AO700" s="193"/>
      <c r="AP700" s="193"/>
      <c r="AQ700" s="193"/>
      <c r="AR700" s="193"/>
      <c r="AS700" s="193"/>
      <c r="AT700" s="193"/>
      <c r="AU700" s="193"/>
      <c r="AV700" s="193"/>
    </row>
    <row r="701" spans="1:48" ht="15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  <c r="AE701" s="193"/>
      <c r="AF701" s="193"/>
      <c r="AG701" s="193"/>
      <c r="AH701" s="193"/>
      <c r="AI701" s="193"/>
      <c r="AJ701" s="193"/>
      <c r="AK701" s="193"/>
      <c r="AL701" s="193"/>
      <c r="AM701" s="193"/>
      <c r="AN701" s="193"/>
      <c r="AO701" s="193"/>
      <c r="AP701" s="193"/>
      <c r="AQ701" s="193"/>
      <c r="AR701" s="193"/>
      <c r="AS701" s="193"/>
      <c r="AT701" s="193"/>
      <c r="AU701" s="193"/>
      <c r="AV701" s="193"/>
    </row>
    <row r="702" spans="1:48" ht="15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  <c r="AA702" s="193"/>
      <c r="AB702" s="193"/>
      <c r="AC702" s="193"/>
      <c r="AD702" s="193"/>
      <c r="AE702" s="193"/>
      <c r="AF702" s="193"/>
      <c r="AG702" s="193"/>
      <c r="AH702" s="193"/>
      <c r="AI702" s="193"/>
      <c r="AJ702" s="193"/>
      <c r="AK702" s="193"/>
      <c r="AL702" s="193"/>
      <c r="AM702" s="193"/>
      <c r="AN702" s="193"/>
      <c r="AO702" s="193"/>
      <c r="AP702" s="193"/>
      <c r="AQ702" s="193"/>
      <c r="AR702" s="193"/>
      <c r="AS702" s="193"/>
      <c r="AT702" s="193"/>
      <c r="AU702" s="193"/>
      <c r="AV702" s="193"/>
    </row>
    <row r="703" spans="1:48" ht="15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  <c r="AE703" s="193"/>
      <c r="AF703" s="193"/>
      <c r="AG703" s="193"/>
      <c r="AH703" s="193"/>
      <c r="AI703" s="193"/>
      <c r="AJ703" s="193"/>
      <c r="AK703" s="193"/>
      <c r="AL703" s="193"/>
      <c r="AM703" s="193"/>
      <c r="AN703" s="193"/>
      <c r="AO703" s="193"/>
      <c r="AP703" s="193"/>
      <c r="AQ703" s="193"/>
      <c r="AR703" s="193"/>
      <c r="AS703" s="193"/>
      <c r="AT703" s="193"/>
      <c r="AU703" s="193"/>
      <c r="AV703" s="193"/>
    </row>
    <row r="704" spans="1:48" ht="15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  <c r="AE704" s="193"/>
      <c r="AF704" s="193"/>
      <c r="AG704" s="193"/>
      <c r="AH704" s="193"/>
      <c r="AI704" s="193"/>
      <c r="AJ704" s="193"/>
      <c r="AK704" s="193"/>
      <c r="AL704" s="193"/>
      <c r="AM704" s="193"/>
      <c r="AN704" s="193"/>
      <c r="AO704" s="193"/>
      <c r="AP704" s="193"/>
      <c r="AQ704" s="193"/>
      <c r="AR704" s="193"/>
      <c r="AS704" s="193"/>
      <c r="AT704" s="193"/>
      <c r="AU704" s="193"/>
      <c r="AV704" s="193"/>
    </row>
    <row r="705" spans="1:48" ht="15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  <c r="AE705" s="193"/>
      <c r="AF705" s="193"/>
      <c r="AG705" s="193"/>
      <c r="AH705" s="193"/>
      <c r="AI705" s="193"/>
      <c r="AJ705" s="193"/>
      <c r="AK705" s="193"/>
      <c r="AL705" s="193"/>
      <c r="AM705" s="193"/>
      <c r="AN705" s="193"/>
      <c r="AO705" s="193"/>
      <c r="AP705" s="193"/>
      <c r="AQ705" s="193"/>
      <c r="AR705" s="193"/>
      <c r="AS705" s="193"/>
      <c r="AT705" s="193"/>
      <c r="AU705" s="193"/>
      <c r="AV705" s="193"/>
    </row>
    <row r="706" spans="1:48" ht="15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  <c r="AE706" s="193"/>
      <c r="AF706" s="193"/>
      <c r="AG706" s="193"/>
      <c r="AH706" s="193"/>
      <c r="AI706" s="193"/>
      <c r="AJ706" s="193"/>
      <c r="AK706" s="193"/>
      <c r="AL706" s="193"/>
      <c r="AM706" s="193"/>
      <c r="AN706" s="193"/>
      <c r="AO706" s="193"/>
      <c r="AP706" s="193"/>
      <c r="AQ706" s="193"/>
      <c r="AR706" s="193"/>
      <c r="AS706" s="193"/>
      <c r="AT706" s="193"/>
      <c r="AU706" s="193"/>
      <c r="AV706" s="193"/>
    </row>
    <row r="707" spans="1:48" ht="15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  <c r="AA707" s="193"/>
      <c r="AB707" s="193"/>
      <c r="AC707" s="193"/>
      <c r="AD707" s="193"/>
      <c r="AE707" s="193"/>
      <c r="AF707" s="193"/>
      <c r="AG707" s="193"/>
      <c r="AH707" s="193"/>
      <c r="AI707" s="193"/>
      <c r="AJ707" s="193"/>
      <c r="AK707" s="193"/>
      <c r="AL707" s="193"/>
      <c r="AM707" s="193"/>
      <c r="AN707" s="193"/>
      <c r="AO707" s="193"/>
      <c r="AP707" s="193"/>
      <c r="AQ707" s="193"/>
      <c r="AR707" s="193"/>
      <c r="AS707" s="193"/>
      <c r="AT707" s="193"/>
      <c r="AU707" s="193"/>
      <c r="AV707" s="193"/>
    </row>
    <row r="708" spans="1:48" ht="15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  <c r="AE708" s="193"/>
      <c r="AF708" s="193"/>
      <c r="AG708" s="193"/>
      <c r="AH708" s="193"/>
      <c r="AI708" s="193"/>
      <c r="AJ708" s="193"/>
      <c r="AK708" s="193"/>
      <c r="AL708" s="193"/>
      <c r="AM708" s="193"/>
      <c r="AN708" s="193"/>
      <c r="AO708" s="193"/>
      <c r="AP708" s="193"/>
      <c r="AQ708" s="193"/>
      <c r="AR708" s="193"/>
      <c r="AS708" s="193"/>
      <c r="AT708" s="193"/>
      <c r="AU708" s="193"/>
      <c r="AV708" s="193"/>
    </row>
    <row r="709" spans="1:48" ht="15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  <c r="AE709" s="193"/>
      <c r="AF709" s="193"/>
      <c r="AG709" s="193"/>
      <c r="AH709" s="193"/>
      <c r="AI709" s="193"/>
      <c r="AJ709" s="193"/>
      <c r="AK709" s="193"/>
      <c r="AL709" s="193"/>
      <c r="AM709" s="193"/>
      <c r="AN709" s="193"/>
      <c r="AO709" s="193"/>
      <c r="AP709" s="193"/>
      <c r="AQ709" s="193"/>
      <c r="AR709" s="193"/>
      <c r="AS709" s="193"/>
      <c r="AT709" s="193"/>
      <c r="AU709" s="193"/>
      <c r="AV709" s="193"/>
    </row>
    <row r="710" spans="1:48" ht="15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  <c r="AE710" s="193"/>
      <c r="AF710" s="193"/>
      <c r="AG710" s="193"/>
      <c r="AH710" s="193"/>
      <c r="AI710" s="193"/>
      <c r="AJ710" s="193"/>
      <c r="AK710" s="193"/>
      <c r="AL710" s="193"/>
      <c r="AM710" s="193"/>
      <c r="AN710" s="193"/>
      <c r="AO710" s="193"/>
      <c r="AP710" s="193"/>
      <c r="AQ710" s="193"/>
      <c r="AR710" s="193"/>
      <c r="AS710" s="193"/>
      <c r="AT710" s="193"/>
      <c r="AU710" s="193"/>
      <c r="AV710" s="193"/>
    </row>
    <row r="711" spans="1:48" ht="15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3"/>
      <c r="AF711" s="193"/>
      <c r="AG711" s="193"/>
      <c r="AH711" s="193"/>
      <c r="AI711" s="193"/>
      <c r="AJ711" s="193"/>
      <c r="AK711" s="193"/>
      <c r="AL711" s="193"/>
      <c r="AM711" s="193"/>
      <c r="AN711" s="193"/>
      <c r="AO711" s="193"/>
      <c r="AP711" s="193"/>
      <c r="AQ711" s="193"/>
      <c r="AR711" s="193"/>
      <c r="AS711" s="193"/>
      <c r="AT711" s="193"/>
      <c r="AU711" s="193"/>
      <c r="AV711" s="193"/>
    </row>
    <row r="712" spans="1:48" ht="15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  <c r="AE712" s="193"/>
      <c r="AF712" s="193"/>
      <c r="AG712" s="193"/>
      <c r="AH712" s="193"/>
      <c r="AI712" s="193"/>
      <c r="AJ712" s="193"/>
      <c r="AK712" s="193"/>
      <c r="AL712" s="193"/>
      <c r="AM712" s="193"/>
      <c r="AN712" s="193"/>
      <c r="AO712" s="193"/>
      <c r="AP712" s="193"/>
      <c r="AQ712" s="193"/>
      <c r="AR712" s="193"/>
      <c r="AS712" s="193"/>
      <c r="AT712" s="193"/>
      <c r="AU712" s="193"/>
      <c r="AV712" s="193"/>
    </row>
    <row r="713" spans="1:48" ht="15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  <c r="AE713" s="193"/>
      <c r="AF713" s="193"/>
      <c r="AG713" s="193"/>
      <c r="AH713" s="193"/>
      <c r="AI713" s="193"/>
      <c r="AJ713" s="193"/>
      <c r="AK713" s="193"/>
      <c r="AL713" s="193"/>
      <c r="AM713" s="193"/>
      <c r="AN713" s="193"/>
      <c r="AO713" s="193"/>
      <c r="AP713" s="193"/>
      <c r="AQ713" s="193"/>
      <c r="AR713" s="193"/>
      <c r="AS713" s="193"/>
      <c r="AT713" s="193"/>
      <c r="AU713" s="193"/>
      <c r="AV713" s="193"/>
    </row>
    <row r="714" spans="1:48" ht="15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  <c r="AE714" s="193"/>
      <c r="AF714" s="193"/>
      <c r="AG714" s="193"/>
      <c r="AH714" s="193"/>
      <c r="AI714" s="193"/>
      <c r="AJ714" s="193"/>
      <c r="AK714" s="193"/>
      <c r="AL714" s="193"/>
      <c r="AM714" s="193"/>
      <c r="AN714" s="193"/>
      <c r="AO714" s="193"/>
      <c r="AP714" s="193"/>
      <c r="AQ714" s="193"/>
      <c r="AR714" s="193"/>
      <c r="AS714" s="193"/>
      <c r="AT714" s="193"/>
      <c r="AU714" s="193"/>
      <c r="AV714" s="193"/>
    </row>
    <row r="715" spans="1:48" ht="15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  <c r="AA715" s="193"/>
      <c r="AB715" s="193"/>
      <c r="AC715" s="193"/>
      <c r="AD715" s="193"/>
      <c r="AE715" s="193"/>
      <c r="AF715" s="193"/>
      <c r="AG715" s="193"/>
      <c r="AH715" s="193"/>
      <c r="AI715" s="193"/>
      <c r="AJ715" s="193"/>
      <c r="AK715" s="193"/>
      <c r="AL715" s="193"/>
      <c r="AM715" s="193"/>
      <c r="AN715" s="193"/>
      <c r="AO715" s="193"/>
      <c r="AP715" s="193"/>
      <c r="AQ715" s="193"/>
      <c r="AR715" s="193"/>
      <c r="AS715" s="193"/>
      <c r="AT715" s="193"/>
      <c r="AU715" s="193"/>
      <c r="AV715" s="193"/>
    </row>
    <row r="716" spans="1:48" ht="15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  <c r="AE716" s="193"/>
      <c r="AF716" s="193"/>
      <c r="AG716" s="193"/>
      <c r="AH716" s="193"/>
      <c r="AI716" s="193"/>
      <c r="AJ716" s="193"/>
      <c r="AK716" s="193"/>
      <c r="AL716" s="193"/>
      <c r="AM716" s="193"/>
      <c r="AN716" s="193"/>
      <c r="AO716" s="193"/>
      <c r="AP716" s="193"/>
      <c r="AQ716" s="193"/>
      <c r="AR716" s="193"/>
      <c r="AS716" s="193"/>
      <c r="AT716" s="193"/>
      <c r="AU716" s="193"/>
      <c r="AV716" s="193"/>
    </row>
    <row r="717" spans="1:48" ht="15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  <c r="AE717" s="193"/>
      <c r="AF717" s="193"/>
      <c r="AG717" s="193"/>
      <c r="AH717" s="193"/>
      <c r="AI717" s="193"/>
      <c r="AJ717" s="193"/>
      <c r="AK717" s="193"/>
      <c r="AL717" s="193"/>
      <c r="AM717" s="193"/>
      <c r="AN717" s="193"/>
      <c r="AO717" s="193"/>
      <c r="AP717" s="193"/>
      <c r="AQ717" s="193"/>
      <c r="AR717" s="193"/>
      <c r="AS717" s="193"/>
      <c r="AT717" s="193"/>
      <c r="AU717" s="193"/>
      <c r="AV717" s="193"/>
    </row>
    <row r="718" spans="1:48" ht="15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  <c r="AE718" s="193"/>
      <c r="AF718" s="193"/>
      <c r="AG718" s="193"/>
      <c r="AH718" s="193"/>
      <c r="AI718" s="193"/>
      <c r="AJ718" s="193"/>
      <c r="AK718" s="193"/>
      <c r="AL718" s="193"/>
      <c r="AM718" s="193"/>
      <c r="AN718" s="193"/>
      <c r="AO718" s="193"/>
      <c r="AP718" s="193"/>
      <c r="AQ718" s="193"/>
      <c r="AR718" s="193"/>
      <c r="AS718" s="193"/>
      <c r="AT718" s="193"/>
      <c r="AU718" s="193"/>
      <c r="AV718" s="193"/>
    </row>
    <row r="719" spans="1:48" ht="15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  <c r="AE719" s="193"/>
      <c r="AF719" s="193"/>
      <c r="AG719" s="193"/>
      <c r="AH719" s="193"/>
      <c r="AI719" s="193"/>
      <c r="AJ719" s="193"/>
      <c r="AK719" s="193"/>
      <c r="AL719" s="193"/>
      <c r="AM719" s="193"/>
      <c r="AN719" s="193"/>
      <c r="AO719" s="193"/>
      <c r="AP719" s="193"/>
      <c r="AQ719" s="193"/>
      <c r="AR719" s="193"/>
      <c r="AS719" s="193"/>
      <c r="AT719" s="193"/>
      <c r="AU719" s="193"/>
      <c r="AV719" s="193"/>
    </row>
    <row r="720" spans="1:48" ht="15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  <c r="AE720" s="193"/>
      <c r="AF720" s="193"/>
      <c r="AG720" s="193"/>
      <c r="AH720" s="193"/>
      <c r="AI720" s="193"/>
      <c r="AJ720" s="193"/>
      <c r="AK720" s="193"/>
      <c r="AL720" s="193"/>
      <c r="AM720" s="193"/>
      <c r="AN720" s="193"/>
      <c r="AO720" s="193"/>
      <c r="AP720" s="193"/>
      <c r="AQ720" s="193"/>
      <c r="AR720" s="193"/>
      <c r="AS720" s="193"/>
      <c r="AT720" s="193"/>
      <c r="AU720" s="193"/>
      <c r="AV720" s="193"/>
    </row>
    <row r="721" spans="1:48" ht="15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  <c r="AA721" s="193"/>
      <c r="AB721" s="193"/>
      <c r="AC721" s="193"/>
      <c r="AD721" s="193"/>
      <c r="AE721" s="193"/>
      <c r="AF721" s="193"/>
      <c r="AG721" s="193"/>
      <c r="AH721" s="193"/>
      <c r="AI721" s="193"/>
      <c r="AJ721" s="193"/>
      <c r="AK721" s="193"/>
      <c r="AL721" s="193"/>
      <c r="AM721" s="193"/>
      <c r="AN721" s="193"/>
      <c r="AO721" s="193"/>
      <c r="AP721" s="193"/>
      <c r="AQ721" s="193"/>
      <c r="AR721" s="193"/>
      <c r="AS721" s="193"/>
      <c r="AT721" s="193"/>
      <c r="AU721" s="193"/>
      <c r="AV721" s="193"/>
    </row>
    <row r="722" spans="1:48" ht="15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  <c r="AE722" s="193"/>
      <c r="AF722" s="193"/>
      <c r="AG722" s="193"/>
      <c r="AH722" s="193"/>
      <c r="AI722" s="193"/>
      <c r="AJ722" s="193"/>
      <c r="AK722" s="193"/>
      <c r="AL722" s="193"/>
      <c r="AM722" s="193"/>
      <c r="AN722" s="193"/>
      <c r="AO722" s="193"/>
      <c r="AP722" s="193"/>
      <c r="AQ722" s="193"/>
      <c r="AR722" s="193"/>
      <c r="AS722" s="193"/>
      <c r="AT722" s="193"/>
      <c r="AU722" s="193"/>
      <c r="AV722" s="193"/>
    </row>
    <row r="723" spans="1:48" ht="15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  <c r="AE723" s="193"/>
      <c r="AF723" s="193"/>
      <c r="AG723" s="193"/>
      <c r="AH723" s="193"/>
      <c r="AI723" s="193"/>
      <c r="AJ723" s="193"/>
      <c r="AK723" s="193"/>
      <c r="AL723" s="193"/>
      <c r="AM723" s="193"/>
      <c r="AN723" s="193"/>
      <c r="AO723" s="193"/>
      <c r="AP723" s="193"/>
      <c r="AQ723" s="193"/>
      <c r="AR723" s="193"/>
      <c r="AS723" s="193"/>
      <c r="AT723" s="193"/>
      <c r="AU723" s="193"/>
      <c r="AV723" s="193"/>
    </row>
    <row r="724" spans="1:48" ht="15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  <c r="AE724" s="193"/>
      <c r="AF724" s="193"/>
      <c r="AG724" s="193"/>
      <c r="AH724" s="193"/>
      <c r="AI724" s="193"/>
      <c r="AJ724" s="193"/>
      <c r="AK724" s="193"/>
      <c r="AL724" s="193"/>
      <c r="AM724" s="193"/>
      <c r="AN724" s="193"/>
      <c r="AO724" s="193"/>
      <c r="AP724" s="193"/>
      <c r="AQ724" s="193"/>
      <c r="AR724" s="193"/>
      <c r="AS724" s="193"/>
      <c r="AT724" s="193"/>
      <c r="AU724" s="193"/>
      <c r="AV724" s="193"/>
    </row>
    <row r="725" spans="1:48" ht="15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  <c r="AE725" s="193"/>
      <c r="AF725" s="193"/>
      <c r="AG725" s="193"/>
      <c r="AH725" s="193"/>
      <c r="AI725" s="193"/>
      <c r="AJ725" s="193"/>
      <c r="AK725" s="193"/>
      <c r="AL725" s="193"/>
      <c r="AM725" s="193"/>
      <c r="AN725" s="193"/>
      <c r="AO725" s="193"/>
      <c r="AP725" s="193"/>
      <c r="AQ725" s="193"/>
      <c r="AR725" s="193"/>
      <c r="AS725" s="193"/>
      <c r="AT725" s="193"/>
      <c r="AU725" s="193"/>
      <c r="AV725" s="193"/>
    </row>
    <row r="726" spans="1:48" ht="15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  <c r="AE726" s="193"/>
      <c r="AF726" s="193"/>
      <c r="AG726" s="193"/>
      <c r="AH726" s="193"/>
      <c r="AI726" s="193"/>
      <c r="AJ726" s="193"/>
      <c r="AK726" s="193"/>
      <c r="AL726" s="193"/>
      <c r="AM726" s="193"/>
      <c r="AN726" s="193"/>
      <c r="AO726" s="193"/>
      <c r="AP726" s="193"/>
      <c r="AQ726" s="193"/>
      <c r="AR726" s="193"/>
      <c r="AS726" s="193"/>
      <c r="AT726" s="193"/>
      <c r="AU726" s="193"/>
      <c r="AV726" s="193"/>
    </row>
    <row r="727" spans="1:48" ht="15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  <c r="AE727" s="193"/>
      <c r="AF727" s="193"/>
      <c r="AG727" s="193"/>
      <c r="AH727" s="193"/>
      <c r="AI727" s="193"/>
      <c r="AJ727" s="193"/>
      <c r="AK727" s="193"/>
      <c r="AL727" s="193"/>
      <c r="AM727" s="193"/>
      <c r="AN727" s="193"/>
      <c r="AO727" s="193"/>
      <c r="AP727" s="193"/>
      <c r="AQ727" s="193"/>
      <c r="AR727" s="193"/>
      <c r="AS727" s="193"/>
      <c r="AT727" s="193"/>
      <c r="AU727" s="193"/>
      <c r="AV727" s="193"/>
    </row>
    <row r="728" spans="1:48" ht="15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  <c r="AE728" s="193"/>
      <c r="AF728" s="193"/>
      <c r="AG728" s="193"/>
      <c r="AH728" s="193"/>
      <c r="AI728" s="193"/>
      <c r="AJ728" s="193"/>
      <c r="AK728" s="193"/>
      <c r="AL728" s="193"/>
      <c r="AM728" s="193"/>
      <c r="AN728" s="193"/>
      <c r="AO728" s="193"/>
      <c r="AP728" s="193"/>
      <c r="AQ728" s="193"/>
      <c r="AR728" s="193"/>
      <c r="AS728" s="193"/>
      <c r="AT728" s="193"/>
      <c r="AU728" s="193"/>
      <c r="AV728" s="193"/>
    </row>
    <row r="729" spans="1:48" ht="15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  <c r="AE729" s="193"/>
      <c r="AF729" s="193"/>
      <c r="AG729" s="193"/>
      <c r="AH729" s="193"/>
      <c r="AI729" s="193"/>
      <c r="AJ729" s="193"/>
      <c r="AK729" s="193"/>
      <c r="AL729" s="193"/>
      <c r="AM729" s="193"/>
      <c r="AN729" s="193"/>
      <c r="AO729" s="193"/>
      <c r="AP729" s="193"/>
      <c r="AQ729" s="193"/>
      <c r="AR729" s="193"/>
      <c r="AS729" s="193"/>
      <c r="AT729" s="193"/>
      <c r="AU729" s="193"/>
      <c r="AV729" s="193"/>
    </row>
    <row r="730" spans="1:48" ht="15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  <c r="AE730" s="193"/>
      <c r="AF730" s="193"/>
      <c r="AG730" s="193"/>
      <c r="AH730" s="193"/>
      <c r="AI730" s="193"/>
      <c r="AJ730" s="193"/>
      <c r="AK730" s="193"/>
      <c r="AL730" s="193"/>
      <c r="AM730" s="193"/>
      <c r="AN730" s="193"/>
      <c r="AO730" s="193"/>
      <c r="AP730" s="193"/>
      <c r="AQ730" s="193"/>
      <c r="AR730" s="193"/>
      <c r="AS730" s="193"/>
      <c r="AT730" s="193"/>
      <c r="AU730" s="193"/>
      <c r="AV730" s="193"/>
    </row>
    <row r="731" spans="1:48" ht="15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  <c r="AE731" s="193"/>
      <c r="AF731" s="193"/>
      <c r="AG731" s="193"/>
      <c r="AH731" s="193"/>
      <c r="AI731" s="193"/>
      <c r="AJ731" s="193"/>
      <c r="AK731" s="193"/>
      <c r="AL731" s="193"/>
      <c r="AM731" s="193"/>
      <c r="AN731" s="193"/>
      <c r="AO731" s="193"/>
      <c r="AP731" s="193"/>
      <c r="AQ731" s="193"/>
      <c r="AR731" s="193"/>
      <c r="AS731" s="193"/>
      <c r="AT731" s="193"/>
      <c r="AU731" s="193"/>
      <c r="AV731" s="193"/>
    </row>
    <row r="732" spans="1:48" ht="15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  <c r="AE732" s="193"/>
      <c r="AF732" s="193"/>
      <c r="AG732" s="193"/>
      <c r="AH732" s="193"/>
      <c r="AI732" s="193"/>
      <c r="AJ732" s="193"/>
      <c r="AK732" s="193"/>
      <c r="AL732" s="193"/>
      <c r="AM732" s="193"/>
      <c r="AN732" s="193"/>
      <c r="AO732" s="193"/>
      <c r="AP732" s="193"/>
      <c r="AQ732" s="193"/>
      <c r="AR732" s="193"/>
      <c r="AS732" s="193"/>
      <c r="AT732" s="193"/>
      <c r="AU732" s="193"/>
      <c r="AV732" s="193"/>
    </row>
    <row r="733" spans="1:48" ht="15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  <c r="AE733" s="193"/>
      <c r="AF733" s="193"/>
      <c r="AG733" s="193"/>
      <c r="AH733" s="193"/>
      <c r="AI733" s="193"/>
      <c r="AJ733" s="193"/>
      <c r="AK733" s="193"/>
      <c r="AL733" s="193"/>
      <c r="AM733" s="193"/>
      <c r="AN733" s="193"/>
      <c r="AO733" s="193"/>
      <c r="AP733" s="193"/>
      <c r="AQ733" s="193"/>
      <c r="AR733" s="193"/>
      <c r="AS733" s="193"/>
      <c r="AT733" s="193"/>
      <c r="AU733" s="193"/>
      <c r="AV733" s="193"/>
    </row>
    <row r="734" spans="1:48" ht="15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  <c r="AE734" s="193"/>
      <c r="AF734" s="193"/>
      <c r="AG734" s="193"/>
      <c r="AH734" s="193"/>
      <c r="AI734" s="193"/>
      <c r="AJ734" s="193"/>
      <c r="AK734" s="193"/>
      <c r="AL734" s="193"/>
      <c r="AM734" s="193"/>
      <c r="AN734" s="193"/>
      <c r="AO734" s="193"/>
      <c r="AP734" s="193"/>
      <c r="AQ734" s="193"/>
      <c r="AR734" s="193"/>
      <c r="AS734" s="193"/>
      <c r="AT734" s="193"/>
      <c r="AU734" s="193"/>
      <c r="AV734" s="193"/>
    </row>
    <row r="735" spans="1:48" ht="15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  <c r="AE735" s="193"/>
      <c r="AF735" s="193"/>
      <c r="AG735" s="193"/>
      <c r="AH735" s="193"/>
      <c r="AI735" s="193"/>
      <c r="AJ735" s="193"/>
      <c r="AK735" s="193"/>
      <c r="AL735" s="193"/>
      <c r="AM735" s="193"/>
      <c r="AN735" s="193"/>
      <c r="AO735" s="193"/>
      <c r="AP735" s="193"/>
      <c r="AQ735" s="193"/>
      <c r="AR735" s="193"/>
      <c r="AS735" s="193"/>
      <c r="AT735" s="193"/>
      <c r="AU735" s="193"/>
      <c r="AV735" s="193"/>
    </row>
    <row r="736" spans="1:48" ht="15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  <c r="AE736" s="193"/>
      <c r="AF736" s="193"/>
      <c r="AG736" s="193"/>
      <c r="AH736" s="193"/>
      <c r="AI736" s="193"/>
      <c r="AJ736" s="193"/>
      <c r="AK736" s="193"/>
      <c r="AL736" s="193"/>
      <c r="AM736" s="193"/>
      <c r="AN736" s="193"/>
      <c r="AO736" s="193"/>
      <c r="AP736" s="193"/>
      <c r="AQ736" s="193"/>
      <c r="AR736" s="193"/>
      <c r="AS736" s="193"/>
      <c r="AT736" s="193"/>
      <c r="AU736" s="193"/>
      <c r="AV736" s="193"/>
    </row>
    <row r="737" spans="1:48" ht="15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  <c r="AE737" s="193"/>
      <c r="AF737" s="193"/>
      <c r="AG737" s="193"/>
      <c r="AH737" s="193"/>
      <c r="AI737" s="193"/>
      <c r="AJ737" s="193"/>
      <c r="AK737" s="193"/>
      <c r="AL737" s="193"/>
      <c r="AM737" s="193"/>
      <c r="AN737" s="193"/>
      <c r="AO737" s="193"/>
      <c r="AP737" s="193"/>
      <c r="AQ737" s="193"/>
      <c r="AR737" s="193"/>
      <c r="AS737" s="193"/>
      <c r="AT737" s="193"/>
      <c r="AU737" s="193"/>
      <c r="AV737" s="193"/>
    </row>
    <row r="738" spans="1:48" ht="15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  <c r="AE738" s="193"/>
      <c r="AF738" s="193"/>
      <c r="AG738" s="193"/>
      <c r="AH738" s="193"/>
      <c r="AI738" s="193"/>
      <c r="AJ738" s="193"/>
      <c r="AK738" s="193"/>
      <c r="AL738" s="193"/>
      <c r="AM738" s="193"/>
      <c r="AN738" s="193"/>
      <c r="AO738" s="193"/>
      <c r="AP738" s="193"/>
      <c r="AQ738" s="193"/>
      <c r="AR738" s="193"/>
      <c r="AS738" s="193"/>
      <c r="AT738" s="193"/>
      <c r="AU738" s="193"/>
      <c r="AV738" s="193"/>
    </row>
    <row r="739" spans="1:48" ht="15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  <c r="AE739" s="193"/>
      <c r="AF739" s="193"/>
      <c r="AG739" s="193"/>
      <c r="AH739" s="193"/>
      <c r="AI739" s="193"/>
      <c r="AJ739" s="193"/>
      <c r="AK739" s="193"/>
      <c r="AL739" s="193"/>
      <c r="AM739" s="193"/>
      <c r="AN739" s="193"/>
      <c r="AO739" s="193"/>
      <c r="AP739" s="193"/>
      <c r="AQ739" s="193"/>
      <c r="AR739" s="193"/>
      <c r="AS739" s="193"/>
      <c r="AT739" s="193"/>
      <c r="AU739" s="193"/>
      <c r="AV739" s="193"/>
    </row>
    <row r="740" spans="1:48" ht="15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  <c r="AE740" s="193"/>
      <c r="AF740" s="193"/>
      <c r="AG740" s="193"/>
      <c r="AH740" s="193"/>
      <c r="AI740" s="193"/>
      <c r="AJ740" s="193"/>
      <c r="AK740" s="193"/>
      <c r="AL740" s="193"/>
      <c r="AM740" s="193"/>
      <c r="AN740" s="193"/>
      <c r="AO740" s="193"/>
      <c r="AP740" s="193"/>
      <c r="AQ740" s="193"/>
      <c r="AR740" s="193"/>
      <c r="AS740" s="193"/>
      <c r="AT740" s="193"/>
      <c r="AU740" s="193"/>
      <c r="AV740" s="193"/>
    </row>
    <row r="741" spans="1:48" ht="15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  <c r="AE741" s="193"/>
      <c r="AF741" s="193"/>
      <c r="AG741" s="193"/>
      <c r="AH741" s="193"/>
      <c r="AI741" s="193"/>
      <c r="AJ741" s="193"/>
      <c r="AK741" s="193"/>
      <c r="AL741" s="193"/>
      <c r="AM741" s="193"/>
      <c r="AN741" s="193"/>
      <c r="AO741" s="193"/>
      <c r="AP741" s="193"/>
      <c r="AQ741" s="193"/>
      <c r="AR741" s="193"/>
      <c r="AS741" s="193"/>
      <c r="AT741" s="193"/>
      <c r="AU741" s="193"/>
      <c r="AV741" s="193"/>
    </row>
    <row r="742" spans="1:48" ht="15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  <c r="AE742" s="193"/>
      <c r="AF742" s="193"/>
      <c r="AG742" s="193"/>
      <c r="AH742" s="193"/>
      <c r="AI742" s="193"/>
      <c r="AJ742" s="193"/>
      <c r="AK742" s="193"/>
      <c r="AL742" s="193"/>
      <c r="AM742" s="193"/>
      <c r="AN742" s="193"/>
      <c r="AO742" s="193"/>
      <c r="AP742" s="193"/>
      <c r="AQ742" s="193"/>
      <c r="AR742" s="193"/>
      <c r="AS742" s="193"/>
      <c r="AT742" s="193"/>
      <c r="AU742" s="193"/>
      <c r="AV742" s="193"/>
    </row>
    <row r="743" spans="1:48" ht="15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  <c r="AE743" s="193"/>
      <c r="AF743" s="193"/>
      <c r="AG743" s="193"/>
      <c r="AH743" s="193"/>
      <c r="AI743" s="193"/>
      <c r="AJ743" s="193"/>
      <c r="AK743" s="193"/>
      <c r="AL743" s="193"/>
      <c r="AM743" s="193"/>
      <c r="AN743" s="193"/>
      <c r="AO743" s="193"/>
      <c r="AP743" s="193"/>
      <c r="AQ743" s="193"/>
      <c r="AR743" s="193"/>
      <c r="AS743" s="193"/>
      <c r="AT743" s="193"/>
      <c r="AU743" s="193"/>
      <c r="AV743" s="193"/>
    </row>
    <row r="744" spans="1:48" ht="15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  <c r="AA744" s="193"/>
      <c r="AB744" s="193"/>
      <c r="AC744" s="193"/>
      <c r="AD744" s="193"/>
      <c r="AE744" s="193"/>
      <c r="AF744" s="193"/>
      <c r="AG744" s="193"/>
      <c r="AH744" s="193"/>
      <c r="AI744" s="193"/>
      <c r="AJ744" s="193"/>
      <c r="AK744" s="193"/>
      <c r="AL744" s="193"/>
      <c r="AM744" s="193"/>
      <c r="AN744" s="193"/>
      <c r="AO744" s="193"/>
      <c r="AP744" s="193"/>
      <c r="AQ744" s="193"/>
      <c r="AR744" s="193"/>
      <c r="AS744" s="193"/>
      <c r="AT744" s="193"/>
      <c r="AU744" s="193"/>
      <c r="AV744" s="193"/>
    </row>
    <row r="745" spans="1:48" ht="15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  <c r="AE745" s="193"/>
      <c r="AF745" s="193"/>
      <c r="AG745" s="193"/>
      <c r="AH745" s="193"/>
      <c r="AI745" s="193"/>
      <c r="AJ745" s="193"/>
      <c r="AK745" s="193"/>
      <c r="AL745" s="193"/>
      <c r="AM745" s="193"/>
      <c r="AN745" s="193"/>
      <c r="AO745" s="193"/>
      <c r="AP745" s="193"/>
      <c r="AQ745" s="193"/>
      <c r="AR745" s="193"/>
      <c r="AS745" s="193"/>
      <c r="AT745" s="193"/>
      <c r="AU745" s="193"/>
      <c r="AV745" s="193"/>
    </row>
    <row r="746" spans="1:48" ht="15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  <c r="AE746" s="193"/>
      <c r="AF746" s="193"/>
      <c r="AG746" s="193"/>
      <c r="AH746" s="193"/>
      <c r="AI746" s="193"/>
      <c r="AJ746" s="193"/>
      <c r="AK746" s="193"/>
      <c r="AL746" s="193"/>
      <c r="AM746" s="193"/>
      <c r="AN746" s="193"/>
      <c r="AO746" s="193"/>
      <c r="AP746" s="193"/>
      <c r="AQ746" s="193"/>
      <c r="AR746" s="193"/>
      <c r="AS746" s="193"/>
      <c r="AT746" s="193"/>
      <c r="AU746" s="193"/>
      <c r="AV746" s="193"/>
    </row>
    <row r="747" spans="1:48" ht="15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  <c r="AE747" s="193"/>
      <c r="AF747" s="193"/>
      <c r="AG747" s="193"/>
      <c r="AH747" s="193"/>
      <c r="AI747" s="193"/>
      <c r="AJ747" s="193"/>
      <c r="AK747" s="193"/>
      <c r="AL747" s="193"/>
      <c r="AM747" s="193"/>
      <c r="AN747" s="193"/>
      <c r="AO747" s="193"/>
      <c r="AP747" s="193"/>
      <c r="AQ747" s="193"/>
      <c r="AR747" s="193"/>
      <c r="AS747" s="193"/>
      <c r="AT747" s="193"/>
      <c r="AU747" s="193"/>
      <c r="AV747" s="193"/>
    </row>
    <row r="748" spans="1:48" ht="15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  <c r="AE748" s="193"/>
      <c r="AF748" s="193"/>
      <c r="AG748" s="193"/>
      <c r="AH748" s="193"/>
      <c r="AI748" s="193"/>
      <c r="AJ748" s="193"/>
      <c r="AK748" s="193"/>
      <c r="AL748" s="193"/>
      <c r="AM748" s="193"/>
      <c r="AN748" s="193"/>
      <c r="AO748" s="193"/>
      <c r="AP748" s="193"/>
      <c r="AQ748" s="193"/>
      <c r="AR748" s="193"/>
      <c r="AS748" s="193"/>
      <c r="AT748" s="193"/>
      <c r="AU748" s="193"/>
      <c r="AV748" s="193"/>
    </row>
    <row r="749" spans="1:48" ht="15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193"/>
      <c r="AB749" s="193"/>
      <c r="AC749" s="193"/>
      <c r="AD749" s="193"/>
      <c r="AE749" s="193"/>
      <c r="AF749" s="193"/>
      <c r="AG749" s="193"/>
      <c r="AH749" s="193"/>
      <c r="AI749" s="193"/>
      <c r="AJ749" s="193"/>
      <c r="AK749" s="193"/>
      <c r="AL749" s="193"/>
      <c r="AM749" s="193"/>
      <c r="AN749" s="193"/>
      <c r="AO749" s="193"/>
      <c r="AP749" s="193"/>
      <c r="AQ749" s="193"/>
      <c r="AR749" s="193"/>
      <c r="AS749" s="193"/>
      <c r="AT749" s="193"/>
      <c r="AU749" s="193"/>
      <c r="AV749" s="193"/>
    </row>
    <row r="750" spans="1:48" ht="15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  <c r="AE750" s="193"/>
      <c r="AF750" s="193"/>
      <c r="AG750" s="193"/>
      <c r="AH750" s="193"/>
      <c r="AI750" s="193"/>
      <c r="AJ750" s="193"/>
      <c r="AK750" s="193"/>
      <c r="AL750" s="193"/>
      <c r="AM750" s="193"/>
      <c r="AN750" s="193"/>
      <c r="AO750" s="193"/>
      <c r="AP750" s="193"/>
      <c r="AQ750" s="193"/>
      <c r="AR750" s="193"/>
      <c r="AS750" s="193"/>
      <c r="AT750" s="193"/>
      <c r="AU750" s="193"/>
      <c r="AV750" s="193"/>
    </row>
    <row r="751" spans="1:48" ht="15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  <c r="AE751" s="193"/>
      <c r="AF751" s="193"/>
      <c r="AG751" s="193"/>
      <c r="AH751" s="193"/>
      <c r="AI751" s="193"/>
      <c r="AJ751" s="193"/>
      <c r="AK751" s="193"/>
      <c r="AL751" s="193"/>
      <c r="AM751" s="193"/>
      <c r="AN751" s="193"/>
      <c r="AO751" s="193"/>
      <c r="AP751" s="193"/>
      <c r="AQ751" s="193"/>
      <c r="AR751" s="193"/>
      <c r="AS751" s="193"/>
      <c r="AT751" s="193"/>
      <c r="AU751" s="193"/>
      <c r="AV751" s="193"/>
    </row>
    <row r="752" spans="1:48" ht="15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  <c r="AE752" s="193"/>
      <c r="AF752" s="193"/>
      <c r="AG752" s="193"/>
      <c r="AH752" s="193"/>
      <c r="AI752" s="193"/>
      <c r="AJ752" s="193"/>
      <c r="AK752" s="193"/>
      <c r="AL752" s="193"/>
      <c r="AM752" s="193"/>
      <c r="AN752" s="193"/>
      <c r="AO752" s="193"/>
      <c r="AP752" s="193"/>
      <c r="AQ752" s="193"/>
      <c r="AR752" s="193"/>
      <c r="AS752" s="193"/>
      <c r="AT752" s="193"/>
      <c r="AU752" s="193"/>
      <c r="AV752" s="193"/>
    </row>
    <row r="753" spans="1:48" ht="15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  <c r="AE753" s="193"/>
      <c r="AF753" s="193"/>
      <c r="AG753" s="193"/>
      <c r="AH753" s="193"/>
      <c r="AI753" s="193"/>
      <c r="AJ753" s="193"/>
      <c r="AK753" s="193"/>
      <c r="AL753" s="193"/>
      <c r="AM753" s="193"/>
      <c r="AN753" s="193"/>
      <c r="AO753" s="193"/>
      <c r="AP753" s="193"/>
      <c r="AQ753" s="193"/>
      <c r="AR753" s="193"/>
      <c r="AS753" s="193"/>
      <c r="AT753" s="193"/>
      <c r="AU753" s="193"/>
      <c r="AV753" s="193"/>
    </row>
    <row r="754" spans="1:48" ht="15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  <c r="AE754" s="193"/>
      <c r="AF754" s="193"/>
      <c r="AG754" s="193"/>
      <c r="AH754" s="193"/>
      <c r="AI754" s="193"/>
      <c r="AJ754" s="193"/>
      <c r="AK754" s="193"/>
      <c r="AL754" s="193"/>
      <c r="AM754" s="193"/>
      <c r="AN754" s="193"/>
      <c r="AO754" s="193"/>
      <c r="AP754" s="193"/>
      <c r="AQ754" s="193"/>
      <c r="AR754" s="193"/>
      <c r="AS754" s="193"/>
      <c r="AT754" s="193"/>
      <c r="AU754" s="193"/>
      <c r="AV754" s="193"/>
    </row>
    <row r="755" spans="1:48" ht="15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  <c r="AE755" s="193"/>
      <c r="AF755" s="193"/>
      <c r="AG755" s="193"/>
      <c r="AH755" s="193"/>
      <c r="AI755" s="193"/>
      <c r="AJ755" s="193"/>
      <c r="AK755" s="193"/>
      <c r="AL755" s="193"/>
      <c r="AM755" s="193"/>
      <c r="AN755" s="193"/>
      <c r="AO755" s="193"/>
      <c r="AP755" s="193"/>
      <c r="AQ755" s="193"/>
      <c r="AR755" s="193"/>
      <c r="AS755" s="193"/>
      <c r="AT755" s="193"/>
      <c r="AU755" s="193"/>
      <c r="AV755" s="193"/>
    </row>
    <row r="756" spans="1:48" ht="15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  <c r="AE756" s="193"/>
      <c r="AF756" s="193"/>
      <c r="AG756" s="193"/>
      <c r="AH756" s="193"/>
      <c r="AI756" s="193"/>
      <c r="AJ756" s="193"/>
      <c r="AK756" s="193"/>
      <c r="AL756" s="193"/>
      <c r="AM756" s="193"/>
      <c r="AN756" s="193"/>
      <c r="AO756" s="193"/>
      <c r="AP756" s="193"/>
      <c r="AQ756" s="193"/>
      <c r="AR756" s="193"/>
      <c r="AS756" s="193"/>
      <c r="AT756" s="193"/>
      <c r="AU756" s="193"/>
      <c r="AV756" s="193"/>
    </row>
    <row r="757" spans="1:48" ht="15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193"/>
      <c r="AB757" s="193"/>
      <c r="AC757" s="193"/>
      <c r="AD757" s="193"/>
      <c r="AE757" s="193"/>
      <c r="AF757" s="193"/>
      <c r="AG757" s="193"/>
      <c r="AH757" s="193"/>
      <c r="AI757" s="193"/>
      <c r="AJ757" s="193"/>
      <c r="AK757" s="193"/>
      <c r="AL757" s="193"/>
      <c r="AM757" s="193"/>
      <c r="AN757" s="193"/>
      <c r="AO757" s="193"/>
      <c r="AP757" s="193"/>
      <c r="AQ757" s="193"/>
      <c r="AR757" s="193"/>
      <c r="AS757" s="193"/>
      <c r="AT757" s="193"/>
      <c r="AU757" s="193"/>
      <c r="AV757" s="193"/>
    </row>
    <row r="758" spans="1:48" ht="15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  <c r="AE758" s="193"/>
      <c r="AF758" s="193"/>
      <c r="AG758" s="193"/>
      <c r="AH758" s="193"/>
      <c r="AI758" s="193"/>
      <c r="AJ758" s="193"/>
      <c r="AK758" s="193"/>
      <c r="AL758" s="193"/>
      <c r="AM758" s="193"/>
      <c r="AN758" s="193"/>
      <c r="AO758" s="193"/>
      <c r="AP758" s="193"/>
      <c r="AQ758" s="193"/>
      <c r="AR758" s="193"/>
      <c r="AS758" s="193"/>
      <c r="AT758" s="193"/>
      <c r="AU758" s="193"/>
      <c r="AV758" s="193"/>
    </row>
    <row r="759" spans="1:48" ht="15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  <c r="AE759" s="193"/>
      <c r="AF759" s="193"/>
      <c r="AG759" s="193"/>
      <c r="AH759" s="193"/>
      <c r="AI759" s="193"/>
      <c r="AJ759" s="193"/>
      <c r="AK759" s="193"/>
      <c r="AL759" s="193"/>
      <c r="AM759" s="193"/>
      <c r="AN759" s="193"/>
      <c r="AO759" s="193"/>
      <c r="AP759" s="193"/>
      <c r="AQ759" s="193"/>
      <c r="AR759" s="193"/>
      <c r="AS759" s="193"/>
      <c r="AT759" s="193"/>
      <c r="AU759" s="193"/>
      <c r="AV759" s="193"/>
    </row>
    <row r="760" spans="1:48" ht="15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  <c r="AE760" s="193"/>
      <c r="AF760" s="193"/>
      <c r="AG760" s="193"/>
      <c r="AH760" s="193"/>
      <c r="AI760" s="193"/>
      <c r="AJ760" s="193"/>
      <c r="AK760" s="193"/>
      <c r="AL760" s="193"/>
      <c r="AM760" s="193"/>
      <c r="AN760" s="193"/>
      <c r="AO760" s="193"/>
      <c r="AP760" s="193"/>
      <c r="AQ760" s="193"/>
      <c r="AR760" s="193"/>
      <c r="AS760" s="193"/>
      <c r="AT760" s="193"/>
      <c r="AU760" s="193"/>
      <c r="AV760" s="193"/>
    </row>
    <row r="761" spans="1:48" ht="15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  <c r="AE761" s="193"/>
      <c r="AF761" s="193"/>
      <c r="AG761" s="193"/>
      <c r="AH761" s="193"/>
      <c r="AI761" s="193"/>
      <c r="AJ761" s="193"/>
      <c r="AK761" s="193"/>
      <c r="AL761" s="193"/>
      <c r="AM761" s="193"/>
      <c r="AN761" s="193"/>
      <c r="AO761" s="193"/>
      <c r="AP761" s="193"/>
      <c r="AQ761" s="193"/>
      <c r="AR761" s="193"/>
      <c r="AS761" s="193"/>
      <c r="AT761" s="193"/>
      <c r="AU761" s="193"/>
      <c r="AV761" s="193"/>
    </row>
    <row r="762" spans="1:48" ht="15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  <c r="AE762" s="193"/>
      <c r="AF762" s="193"/>
      <c r="AG762" s="193"/>
      <c r="AH762" s="193"/>
      <c r="AI762" s="193"/>
      <c r="AJ762" s="193"/>
      <c r="AK762" s="193"/>
      <c r="AL762" s="193"/>
      <c r="AM762" s="193"/>
      <c r="AN762" s="193"/>
      <c r="AO762" s="193"/>
      <c r="AP762" s="193"/>
      <c r="AQ762" s="193"/>
      <c r="AR762" s="193"/>
      <c r="AS762" s="193"/>
      <c r="AT762" s="193"/>
      <c r="AU762" s="193"/>
      <c r="AV762" s="193"/>
    </row>
    <row r="763" spans="1:48" ht="15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  <c r="AA763" s="193"/>
      <c r="AB763" s="193"/>
      <c r="AC763" s="193"/>
      <c r="AD763" s="193"/>
      <c r="AE763" s="193"/>
      <c r="AF763" s="193"/>
      <c r="AG763" s="193"/>
      <c r="AH763" s="193"/>
      <c r="AI763" s="193"/>
      <c r="AJ763" s="193"/>
      <c r="AK763" s="193"/>
      <c r="AL763" s="193"/>
      <c r="AM763" s="193"/>
      <c r="AN763" s="193"/>
      <c r="AO763" s="193"/>
      <c r="AP763" s="193"/>
      <c r="AQ763" s="193"/>
      <c r="AR763" s="193"/>
      <c r="AS763" s="193"/>
      <c r="AT763" s="193"/>
      <c r="AU763" s="193"/>
      <c r="AV763" s="193"/>
    </row>
    <row r="764" spans="1:48" ht="15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  <c r="AE764" s="193"/>
      <c r="AF764" s="193"/>
      <c r="AG764" s="193"/>
      <c r="AH764" s="193"/>
      <c r="AI764" s="193"/>
      <c r="AJ764" s="193"/>
      <c r="AK764" s="193"/>
      <c r="AL764" s="193"/>
      <c r="AM764" s="193"/>
      <c r="AN764" s="193"/>
      <c r="AO764" s="193"/>
      <c r="AP764" s="193"/>
      <c r="AQ764" s="193"/>
      <c r="AR764" s="193"/>
      <c r="AS764" s="193"/>
      <c r="AT764" s="193"/>
      <c r="AU764" s="193"/>
      <c r="AV764" s="193"/>
    </row>
    <row r="765" spans="1:48" ht="15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  <c r="AE765" s="193"/>
      <c r="AF765" s="193"/>
      <c r="AG765" s="193"/>
      <c r="AH765" s="193"/>
      <c r="AI765" s="193"/>
      <c r="AJ765" s="193"/>
      <c r="AK765" s="193"/>
      <c r="AL765" s="193"/>
      <c r="AM765" s="193"/>
      <c r="AN765" s="193"/>
      <c r="AO765" s="193"/>
      <c r="AP765" s="193"/>
      <c r="AQ765" s="193"/>
      <c r="AR765" s="193"/>
      <c r="AS765" s="193"/>
      <c r="AT765" s="193"/>
      <c r="AU765" s="193"/>
      <c r="AV765" s="193"/>
    </row>
    <row r="766" spans="1:48" ht="15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  <c r="AE766" s="193"/>
      <c r="AF766" s="193"/>
      <c r="AG766" s="193"/>
      <c r="AH766" s="193"/>
      <c r="AI766" s="193"/>
      <c r="AJ766" s="193"/>
      <c r="AK766" s="193"/>
      <c r="AL766" s="193"/>
      <c r="AM766" s="193"/>
      <c r="AN766" s="193"/>
      <c r="AO766" s="193"/>
      <c r="AP766" s="193"/>
      <c r="AQ766" s="193"/>
      <c r="AR766" s="193"/>
      <c r="AS766" s="193"/>
      <c r="AT766" s="193"/>
      <c r="AU766" s="193"/>
      <c r="AV766" s="193"/>
    </row>
    <row r="767" spans="1:48" ht="15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  <c r="AE767" s="193"/>
      <c r="AF767" s="193"/>
      <c r="AG767" s="193"/>
      <c r="AH767" s="193"/>
      <c r="AI767" s="193"/>
      <c r="AJ767" s="193"/>
      <c r="AK767" s="193"/>
      <c r="AL767" s="193"/>
      <c r="AM767" s="193"/>
      <c r="AN767" s="193"/>
      <c r="AO767" s="193"/>
      <c r="AP767" s="193"/>
      <c r="AQ767" s="193"/>
      <c r="AR767" s="193"/>
      <c r="AS767" s="193"/>
      <c r="AT767" s="193"/>
      <c r="AU767" s="193"/>
      <c r="AV767" s="193"/>
    </row>
    <row r="768" spans="1:48" ht="15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  <c r="AE768" s="193"/>
      <c r="AF768" s="193"/>
      <c r="AG768" s="193"/>
      <c r="AH768" s="193"/>
      <c r="AI768" s="193"/>
      <c r="AJ768" s="193"/>
      <c r="AK768" s="193"/>
      <c r="AL768" s="193"/>
      <c r="AM768" s="193"/>
      <c r="AN768" s="193"/>
      <c r="AO768" s="193"/>
      <c r="AP768" s="193"/>
      <c r="AQ768" s="193"/>
      <c r="AR768" s="193"/>
      <c r="AS768" s="193"/>
      <c r="AT768" s="193"/>
      <c r="AU768" s="193"/>
      <c r="AV768" s="193"/>
    </row>
    <row r="769" spans="1:48" ht="15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  <c r="AE769" s="193"/>
      <c r="AF769" s="193"/>
      <c r="AG769" s="193"/>
      <c r="AH769" s="193"/>
      <c r="AI769" s="193"/>
      <c r="AJ769" s="193"/>
      <c r="AK769" s="193"/>
      <c r="AL769" s="193"/>
      <c r="AM769" s="193"/>
      <c r="AN769" s="193"/>
      <c r="AO769" s="193"/>
      <c r="AP769" s="193"/>
      <c r="AQ769" s="193"/>
      <c r="AR769" s="193"/>
      <c r="AS769" s="193"/>
      <c r="AT769" s="193"/>
      <c r="AU769" s="193"/>
      <c r="AV769" s="193"/>
    </row>
    <row r="770" spans="1:48" ht="15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  <c r="AE770" s="193"/>
      <c r="AF770" s="193"/>
      <c r="AG770" s="193"/>
      <c r="AH770" s="193"/>
      <c r="AI770" s="193"/>
      <c r="AJ770" s="193"/>
      <c r="AK770" s="193"/>
      <c r="AL770" s="193"/>
      <c r="AM770" s="193"/>
      <c r="AN770" s="193"/>
      <c r="AO770" s="193"/>
      <c r="AP770" s="193"/>
      <c r="AQ770" s="193"/>
      <c r="AR770" s="193"/>
      <c r="AS770" s="193"/>
      <c r="AT770" s="193"/>
      <c r="AU770" s="193"/>
      <c r="AV770" s="193"/>
    </row>
    <row r="771" spans="1:48" ht="15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  <c r="AE771" s="193"/>
      <c r="AF771" s="193"/>
      <c r="AG771" s="193"/>
      <c r="AH771" s="193"/>
      <c r="AI771" s="193"/>
      <c r="AJ771" s="193"/>
      <c r="AK771" s="193"/>
      <c r="AL771" s="193"/>
      <c r="AM771" s="193"/>
      <c r="AN771" s="193"/>
      <c r="AO771" s="193"/>
      <c r="AP771" s="193"/>
      <c r="AQ771" s="193"/>
      <c r="AR771" s="193"/>
      <c r="AS771" s="193"/>
      <c r="AT771" s="193"/>
      <c r="AU771" s="193"/>
      <c r="AV771" s="193"/>
    </row>
    <row r="772" spans="1:48" ht="15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  <c r="AE772" s="193"/>
      <c r="AF772" s="193"/>
      <c r="AG772" s="193"/>
      <c r="AH772" s="193"/>
      <c r="AI772" s="193"/>
      <c r="AJ772" s="193"/>
      <c r="AK772" s="193"/>
      <c r="AL772" s="193"/>
      <c r="AM772" s="193"/>
      <c r="AN772" s="193"/>
      <c r="AO772" s="193"/>
      <c r="AP772" s="193"/>
      <c r="AQ772" s="193"/>
      <c r="AR772" s="193"/>
      <c r="AS772" s="193"/>
      <c r="AT772" s="193"/>
      <c r="AU772" s="193"/>
      <c r="AV772" s="193"/>
    </row>
    <row r="773" spans="1:48" ht="15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  <c r="AE773" s="193"/>
      <c r="AF773" s="193"/>
      <c r="AG773" s="193"/>
      <c r="AH773" s="193"/>
      <c r="AI773" s="193"/>
      <c r="AJ773" s="193"/>
      <c r="AK773" s="193"/>
      <c r="AL773" s="193"/>
      <c r="AM773" s="193"/>
      <c r="AN773" s="193"/>
      <c r="AO773" s="193"/>
      <c r="AP773" s="193"/>
      <c r="AQ773" s="193"/>
      <c r="AR773" s="193"/>
      <c r="AS773" s="193"/>
      <c r="AT773" s="193"/>
      <c r="AU773" s="193"/>
      <c r="AV773" s="193"/>
    </row>
    <row r="774" spans="1:48" ht="15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  <c r="AE774" s="193"/>
      <c r="AF774" s="193"/>
      <c r="AG774" s="193"/>
      <c r="AH774" s="193"/>
      <c r="AI774" s="193"/>
      <c r="AJ774" s="193"/>
      <c r="AK774" s="193"/>
      <c r="AL774" s="193"/>
      <c r="AM774" s="193"/>
      <c r="AN774" s="193"/>
      <c r="AO774" s="193"/>
      <c r="AP774" s="193"/>
      <c r="AQ774" s="193"/>
      <c r="AR774" s="193"/>
      <c r="AS774" s="193"/>
      <c r="AT774" s="193"/>
      <c r="AU774" s="193"/>
      <c r="AV774" s="193"/>
    </row>
    <row r="775" spans="1:48" ht="15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  <c r="AE775" s="193"/>
      <c r="AF775" s="193"/>
      <c r="AG775" s="193"/>
      <c r="AH775" s="193"/>
      <c r="AI775" s="193"/>
      <c r="AJ775" s="193"/>
      <c r="AK775" s="193"/>
      <c r="AL775" s="193"/>
      <c r="AM775" s="193"/>
      <c r="AN775" s="193"/>
      <c r="AO775" s="193"/>
      <c r="AP775" s="193"/>
      <c r="AQ775" s="193"/>
      <c r="AR775" s="193"/>
      <c r="AS775" s="193"/>
      <c r="AT775" s="193"/>
      <c r="AU775" s="193"/>
      <c r="AV775" s="193"/>
    </row>
    <row r="776" spans="1:48" ht="15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  <c r="AE776" s="193"/>
      <c r="AF776" s="193"/>
      <c r="AG776" s="193"/>
      <c r="AH776" s="193"/>
      <c r="AI776" s="193"/>
      <c r="AJ776" s="193"/>
      <c r="AK776" s="193"/>
      <c r="AL776" s="193"/>
      <c r="AM776" s="193"/>
      <c r="AN776" s="193"/>
      <c r="AO776" s="193"/>
      <c r="AP776" s="193"/>
      <c r="AQ776" s="193"/>
      <c r="AR776" s="193"/>
      <c r="AS776" s="193"/>
      <c r="AT776" s="193"/>
      <c r="AU776" s="193"/>
      <c r="AV776" s="193"/>
    </row>
    <row r="777" spans="1:48" ht="15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  <c r="AE777" s="193"/>
      <c r="AF777" s="193"/>
      <c r="AG777" s="193"/>
      <c r="AH777" s="193"/>
      <c r="AI777" s="193"/>
      <c r="AJ777" s="193"/>
      <c r="AK777" s="193"/>
      <c r="AL777" s="193"/>
      <c r="AM777" s="193"/>
      <c r="AN777" s="193"/>
      <c r="AO777" s="193"/>
      <c r="AP777" s="193"/>
      <c r="AQ777" s="193"/>
      <c r="AR777" s="193"/>
      <c r="AS777" s="193"/>
      <c r="AT777" s="193"/>
      <c r="AU777" s="193"/>
      <c r="AV777" s="193"/>
    </row>
    <row r="778" spans="1:48" ht="15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  <c r="AE778" s="193"/>
      <c r="AF778" s="193"/>
      <c r="AG778" s="193"/>
      <c r="AH778" s="193"/>
      <c r="AI778" s="193"/>
      <c r="AJ778" s="193"/>
      <c r="AK778" s="193"/>
      <c r="AL778" s="193"/>
      <c r="AM778" s="193"/>
      <c r="AN778" s="193"/>
      <c r="AO778" s="193"/>
      <c r="AP778" s="193"/>
      <c r="AQ778" s="193"/>
      <c r="AR778" s="193"/>
      <c r="AS778" s="193"/>
      <c r="AT778" s="193"/>
      <c r="AU778" s="193"/>
      <c r="AV778" s="193"/>
    </row>
    <row r="779" spans="1:48" ht="15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  <c r="AE779" s="193"/>
      <c r="AF779" s="193"/>
      <c r="AG779" s="193"/>
      <c r="AH779" s="193"/>
      <c r="AI779" s="193"/>
      <c r="AJ779" s="193"/>
      <c r="AK779" s="193"/>
      <c r="AL779" s="193"/>
      <c r="AM779" s="193"/>
      <c r="AN779" s="193"/>
      <c r="AO779" s="193"/>
      <c r="AP779" s="193"/>
      <c r="AQ779" s="193"/>
      <c r="AR779" s="193"/>
      <c r="AS779" s="193"/>
      <c r="AT779" s="193"/>
      <c r="AU779" s="193"/>
      <c r="AV779" s="193"/>
    </row>
    <row r="780" spans="1:48" ht="15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  <c r="AE780" s="193"/>
      <c r="AF780" s="193"/>
      <c r="AG780" s="193"/>
      <c r="AH780" s="193"/>
      <c r="AI780" s="193"/>
      <c r="AJ780" s="193"/>
      <c r="AK780" s="193"/>
      <c r="AL780" s="193"/>
      <c r="AM780" s="193"/>
      <c r="AN780" s="193"/>
      <c r="AO780" s="193"/>
      <c r="AP780" s="193"/>
      <c r="AQ780" s="193"/>
      <c r="AR780" s="193"/>
      <c r="AS780" s="193"/>
      <c r="AT780" s="193"/>
      <c r="AU780" s="193"/>
      <c r="AV780" s="193"/>
    </row>
    <row r="781" spans="1:48" ht="15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  <c r="AE781" s="193"/>
      <c r="AF781" s="193"/>
      <c r="AG781" s="193"/>
      <c r="AH781" s="193"/>
      <c r="AI781" s="193"/>
      <c r="AJ781" s="193"/>
      <c r="AK781" s="193"/>
      <c r="AL781" s="193"/>
      <c r="AM781" s="193"/>
      <c r="AN781" s="193"/>
      <c r="AO781" s="193"/>
      <c r="AP781" s="193"/>
      <c r="AQ781" s="193"/>
      <c r="AR781" s="193"/>
      <c r="AS781" s="193"/>
      <c r="AT781" s="193"/>
      <c r="AU781" s="193"/>
      <c r="AV781" s="193"/>
    </row>
    <row r="782" spans="1:48" ht="15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  <c r="AE782" s="193"/>
      <c r="AF782" s="193"/>
      <c r="AG782" s="193"/>
      <c r="AH782" s="193"/>
      <c r="AI782" s="193"/>
      <c r="AJ782" s="193"/>
      <c r="AK782" s="193"/>
      <c r="AL782" s="193"/>
      <c r="AM782" s="193"/>
      <c r="AN782" s="193"/>
      <c r="AO782" s="193"/>
      <c r="AP782" s="193"/>
      <c r="AQ782" s="193"/>
      <c r="AR782" s="193"/>
      <c r="AS782" s="193"/>
      <c r="AT782" s="193"/>
      <c r="AU782" s="193"/>
      <c r="AV782" s="193"/>
    </row>
    <row r="783" spans="1:48" ht="15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  <c r="AE783" s="193"/>
      <c r="AF783" s="193"/>
      <c r="AG783" s="193"/>
      <c r="AH783" s="193"/>
      <c r="AI783" s="193"/>
      <c r="AJ783" s="193"/>
      <c r="AK783" s="193"/>
      <c r="AL783" s="193"/>
      <c r="AM783" s="193"/>
      <c r="AN783" s="193"/>
      <c r="AO783" s="193"/>
      <c r="AP783" s="193"/>
      <c r="AQ783" s="193"/>
      <c r="AR783" s="193"/>
      <c r="AS783" s="193"/>
      <c r="AT783" s="193"/>
      <c r="AU783" s="193"/>
      <c r="AV783" s="193"/>
    </row>
    <row r="784" spans="1:48" ht="15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  <c r="AE784" s="193"/>
      <c r="AF784" s="193"/>
      <c r="AG784" s="193"/>
      <c r="AH784" s="193"/>
      <c r="AI784" s="193"/>
      <c r="AJ784" s="193"/>
      <c r="AK784" s="193"/>
      <c r="AL784" s="193"/>
      <c r="AM784" s="193"/>
      <c r="AN784" s="193"/>
      <c r="AO784" s="193"/>
      <c r="AP784" s="193"/>
      <c r="AQ784" s="193"/>
      <c r="AR784" s="193"/>
      <c r="AS784" s="193"/>
      <c r="AT784" s="193"/>
      <c r="AU784" s="193"/>
      <c r="AV784" s="193"/>
    </row>
    <row r="785" spans="1:48" ht="15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  <c r="AE785" s="193"/>
      <c r="AF785" s="193"/>
      <c r="AG785" s="193"/>
      <c r="AH785" s="193"/>
      <c r="AI785" s="193"/>
      <c r="AJ785" s="193"/>
      <c r="AK785" s="193"/>
      <c r="AL785" s="193"/>
      <c r="AM785" s="193"/>
      <c r="AN785" s="193"/>
      <c r="AO785" s="193"/>
      <c r="AP785" s="193"/>
      <c r="AQ785" s="193"/>
      <c r="AR785" s="193"/>
      <c r="AS785" s="193"/>
      <c r="AT785" s="193"/>
      <c r="AU785" s="193"/>
      <c r="AV785" s="193"/>
    </row>
    <row r="786" spans="1:48" ht="15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  <c r="AA786" s="193"/>
      <c r="AB786" s="193"/>
      <c r="AC786" s="193"/>
      <c r="AD786" s="193"/>
      <c r="AE786" s="193"/>
      <c r="AF786" s="193"/>
      <c r="AG786" s="193"/>
      <c r="AH786" s="193"/>
      <c r="AI786" s="193"/>
      <c r="AJ786" s="193"/>
      <c r="AK786" s="193"/>
      <c r="AL786" s="193"/>
      <c r="AM786" s="193"/>
      <c r="AN786" s="193"/>
      <c r="AO786" s="193"/>
      <c r="AP786" s="193"/>
      <c r="AQ786" s="193"/>
      <c r="AR786" s="193"/>
      <c r="AS786" s="193"/>
      <c r="AT786" s="193"/>
      <c r="AU786" s="193"/>
      <c r="AV786" s="193"/>
    </row>
    <row r="787" spans="1:48" ht="15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  <c r="AE787" s="193"/>
      <c r="AF787" s="193"/>
      <c r="AG787" s="193"/>
      <c r="AH787" s="193"/>
      <c r="AI787" s="193"/>
      <c r="AJ787" s="193"/>
      <c r="AK787" s="193"/>
      <c r="AL787" s="193"/>
      <c r="AM787" s="193"/>
      <c r="AN787" s="193"/>
      <c r="AO787" s="193"/>
      <c r="AP787" s="193"/>
      <c r="AQ787" s="193"/>
      <c r="AR787" s="193"/>
      <c r="AS787" s="193"/>
      <c r="AT787" s="193"/>
      <c r="AU787" s="193"/>
      <c r="AV787" s="193"/>
    </row>
    <row r="788" spans="1:48" ht="15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  <c r="AE788" s="193"/>
      <c r="AF788" s="193"/>
      <c r="AG788" s="193"/>
      <c r="AH788" s="193"/>
      <c r="AI788" s="193"/>
      <c r="AJ788" s="193"/>
      <c r="AK788" s="193"/>
      <c r="AL788" s="193"/>
      <c r="AM788" s="193"/>
      <c r="AN788" s="193"/>
      <c r="AO788" s="193"/>
      <c r="AP788" s="193"/>
      <c r="AQ788" s="193"/>
      <c r="AR788" s="193"/>
      <c r="AS788" s="193"/>
      <c r="AT788" s="193"/>
      <c r="AU788" s="193"/>
      <c r="AV788" s="193"/>
    </row>
    <row r="789" spans="1:48" ht="15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  <c r="AE789" s="193"/>
      <c r="AF789" s="193"/>
      <c r="AG789" s="193"/>
      <c r="AH789" s="193"/>
      <c r="AI789" s="193"/>
      <c r="AJ789" s="193"/>
      <c r="AK789" s="193"/>
      <c r="AL789" s="193"/>
      <c r="AM789" s="193"/>
      <c r="AN789" s="193"/>
      <c r="AO789" s="193"/>
      <c r="AP789" s="193"/>
      <c r="AQ789" s="193"/>
      <c r="AR789" s="193"/>
      <c r="AS789" s="193"/>
      <c r="AT789" s="193"/>
      <c r="AU789" s="193"/>
      <c r="AV789" s="193"/>
    </row>
    <row r="790" spans="1:48" ht="15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  <c r="AE790" s="193"/>
      <c r="AF790" s="193"/>
      <c r="AG790" s="193"/>
      <c r="AH790" s="193"/>
      <c r="AI790" s="193"/>
      <c r="AJ790" s="193"/>
      <c r="AK790" s="193"/>
      <c r="AL790" s="193"/>
      <c r="AM790" s="193"/>
      <c r="AN790" s="193"/>
      <c r="AO790" s="193"/>
      <c r="AP790" s="193"/>
      <c r="AQ790" s="193"/>
      <c r="AR790" s="193"/>
      <c r="AS790" s="193"/>
      <c r="AT790" s="193"/>
      <c r="AU790" s="193"/>
      <c r="AV790" s="193"/>
    </row>
    <row r="791" spans="1:48" ht="15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  <c r="AA791" s="193"/>
      <c r="AB791" s="193"/>
      <c r="AC791" s="193"/>
      <c r="AD791" s="193"/>
      <c r="AE791" s="193"/>
      <c r="AF791" s="193"/>
      <c r="AG791" s="193"/>
      <c r="AH791" s="193"/>
      <c r="AI791" s="193"/>
      <c r="AJ791" s="193"/>
      <c r="AK791" s="193"/>
      <c r="AL791" s="193"/>
      <c r="AM791" s="193"/>
      <c r="AN791" s="193"/>
      <c r="AO791" s="193"/>
      <c r="AP791" s="193"/>
      <c r="AQ791" s="193"/>
      <c r="AR791" s="193"/>
      <c r="AS791" s="193"/>
      <c r="AT791" s="193"/>
      <c r="AU791" s="193"/>
      <c r="AV791" s="193"/>
    </row>
    <row r="792" spans="1:48" ht="15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  <c r="AE792" s="193"/>
      <c r="AF792" s="193"/>
      <c r="AG792" s="193"/>
      <c r="AH792" s="193"/>
      <c r="AI792" s="193"/>
      <c r="AJ792" s="193"/>
      <c r="AK792" s="193"/>
      <c r="AL792" s="193"/>
      <c r="AM792" s="193"/>
      <c r="AN792" s="193"/>
      <c r="AO792" s="193"/>
      <c r="AP792" s="193"/>
      <c r="AQ792" s="193"/>
      <c r="AR792" s="193"/>
      <c r="AS792" s="193"/>
      <c r="AT792" s="193"/>
      <c r="AU792" s="193"/>
      <c r="AV792" s="193"/>
    </row>
    <row r="793" spans="1:48" ht="15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  <c r="AE793" s="193"/>
      <c r="AF793" s="193"/>
      <c r="AG793" s="193"/>
      <c r="AH793" s="193"/>
      <c r="AI793" s="193"/>
      <c r="AJ793" s="193"/>
      <c r="AK793" s="193"/>
      <c r="AL793" s="193"/>
      <c r="AM793" s="193"/>
      <c r="AN793" s="193"/>
      <c r="AO793" s="193"/>
      <c r="AP793" s="193"/>
      <c r="AQ793" s="193"/>
      <c r="AR793" s="193"/>
      <c r="AS793" s="193"/>
      <c r="AT793" s="193"/>
      <c r="AU793" s="193"/>
      <c r="AV793" s="193"/>
    </row>
    <row r="794" spans="1:48" ht="15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  <c r="AA794" s="193"/>
      <c r="AB794" s="193"/>
      <c r="AC794" s="193"/>
      <c r="AD794" s="193"/>
      <c r="AE794" s="193"/>
      <c r="AF794" s="193"/>
      <c r="AG794" s="193"/>
      <c r="AH794" s="193"/>
      <c r="AI794" s="193"/>
      <c r="AJ794" s="193"/>
      <c r="AK794" s="193"/>
      <c r="AL794" s="193"/>
      <c r="AM794" s="193"/>
      <c r="AN794" s="193"/>
      <c r="AO794" s="193"/>
      <c r="AP794" s="193"/>
      <c r="AQ794" s="193"/>
      <c r="AR794" s="193"/>
      <c r="AS794" s="193"/>
      <c r="AT794" s="193"/>
      <c r="AU794" s="193"/>
      <c r="AV794" s="193"/>
    </row>
    <row r="795" spans="1:48" ht="15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  <c r="AE795" s="193"/>
      <c r="AF795" s="193"/>
      <c r="AG795" s="193"/>
      <c r="AH795" s="193"/>
      <c r="AI795" s="193"/>
      <c r="AJ795" s="193"/>
      <c r="AK795" s="193"/>
      <c r="AL795" s="193"/>
      <c r="AM795" s="193"/>
      <c r="AN795" s="193"/>
      <c r="AO795" s="193"/>
      <c r="AP795" s="193"/>
      <c r="AQ795" s="193"/>
      <c r="AR795" s="193"/>
      <c r="AS795" s="193"/>
      <c r="AT795" s="193"/>
      <c r="AU795" s="193"/>
      <c r="AV795" s="193"/>
    </row>
    <row r="796" spans="1:48" ht="15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  <c r="AE796" s="193"/>
      <c r="AF796" s="193"/>
      <c r="AG796" s="193"/>
      <c r="AH796" s="193"/>
      <c r="AI796" s="193"/>
      <c r="AJ796" s="193"/>
      <c r="AK796" s="193"/>
      <c r="AL796" s="193"/>
      <c r="AM796" s="193"/>
      <c r="AN796" s="193"/>
      <c r="AO796" s="193"/>
      <c r="AP796" s="193"/>
      <c r="AQ796" s="193"/>
      <c r="AR796" s="193"/>
      <c r="AS796" s="193"/>
      <c r="AT796" s="193"/>
      <c r="AU796" s="193"/>
      <c r="AV796" s="193"/>
    </row>
    <row r="797" spans="1:48" ht="15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  <c r="AE797" s="193"/>
      <c r="AF797" s="193"/>
      <c r="AG797" s="193"/>
      <c r="AH797" s="193"/>
      <c r="AI797" s="193"/>
      <c r="AJ797" s="193"/>
      <c r="AK797" s="193"/>
      <c r="AL797" s="193"/>
      <c r="AM797" s="193"/>
      <c r="AN797" s="193"/>
      <c r="AO797" s="193"/>
      <c r="AP797" s="193"/>
      <c r="AQ797" s="193"/>
      <c r="AR797" s="193"/>
      <c r="AS797" s="193"/>
      <c r="AT797" s="193"/>
      <c r="AU797" s="193"/>
      <c r="AV797" s="193"/>
    </row>
    <row r="798" spans="1:48" ht="15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  <c r="AE798" s="193"/>
      <c r="AF798" s="193"/>
      <c r="AG798" s="193"/>
      <c r="AH798" s="193"/>
      <c r="AI798" s="193"/>
      <c r="AJ798" s="193"/>
      <c r="AK798" s="193"/>
      <c r="AL798" s="193"/>
      <c r="AM798" s="193"/>
      <c r="AN798" s="193"/>
      <c r="AO798" s="193"/>
      <c r="AP798" s="193"/>
      <c r="AQ798" s="193"/>
      <c r="AR798" s="193"/>
      <c r="AS798" s="193"/>
      <c r="AT798" s="193"/>
      <c r="AU798" s="193"/>
      <c r="AV798" s="193"/>
    </row>
    <row r="799" spans="1:48" ht="15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  <c r="AE799" s="193"/>
      <c r="AF799" s="193"/>
      <c r="AG799" s="193"/>
      <c r="AH799" s="193"/>
      <c r="AI799" s="193"/>
      <c r="AJ799" s="193"/>
      <c r="AK799" s="193"/>
      <c r="AL799" s="193"/>
      <c r="AM799" s="193"/>
      <c r="AN799" s="193"/>
      <c r="AO799" s="193"/>
      <c r="AP799" s="193"/>
      <c r="AQ799" s="193"/>
      <c r="AR799" s="193"/>
      <c r="AS799" s="193"/>
      <c r="AT799" s="193"/>
      <c r="AU799" s="193"/>
      <c r="AV799" s="193"/>
    </row>
    <row r="800" spans="1:48" ht="15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  <c r="AE800" s="193"/>
      <c r="AF800" s="193"/>
      <c r="AG800" s="193"/>
      <c r="AH800" s="193"/>
      <c r="AI800" s="193"/>
      <c r="AJ800" s="193"/>
      <c r="AK800" s="193"/>
      <c r="AL800" s="193"/>
      <c r="AM800" s="193"/>
      <c r="AN800" s="193"/>
      <c r="AO800" s="193"/>
      <c r="AP800" s="193"/>
      <c r="AQ800" s="193"/>
      <c r="AR800" s="193"/>
      <c r="AS800" s="193"/>
      <c r="AT800" s="193"/>
      <c r="AU800" s="193"/>
      <c r="AV800" s="193"/>
    </row>
    <row r="801" spans="1:48" ht="15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  <c r="AE801" s="193"/>
      <c r="AF801" s="193"/>
      <c r="AG801" s="193"/>
      <c r="AH801" s="193"/>
      <c r="AI801" s="193"/>
      <c r="AJ801" s="193"/>
      <c r="AK801" s="193"/>
      <c r="AL801" s="193"/>
      <c r="AM801" s="193"/>
      <c r="AN801" s="193"/>
      <c r="AO801" s="193"/>
      <c r="AP801" s="193"/>
      <c r="AQ801" s="193"/>
      <c r="AR801" s="193"/>
      <c r="AS801" s="193"/>
      <c r="AT801" s="193"/>
      <c r="AU801" s="193"/>
      <c r="AV801" s="193"/>
    </row>
    <row r="802" spans="1:48" ht="15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  <c r="AE802" s="193"/>
      <c r="AF802" s="193"/>
      <c r="AG802" s="193"/>
      <c r="AH802" s="193"/>
      <c r="AI802" s="193"/>
      <c r="AJ802" s="193"/>
      <c r="AK802" s="193"/>
      <c r="AL802" s="193"/>
      <c r="AM802" s="193"/>
      <c r="AN802" s="193"/>
      <c r="AO802" s="193"/>
      <c r="AP802" s="193"/>
      <c r="AQ802" s="193"/>
      <c r="AR802" s="193"/>
      <c r="AS802" s="193"/>
      <c r="AT802" s="193"/>
      <c r="AU802" s="193"/>
      <c r="AV802" s="193"/>
    </row>
    <row r="803" spans="1:48" ht="15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  <c r="AE803" s="193"/>
      <c r="AF803" s="193"/>
      <c r="AG803" s="193"/>
      <c r="AH803" s="193"/>
      <c r="AI803" s="193"/>
      <c r="AJ803" s="193"/>
      <c r="AK803" s="193"/>
      <c r="AL803" s="193"/>
      <c r="AM803" s="193"/>
      <c r="AN803" s="193"/>
      <c r="AO803" s="193"/>
      <c r="AP803" s="193"/>
      <c r="AQ803" s="193"/>
      <c r="AR803" s="193"/>
      <c r="AS803" s="193"/>
      <c r="AT803" s="193"/>
      <c r="AU803" s="193"/>
      <c r="AV803" s="193"/>
    </row>
    <row r="804" spans="1:48" ht="15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  <c r="AE804" s="193"/>
      <c r="AF804" s="193"/>
      <c r="AG804" s="193"/>
      <c r="AH804" s="193"/>
      <c r="AI804" s="193"/>
      <c r="AJ804" s="193"/>
      <c r="AK804" s="193"/>
      <c r="AL804" s="193"/>
      <c r="AM804" s="193"/>
      <c r="AN804" s="193"/>
      <c r="AO804" s="193"/>
      <c r="AP804" s="193"/>
      <c r="AQ804" s="193"/>
      <c r="AR804" s="193"/>
      <c r="AS804" s="193"/>
      <c r="AT804" s="193"/>
      <c r="AU804" s="193"/>
      <c r="AV804" s="193"/>
    </row>
    <row r="805" spans="1:48" ht="15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  <c r="AE805" s="193"/>
      <c r="AF805" s="193"/>
      <c r="AG805" s="193"/>
      <c r="AH805" s="193"/>
      <c r="AI805" s="193"/>
      <c r="AJ805" s="193"/>
      <c r="AK805" s="193"/>
      <c r="AL805" s="193"/>
      <c r="AM805" s="193"/>
      <c r="AN805" s="193"/>
      <c r="AO805" s="193"/>
      <c r="AP805" s="193"/>
      <c r="AQ805" s="193"/>
      <c r="AR805" s="193"/>
      <c r="AS805" s="193"/>
      <c r="AT805" s="193"/>
      <c r="AU805" s="193"/>
      <c r="AV805" s="193"/>
    </row>
    <row r="806" spans="1:48" ht="15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  <c r="AE806" s="193"/>
      <c r="AF806" s="193"/>
      <c r="AG806" s="193"/>
      <c r="AH806" s="193"/>
      <c r="AI806" s="193"/>
      <c r="AJ806" s="193"/>
      <c r="AK806" s="193"/>
      <c r="AL806" s="193"/>
      <c r="AM806" s="193"/>
      <c r="AN806" s="193"/>
      <c r="AO806" s="193"/>
      <c r="AP806" s="193"/>
      <c r="AQ806" s="193"/>
      <c r="AR806" s="193"/>
      <c r="AS806" s="193"/>
      <c r="AT806" s="193"/>
      <c r="AU806" s="193"/>
      <c r="AV806" s="193"/>
    </row>
    <row r="807" spans="1:48" ht="15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  <c r="AE807" s="193"/>
      <c r="AF807" s="193"/>
      <c r="AG807" s="193"/>
      <c r="AH807" s="193"/>
      <c r="AI807" s="193"/>
      <c r="AJ807" s="193"/>
      <c r="AK807" s="193"/>
      <c r="AL807" s="193"/>
      <c r="AM807" s="193"/>
      <c r="AN807" s="193"/>
      <c r="AO807" s="193"/>
      <c r="AP807" s="193"/>
      <c r="AQ807" s="193"/>
      <c r="AR807" s="193"/>
      <c r="AS807" s="193"/>
      <c r="AT807" s="193"/>
      <c r="AU807" s="193"/>
      <c r="AV807" s="193"/>
    </row>
    <row r="808" spans="1:48" ht="15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  <c r="AE808" s="193"/>
      <c r="AF808" s="193"/>
      <c r="AG808" s="193"/>
      <c r="AH808" s="193"/>
      <c r="AI808" s="193"/>
      <c r="AJ808" s="193"/>
      <c r="AK808" s="193"/>
      <c r="AL808" s="193"/>
      <c r="AM808" s="193"/>
      <c r="AN808" s="193"/>
      <c r="AO808" s="193"/>
      <c r="AP808" s="193"/>
      <c r="AQ808" s="193"/>
      <c r="AR808" s="193"/>
      <c r="AS808" s="193"/>
      <c r="AT808" s="193"/>
      <c r="AU808" s="193"/>
      <c r="AV808" s="193"/>
    </row>
    <row r="809" spans="1:48" ht="15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  <c r="AE809" s="193"/>
      <c r="AF809" s="193"/>
      <c r="AG809" s="193"/>
      <c r="AH809" s="193"/>
      <c r="AI809" s="193"/>
      <c r="AJ809" s="193"/>
      <c r="AK809" s="193"/>
      <c r="AL809" s="193"/>
      <c r="AM809" s="193"/>
      <c r="AN809" s="193"/>
      <c r="AO809" s="193"/>
      <c r="AP809" s="193"/>
      <c r="AQ809" s="193"/>
      <c r="AR809" s="193"/>
      <c r="AS809" s="193"/>
      <c r="AT809" s="193"/>
      <c r="AU809" s="193"/>
      <c r="AV809" s="193"/>
    </row>
    <row r="810" spans="1:48" ht="15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  <c r="AE810" s="193"/>
      <c r="AF810" s="193"/>
      <c r="AG810" s="193"/>
      <c r="AH810" s="193"/>
      <c r="AI810" s="193"/>
      <c r="AJ810" s="193"/>
      <c r="AK810" s="193"/>
      <c r="AL810" s="193"/>
      <c r="AM810" s="193"/>
      <c r="AN810" s="193"/>
      <c r="AO810" s="193"/>
      <c r="AP810" s="193"/>
      <c r="AQ810" s="193"/>
      <c r="AR810" s="193"/>
      <c r="AS810" s="193"/>
      <c r="AT810" s="193"/>
      <c r="AU810" s="193"/>
      <c r="AV810" s="193"/>
    </row>
    <row r="811" spans="1:48" ht="15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  <c r="AE811" s="193"/>
      <c r="AF811" s="193"/>
      <c r="AG811" s="193"/>
      <c r="AH811" s="193"/>
      <c r="AI811" s="193"/>
      <c r="AJ811" s="193"/>
      <c r="AK811" s="193"/>
      <c r="AL811" s="193"/>
      <c r="AM811" s="193"/>
      <c r="AN811" s="193"/>
      <c r="AO811" s="193"/>
      <c r="AP811" s="193"/>
      <c r="AQ811" s="193"/>
      <c r="AR811" s="193"/>
      <c r="AS811" s="193"/>
      <c r="AT811" s="193"/>
      <c r="AU811" s="193"/>
      <c r="AV811" s="193"/>
    </row>
    <row r="812" spans="1:48" ht="15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  <c r="AE812" s="193"/>
      <c r="AF812" s="193"/>
      <c r="AG812" s="193"/>
      <c r="AH812" s="193"/>
      <c r="AI812" s="193"/>
      <c r="AJ812" s="193"/>
      <c r="AK812" s="193"/>
      <c r="AL812" s="193"/>
      <c r="AM812" s="193"/>
      <c r="AN812" s="193"/>
      <c r="AO812" s="193"/>
      <c r="AP812" s="193"/>
      <c r="AQ812" s="193"/>
      <c r="AR812" s="193"/>
      <c r="AS812" s="193"/>
      <c r="AT812" s="193"/>
      <c r="AU812" s="193"/>
      <c r="AV812" s="193"/>
    </row>
    <row r="813" spans="1:48" ht="15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  <c r="AE813" s="193"/>
      <c r="AF813" s="193"/>
      <c r="AG813" s="193"/>
      <c r="AH813" s="193"/>
      <c r="AI813" s="193"/>
      <c r="AJ813" s="193"/>
      <c r="AK813" s="193"/>
      <c r="AL813" s="193"/>
      <c r="AM813" s="193"/>
      <c r="AN813" s="193"/>
      <c r="AO813" s="193"/>
      <c r="AP813" s="193"/>
      <c r="AQ813" s="193"/>
      <c r="AR813" s="193"/>
      <c r="AS813" s="193"/>
      <c r="AT813" s="193"/>
      <c r="AU813" s="193"/>
      <c r="AV813" s="193"/>
    </row>
    <row r="814" spans="1:48" ht="15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  <c r="AE814" s="193"/>
      <c r="AF814" s="193"/>
      <c r="AG814" s="193"/>
      <c r="AH814" s="193"/>
      <c r="AI814" s="193"/>
      <c r="AJ814" s="193"/>
      <c r="AK814" s="193"/>
      <c r="AL814" s="193"/>
      <c r="AM814" s="193"/>
      <c r="AN814" s="193"/>
      <c r="AO814" s="193"/>
      <c r="AP814" s="193"/>
      <c r="AQ814" s="193"/>
      <c r="AR814" s="193"/>
      <c r="AS814" s="193"/>
      <c r="AT814" s="193"/>
      <c r="AU814" s="193"/>
      <c r="AV814" s="193"/>
    </row>
    <row r="815" spans="1:48" ht="15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  <c r="AE815" s="193"/>
      <c r="AF815" s="193"/>
      <c r="AG815" s="193"/>
      <c r="AH815" s="193"/>
      <c r="AI815" s="193"/>
      <c r="AJ815" s="193"/>
      <c r="AK815" s="193"/>
      <c r="AL815" s="193"/>
      <c r="AM815" s="193"/>
      <c r="AN815" s="193"/>
      <c r="AO815" s="193"/>
      <c r="AP815" s="193"/>
      <c r="AQ815" s="193"/>
      <c r="AR815" s="193"/>
      <c r="AS815" s="193"/>
      <c r="AT815" s="193"/>
      <c r="AU815" s="193"/>
      <c r="AV815" s="193"/>
    </row>
    <row r="816" spans="1:48" ht="15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  <c r="AE816" s="193"/>
      <c r="AF816" s="193"/>
      <c r="AG816" s="193"/>
      <c r="AH816" s="193"/>
      <c r="AI816" s="193"/>
      <c r="AJ816" s="193"/>
      <c r="AK816" s="193"/>
      <c r="AL816" s="193"/>
      <c r="AM816" s="193"/>
      <c r="AN816" s="193"/>
      <c r="AO816" s="193"/>
      <c r="AP816" s="193"/>
      <c r="AQ816" s="193"/>
      <c r="AR816" s="193"/>
      <c r="AS816" s="193"/>
      <c r="AT816" s="193"/>
      <c r="AU816" s="193"/>
      <c r="AV816" s="193"/>
    </row>
    <row r="817" spans="1:48" ht="15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  <c r="AA817" s="193"/>
      <c r="AB817" s="193"/>
      <c r="AC817" s="193"/>
      <c r="AD817" s="193"/>
      <c r="AE817" s="193"/>
      <c r="AF817" s="193"/>
      <c r="AG817" s="193"/>
      <c r="AH817" s="193"/>
      <c r="AI817" s="193"/>
      <c r="AJ817" s="193"/>
      <c r="AK817" s="193"/>
      <c r="AL817" s="193"/>
      <c r="AM817" s="193"/>
      <c r="AN817" s="193"/>
      <c r="AO817" s="193"/>
      <c r="AP817" s="193"/>
      <c r="AQ817" s="193"/>
      <c r="AR817" s="193"/>
      <c r="AS817" s="193"/>
      <c r="AT817" s="193"/>
      <c r="AU817" s="193"/>
      <c r="AV817" s="193"/>
    </row>
    <row r="818" spans="1:48" ht="15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  <c r="AE818" s="193"/>
      <c r="AF818" s="193"/>
      <c r="AG818" s="193"/>
      <c r="AH818" s="193"/>
      <c r="AI818" s="193"/>
      <c r="AJ818" s="193"/>
      <c r="AK818" s="193"/>
      <c r="AL818" s="193"/>
      <c r="AM818" s="193"/>
      <c r="AN818" s="193"/>
      <c r="AO818" s="193"/>
      <c r="AP818" s="193"/>
      <c r="AQ818" s="193"/>
      <c r="AR818" s="193"/>
      <c r="AS818" s="193"/>
      <c r="AT818" s="193"/>
      <c r="AU818" s="193"/>
      <c r="AV818" s="193"/>
    </row>
    <row r="819" spans="1:48" ht="15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  <c r="AE819" s="193"/>
      <c r="AF819" s="193"/>
      <c r="AG819" s="193"/>
      <c r="AH819" s="193"/>
      <c r="AI819" s="193"/>
      <c r="AJ819" s="193"/>
      <c r="AK819" s="193"/>
      <c r="AL819" s="193"/>
      <c r="AM819" s="193"/>
      <c r="AN819" s="193"/>
      <c r="AO819" s="193"/>
      <c r="AP819" s="193"/>
      <c r="AQ819" s="193"/>
      <c r="AR819" s="193"/>
      <c r="AS819" s="193"/>
      <c r="AT819" s="193"/>
      <c r="AU819" s="193"/>
      <c r="AV819" s="193"/>
    </row>
    <row r="820" spans="1:48" ht="15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  <c r="AE820" s="193"/>
      <c r="AF820" s="193"/>
      <c r="AG820" s="193"/>
      <c r="AH820" s="193"/>
      <c r="AI820" s="193"/>
      <c r="AJ820" s="193"/>
      <c r="AK820" s="193"/>
      <c r="AL820" s="193"/>
      <c r="AM820" s="193"/>
      <c r="AN820" s="193"/>
      <c r="AO820" s="193"/>
      <c r="AP820" s="193"/>
      <c r="AQ820" s="193"/>
      <c r="AR820" s="193"/>
      <c r="AS820" s="193"/>
      <c r="AT820" s="193"/>
      <c r="AU820" s="193"/>
      <c r="AV820" s="193"/>
    </row>
    <row r="821" spans="1:48" ht="15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  <c r="AE821" s="193"/>
      <c r="AF821" s="193"/>
      <c r="AG821" s="193"/>
      <c r="AH821" s="193"/>
      <c r="AI821" s="193"/>
      <c r="AJ821" s="193"/>
      <c r="AK821" s="193"/>
      <c r="AL821" s="193"/>
      <c r="AM821" s="193"/>
      <c r="AN821" s="193"/>
      <c r="AO821" s="193"/>
      <c r="AP821" s="193"/>
      <c r="AQ821" s="193"/>
      <c r="AR821" s="193"/>
      <c r="AS821" s="193"/>
      <c r="AT821" s="193"/>
      <c r="AU821" s="193"/>
      <c r="AV821" s="193"/>
    </row>
    <row r="822" spans="1:48" ht="15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  <c r="AA822" s="193"/>
      <c r="AB822" s="193"/>
      <c r="AC822" s="193"/>
      <c r="AD822" s="193"/>
      <c r="AE822" s="193"/>
      <c r="AF822" s="193"/>
      <c r="AG822" s="193"/>
      <c r="AH822" s="193"/>
      <c r="AI822" s="193"/>
      <c r="AJ822" s="193"/>
      <c r="AK822" s="193"/>
      <c r="AL822" s="193"/>
      <c r="AM822" s="193"/>
      <c r="AN822" s="193"/>
      <c r="AO822" s="193"/>
      <c r="AP822" s="193"/>
      <c r="AQ822" s="193"/>
      <c r="AR822" s="193"/>
      <c r="AS822" s="193"/>
      <c r="AT822" s="193"/>
      <c r="AU822" s="193"/>
      <c r="AV822" s="193"/>
    </row>
    <row r="823" spans="1:48" ht="15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  <c r="AE823" s="193"/>
      <c r="AF823" s="193"/>
      <c r="AG823" s="193"/>
      <c r="AH823" s="193"/>
      <c r="AI823" s="193"/>
      <c r="AJ823" s="193"/>
      <c r="AK823" s="193"/>
      <c r="AL823" s="193"/>
      <c r="AM823" s="193"/>
      <c r="AN823" s="193"/>
      <c r="AO823" s="193"/>
      <c r="AP823" s="193"/>
      <c r="AQ823" s="193"/>
      <c r="AR823" s="193"/>
      <c r="AS823" s="193"/>
      <c r="AT823" s="193"/>
      <c r="AU823" s="193"/>
      <c r="AV823" s="193"/>
    </row>
    <row r="824" spans="1:48" ht="15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  <c r="AE824" s="193"/>
      <c r="AF824" s="193"/>
      <c r="AG824" s="193"/>
      <c r="AH824" s="193"/>
      <c r="AI824" s="193"/>
      <c r="AJ824" s="193"/>
      <c r="AK824" s="193"/>
      <c r="AL824" s="193"/>
      <c r="AM824" s="193"/>
      <c r="AN824" s="193"/>
      <c r="AO824" s="193"/>
      <c r="AP824" s="193"/>
      <c r="AQ824" s="193"/>
      <c r="AR824" s="193"/>
      <c r="AS824" s="193"/>
      <c r="AT824" s="193"/>
      <c r="AU824" s="193"/>
      <c r="AV824" s="193"/>
    </row>
    <row r="825" spans="1:48" ht="15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  <c r="AE825" s="193"/>
      <c r="AF825" s="193"/>
      <c r="AG825" s="193"/>
      <c r="AH825" s="193"/>
      <c r="AI825" s="193"/>
      <c r="AJ825" s="193"/>
      <c r="AK825" s="193"/>
      <c r="AL825" s="193"/>
      <c r="AM825" s="193"/>
      <c r="AN825" s="193"/>
      <c r="AO825" s="193"/>
      <c r="AP825" s="193"/>
      <c r="AQ825" s="193"/>
      <c r="AR825" s="193"/>
      <c r="AS825" s="193"/>
      <c r="AT825" s="193"/>
      <c r="AU825" s="193"/>
      <c r="AV825" s="193"/>
    </row>
    <row r="826" spans="1:48" ht="15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  <c r="AE826" s="193"/>
      <c r="AF826" s="193"/>
      <c r="AG826" s="193"/>
      <c r="AH826" s="193"/>
      <c r="AI826" s="193"/>
      <c r="AJ826" s="193"/>
      <c r="AK826" s="193"/>
      <c r="AL826" s="193"/>
      <c r="AM826" s="193"/>
      <c r="AN826" s="193"/>
      <c r="AO826" s="193"/>
      <c r="AP826" s="193"/>
      <c r="AQ826" s="193"/>
      <c r="AR826" s="193"/>
      <c r="AS826" s="193"/>
      <c r="AT826" s="193"/>
      <c r="AU826" s="193"/>
      <c r="AV826" s="193"/>
    </row>
    <row r="827" spans="1:48" ht="15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  <c r="AE827" s="193"/>
      <c r="AF827" s="193"/>
      <c r="AG827" s="193"/>
      <c r="AH827" s="193"/>
      <c r="AI827" s="193"/>
      <c r="AJ827" s="193"/>
      <c r="AK827" s="193"/>
      <c r="AL827" s="193"/>
      <c r="AM827" s="193"/>
      <c r="AN827" s="193"/>
      <c r="AO827" s="193"/>
      <c r="AP827" s="193"/>
      <c r="AQ827" s="193"/>
      <c r="AR827" s="193"/>
      <c r="AS827" s="193"/>
      <c r="AT827" s="193"/>
      <c r="AU827" s="193"/>
      <c r="AV827" s="193"/>
    </row>
    <row r="828" spans="1:48" ht="15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  <c r="AE828" s="193"/>
      <c r="AF828" s="193"/>
      <c r="AG828" s="193"/>
      <c r="AH828" s="193"/>
      <c r="AI828" s="193"/>
      <c r="AJ828" s="193"/>
      <c r="AK828" s="193"/>
      <c r="AL828" s="193"/>
      <c r="AM828" s="193"/>
      <c r="AN828" s="193"/>
      <c r="AO828" s="193"/>
      <c r="AP828" s="193"/>
      <c r="AQ828" s="193"/>
      <c r="AR828" s="193"/>
      <c r="AS828" s="193"/>
      <c r="AT828" s="193"/>
      <c r="AU828" s="193"/>
      <c r="AV828" s="193"/>
    </row>
    <row r="829" spans="1:48" ht="15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  <c r="AE829" s="193"/>
      <c r="AF829" s="193"/>
      <c r="AG829" s="193"/>
      <c r="AH829" s="193"/>
      <c r="AI829" s="193"/>
      <c r="AJ829" s="193"/>
      <c r="AK829" s="193"/>
      <c r="AL829" s="193"/>
      <c r="AM829" s="193"/>
      <c r="AN829" s="193"/>
      <c r="AO829" s="193"/>
      <c r="AP829" s="193"/>
      <c r="AQ829" s="193"/>
      <c r="AR829" s="193"/>
      <c r="AS829" s="193"/>
      <c r="AT829" s="193"/>
      <c r="AU829" s="193"/>
      <c r="AV829" s="193"/>
    </row>
    <row r="830" spans="1:48" ht="15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  <c r="AA830" s="193"/>
      <c r="AB830" s="193"/>
      <c r="AC830" s="193"/>
      <c r="AD830" s="193"/>
      <c r="AE830" s="193"/>
      <c r="AF830" s="193"/>
      <c r="AG830" s="193"/>
      <c r="AH830" s="193"/>
      <c r="AI830" s="193"/>
      <c r="AJ830" s="193"/>
      <c r="AK830" s="193"/>
      <c r="AL830" s="193"/>
      <c r="AM830" s="193"/>
      <c r="AN830" s="193"/>
      <c r="AO830" s="193"/>
      <c r="AP830" s="193"/>
      <c r="AQ830" s="193"/>
      <c r="AR830" s="193"/>
      <c r="AS830" s="193"/>
      <c r="AT830" s="193"/>
      <c r="AU830" s="193"/>
      <c r="AV830" s="193"/>
    </row>
    <row r="831" spans="1:48" ht="15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  <c r="AE831" s="193"/>
      <c r="AF831" s="193"/>
      <c r="AG831" s="193"/>
      <c r="AH831" s="193"/>
      <c r="AI831" s="193"/>
      <c r="AJ831" s="193"/>
      <c r="AK831" s="193"/>
      <c r="AL831" s="193"/>
      <c r="AM831" s="193"/>
      <c r="AN831" s="193"/>
      <c r="AO831" s="193"/>
      <c r="AP831" s="193"/>
      <c r="AQ831" s="193"/>
      <c r="AR831" s="193"/>
      <c r="AS831" s="193"/>
      <c r="AT831" s="193"/>
      <c r="AU831" s="193"/>
      <c r="AV831" s="193"/>
    </row>
    <row r="832" spans="1:48" ht="15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  <c r="AE832" s="193"/>
      <c r="AF832" s="193"/>
      <c r="AG832" s="193"/>
      <c r="AH832" s="193"/>
      <c r="AI832" s="193"/>
      <c r="AJ832" s="193"/>
      <c r="AK832" s="193"/>
      <c r="AL832" s="193"/>
      <c r="AM832" s="193"/>
      <c r="AN832" s="193"/>
      <c r="AO832" s="193"/>
      <c r="AP832" s="193"/>
      <c r="AQ832" s="193"/>
      <c r="AR832" s="193"/>
      <c r="AS832" s="193"/>
      <c r="AT832" s="193"/>
      <c r="AU832" s="193"/>
      <c r="AV832" s="193"/>
    </row>
    <row r="833" spans="1:48" ht="15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  <c r="AE833" s="193"/>
      <c r="AF833" s="193"/>
      <c r="AG833" s="193"/>
      <c r="AH833" s="193"/>
      <c r="AI833" s="193"/>
      <c r="AJ833" s="193"/>
      <c r="AK833" s="193"/>
      <c r="AL833" s="193"/>
      <c r="AM833" s="193"/>
      <c r="AN833" s="193"/>
      <c r="AO833" s="193"/>
      <c r="AP833" s="193"/>
      <c r="AQ833" s="193"/>
      <c r="AR833" s="193"/>
      <c r="AS833" s="193"/>
      <c r="AT833" s="193"/>
      <c r="AU833" s="193"/>
      <c r="AV833" s="193"/>
    </row>
    <row r="834" spans="1:48" ht="15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  <c r="AE834" s="193"/>
      <c r="AF834" s="193"/>
      <c r="AG834" s="193"/>
      <c r="AH834" s="193"/>
      <c r="AI834" s="193"/>
      <c r="AJ834" s="193"/>
      <c r="AK834" s="193"/>
      <c r="AL834" s="193"/>
      <c r="AM834" s="193"/>
      <c r="AN834" s="193"/>
      <c r="AO834" s="193"/>
      <c r="AP834" s="193"/>
      <c r="AQ834" s="193"/>
      <c r="AR834" s="193"/>
      <c r="AS834" s="193"/>
      <c r="AT834" s="193"/>
      <c r="AU834" s="193"/>
      <c r="AV834" s="193"/>
    </row>
    <row r="835" spans="1:48" ht="15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  <c r="AE835" s="193"/>
      <c r="AF835" s="193"/>
      <c r="AG835" s="193"/>
      <c r="AH835" s="193"/>
      <c r="AI835" s="193"/>
      <c r="AJ835" s="193"/>
      <c r="AK835" s="193"/>
      <c r="AL835" s="193"/>
      <c r="AM835" s="193"/>
      <c r="AN835" s="193"/>
      <c r="AO835" s="193"/>
      <c r="AP835" s="193"/>
      <c r="AQ835" s="193"/>
      <c r="AR835" s="193"/>
      <c r="AS835" s="193"/>
      <c r="AT835" s="193"/>
      <c r="AU835" s="193"/>
      <c r="AV835" s="193"/>
    </row>
    <row r="836" spans="1:48" ht="15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  <c r="AA836" s="193"/>
      <c r="AB836" s="193"/>
      <c r="AC836" s="193"/>
      <c r="AD836" s="193"/>
      <c r="AE836" s="193"/>
      <c r="AF836" s="193"/>
      <c r="AG836" s="193"/>
      <c r="AH836" s="193"/>
      <c r="AI836" s="193"/>
      <c r="AJ836" s="193"/>
      <c r="AK836" s="193"/>
      <c r="AL836" s="193"/>
      <c r="AM836" s="193"/>
      <c r="AN836" s="193"/>
      <c r="AO836" s="193"/>
      <c r="AP836" s="193"/>
      <c r="AQ836" s="193"/>
      <c r="AR836" s="193"/>
      <c r="AS836" s="193"/>
      <c r="AT836" s="193"/>
      <c r="AU836" s="193"/>
      <c r="AV836" s="193"/>
    </row>
    <row r="837" spans="1:48" ht="15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  <c r="AE837" s="193"/>
      <c r="AF837" s="193"/>
      <c r="AG837" s="193"/>
      <c r="AH837" s="193"/>
      <c r="AI837" s="193"/>
      <c r="AJ837" s="193"/>
      <c r="AK837" s="193"/>
      <c r="AL837" s="193"/>
      <c r="AM837" s="193"/>
      <c r="AN837" s="193"/>
      <c r="AO837" s="193"/>
      <c r="AP837" s="193"/>
      <c r="AQ837" s="193"/>
      <c r="AR837" s="193"/>
      <c r="AS837" s="193"/>
      <c r="AT837" s="193"/>
      <c r="AU837" s="193"/>
      <c r="AV837" s="193"/>
    </row>
    <row r="838" spans="1:48" ht="15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  <c r="AE838" s="193"/>
      <c r="AF838" s="193"/>
      <c r="AG838" s="193"/>
      <c r="AH838" s="193"/>
      <c r="AI838" s="193"/>
      <c r="AJ838" s="193"/>
      <c r="AK838" s="193"/>
      <c r="AL838" s="193"/>
      <c r="AM838" s="193"/>
      <c r="AN838" s="193"/>
      <c r="AO838" s="193"/>
      <c r="AP838" s="193"/>
      <c r="AQ838" s="193"/>
      <c r="AR838" s="193"/>
      <c r="AS838" s="193"/>
      <c r="AT838" s="193"/>
      <c r="AU838" s="193"/>
      <c r="AV838" s="193"/>
    </row>
    <row r="839" spans="1:48" ht="15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  <c r="AE839" s="193"/>
      <c r="AF839" s="193"/>
      <c r="AG839" s="193"/>
      <c r="AH839" s="193"/>
      <c r="AI839" s="193"/>
      <c r="AJ839" s="193"/>
      <c r="AK839" s="193"/>
      <c r="AL839" s="193"/>
      <c r="AM839" s="193"/>
      <c r="AN839" s="193"/>
      <c r="AO839" s="193"/>
      <c r="AP839" s="193"/>
      <c r="AQ839" s="193"/>
      <c r="AR839" s="193"/>
      <c r="AS839" s="193"/>
      <c r="AT839" s="193"/>
      <c r="AU839" s="193"/>
      <c r="AV839" s="193"/>
    </row>
    <row r="840" spans="1:48" ht="15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  <c r="AE840" s="193"/>
      <c r="AF840" s="193"/>
      <c r="AG840" s="193"/>
      <c r="AH840" s="193"/>
      <c r="AI840" s="193"/>
      <c r="AJ840" s="193"/>
      <c r="AK840" s="193"/>
      <c r="AL840" s="193"/>
      <c r="AM840" s="193"/>
      <c r="AN840" s="193"/>
      <c r="AO840" s="193"/>
      <c r="AP840" s="193"/>
      <c r="AQ840" s="193"/>
      <c r="AR840" s="193"/>
      <c r="AS840" s="193"/>
      <c r="AT840" s="193"/>
      <c r="AU840" s="193"/>
      <c r="AV840" s="193"/>
    </row>
    <row r="841" spans="1:48" ht="15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  <c r="AE841" s="193"/>
      <c r="AF841" s="193"/>
      <c r="AG841" s="193"/>
      <c r="AH841" s="193"/>
      <c r="AI841" s="193"/>
      <c r="AJ841" s="193"/>
      <c r="AK841" s="193"/>
      <c r="AL841" s="193"/>
      <c r="AM841" s="193"/>
      <c r="AN841" s="193"/>
      <c r="AO841" s="193"/>
      <c r="AP841" s="193"/>
      <c r="AQ841" s="193"/>
      <c r="AR841" s="193"/>
      <c r="AS841" s="193"/>
      <c r="AT841" s="193"/>
      <c r="AU841" s="193"/>
      <c r="AV841" s="193"/>
    </row>
    <row r="842" spans="1:48" ht="15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  <c r="AE842" s="193"/>
      <c r="AF842" s="193"/>
      <c r="AG842" s="193"/>
      <c r="AH842" s="193"/>
      <c r="AI842" s="193"/>
      <c r="AJ842" s="193"/>
      <c r="AK842" s="193"/>
      <c r="AL842" s="193"/>
      <c r="AM842" s="193"/>
      <c r="AN842" s="193"/>
      <c r="AO842" s="193"/>
      <c r="AP842" s="193"/>
      <c r="AQ842" s="193"/>
      <c r="AR842" s="193"/>
      <c r="AS842" s="193"/>
      <c r="AT842" s="193"/>
      <c r="AU842" s="193"/>
      <c r="AV842" s="193"/>
    </row>
    <row r="843" spans="1:48" ht="15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  <c r="AE843" s="193"/>
      <c r="AF843" s="193"/>
      <c r="AG843" s="193"/>
      <c r="AH843" s="193"/>
      <c r="AI843" s="193"/>
      <c r="AJ843" s="193"/>
      <c r="AK843" s="193"/>
      <c r="AL843" s="193"/>
      <c r="AM843" s="193"/>
      <c r="AN843" s="193"/>
      <c r="AO843" s="193"/>
      <c r="AP843" s="193"/>
      <c r="AQ843" s="193"/>
      <c r="AR843" s="193"/>
      <c r="AS843" s="193"/>
      <c r="AT843" s="193"/>
      <c r="AU843" s="193"/>
      <c r="AV843" s="193"/>
    </row>
    <row r="844" spans="1:48" ht="15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  <c r="AE844" s="193"/>
      <c r="AF844" s="193"/>
      <c r="AG844" s="193"/>
      <c r="AH844" s="193"/>
      <c r="AI844" s="193"/>
      <c r="AJ844" s="193"/>
      <c r="AK844" s="193"/>
      <c r="AL844" s="193"/>
      <c r="AM844" s="193"/>
      <c r="AN844" s="193"/>
      <c r="AO844" s="193"/>
      <c r="AP844" s="193"/>
      <c r="AQ844" s="193"/>
      <c r="AR844" s="193"/>
      <c r="AS844" s="193"/>
      <c r="AT844" s="193"/>
      <c r="AU844" s="193"/>
      <c r="AV844" s="193"/>
    </row>
    <row r="845" spans="1:48" ht="15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  <c r="AE845" s="193"/>
      <c r="AF845" s="193"/>
      <c r="AG845" s="193"/>
      <c r="AH845" s="193"/>
      <c r="AI845" s="193"/>
      <c r="AJ845" s="193"/>
      <c r="AK845" s="193"/>
      <c r="AL845" s="193"/>
      <c r="AM845" s="193"/>
      <c r="AN845" s="193"/>
      <c r="AO845" s="193"/>
      <c r="AP845" s="193"/>
      <c r="AQ845" s="193"/>
      <c r="AR845" s="193"/>
      <c r="AS845" s="193"/>
      <c r="AT845" s="193"/>
      <c r="AU845" s="193"/>
      <c r="AV845" s="193"/>
    </row>
    <row r="846" spans="1:48" ht="15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  <c r="AE846" s="193"/>
      <c r="AF846" s="193"/>
      <c r="AG846" s="193"/>
      <c r="AH846" s="193"/>
      <c r="AI846" s="193"/>
      <c r="AJ846" s="193"/>
      <c r="AK846" s="193"/>
      <c r="AL846" s="193"/>
      <c r="AM846" s="193"/>
      <c r="AN846" s="193"/>
      <c r="AO846" s="193"/>
      <c r="AP846" s="193"/>
      <c r="AQ846" s="193"/>
      <c r="AR846" s="193"/>
      <c r="AS846" s="193"/>
      <c r="AT846" s="193"/>
      <c r="AU846" s="193"/>
      <c r="AV846" s="193"/>
    </row>
    <row r="847" spans="1:48" ht="15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  <c r="AE847" s="193"/>
      <c r="AF847" s="193"/>
      <c r="AG847" s="193"/>
      <c r="AH847" s="193"/>
      <c r="AI847" s="193"/>
      <c r="AJ847" s="193"/>
      <c r="AK847" s="193"/>
      <c r="AL847" s="193"/>
      <c r="AM847" s="193"/>
      <c r="AN847" s="193"/>
      <c r="AO847" s="193"/>
      <c r="AP847" s="193"/>
      <c r="AQ847" s="193"/>
      <c r="AR847" s="193"/>
      <c r="AS847" s="193"/>
      <c r="AT847" s="193"/>
      <c r="AU847" s="193"/>
      <c r="AV847" s="193"/>
    </row>
    <row r="848" spans="1:48" ht="15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  <c r="AE848" s="193"/>
      <c r="AF848" s="193"/>
      <c r="AG848" s="193"/>
      <c r="AH848" s="193"/>
      <c r="AI848" s="193"/>
      <c r="AJ848" s="193"/>
      <c r="AK848" s="193"/>
      <c r="AL848" s="193"/>
      <c r="AM848" s="193"/>
      <c r="AN848" s="193"/>
      <c r="AO848" s="193"/>
      <c r="AP848" s="193"/>
      <c r="AQ848" s="193"/>
      <c r="AR848" s="193"/>
      <c r="AS848" s="193"/>
      <c r="AT848" s="193"/>
      <c r="AU848" s="193"/>
      <c r="AV848" s="193"/>
    </row>
    <row r="849" spans="1:48" ht="15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  <c r="AE849" s="193"/>
      <c r="AF849" s="193"/>
      <c r="AG849" s="193"/>
      <c r="AH849" s="193"/>
      <c r="AI849" s="193"/>
      <c r="AJ849" s="193"/>
      <c r="AK849" s="193"/>
      <c r="AL849" s="193"/>
      <c r="AM849" s="193"/>
      <c r="AN849" s="193"/>
      <c r="AO849" s="193"/>
      <c r="AP849" s="193"/>
      <c r="AQ849" s="193"/>
      <c r="AR849" s="193"/>
      <c r="AS849" s="193"/>
      <c r="AT849" s="193"/>
      <c r="AU849" s="193"/>
      <c r="AV849" s="193"/>
    </row>
    <row r="850" spans="1:48" ht="15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  <c r="AE850" s="193"/>
      <c r="AF850" s="193"/>
      <c r="AG850" s="193"/>
      <c r="AH850" s="193"/>
      <c r="AI850" s="193"/>
      <c r="AJ850" s="193"/>
      <c r="AK850" s="193"/>
      <c r="AL850" s="193"/>
      <c r="AM850" s="193"/>
      <c r="AN850" s="193"/>
      <c r="AO850" s="193"/>
      <c r="AP850" s="193"/>
      <c r="AQ850" s="193"/>
      <c r="AR850" s="193"/>
      <c r="AS850" s="193"/>
      <c r="AT850" s="193"/>
      <c r="AU850" s="193"/>
      <c r="AV850" s="193"/>
    </row>
    <row r="851" spans="1:48" ht="15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  <c r="AE851" s="193"/>
      <c r="AF851" s="193"/>
      <c r="AG851" s="193"/>
      <c r="AH851" s="193"/>
      <c r="AI851" s="193"/>
      <c r="AJ851" s="193"/>
      <c r="AK851" s="193"/>
      <c r="AL851" s="193"/>
      <c r="AM851" s="193"/>
      <c r="AN851" s="193"/>
      <c r="AO851" s="193"/>
      <c r="AP851" s="193"/>
      <c r="AQ851" s="193"/>
      <c r="AR851" s="193"/>
      <c r="AS851" s="193"/>
      <c r="AT851" s="193"/>
      <c r="AU851" s="193"/>
      <c r="AV851" s="193"/>
    </row>
    <row r="852" spans="1:48" ht="15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  <c r="AE852" s="193"/>
      <c r="AF852" s="193"/>
      <c r="AG852" s="193"/>
      <c r="AH852" s="193"/>
      <c r="AI852" s="193"/>
      <c r="AJ852" s="193"/>
      <c r="AK852" s="193"/>
      <c r="AL852" s="193"/>
      <c r="AM852" s="193"/>
      <c r="AN852" s="193"/>
      <c r="AO852" s="193"/>
      <c r="AP852" s="193"/>
      <c r="AQ852" s="193"/>
      <c r="AR852" s="193"/>
      <c r="AS852" s="193"/>
      <c r="AT852" s="193"/>
      <c r="AU852" s="193"/>
      <c r="AV852" s="193"/>
    </row>
    <row r="853" spans="1:48" ht="15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  <c r="AE853" s="193"/>
      <c r="AF853" s="193"/>
      <c r="AG853" s="193"/>
      <c r="AH853" s="193"/>
      <c r="AI853" s="193"/>
      <c r="AJ853" s="193"/>
      <c r="AK853" s="193"/>
      <c r="AL853" s="193"/>
      <c r="AM853" s="193"/>
      <c r="AN853" s="193"/>
      <c r="AO853" s="193"/>
      <c r="AP853" s="193"/>
      <c r="AQ853" s="193"/>
      <c r="AR853" s="193"/>
      <c r="AS853" s="193"/>
      <c r="AT853" s="193"/>
      <c r="AU853" s="193"/>
      <c r="AV853" s="193"/>
    </row>
    <row r="854" spans="1:48" ht="15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  <c r="AE854" s="193"/>
      <c r="AF854" s="193"/>
      <c r="AG854" s="193"/>
      <c r="AH854" s="193"/>
      <c r="AI854" s="193"/>
      <c r="AJ854" s="193"/>
      <c r="AK854" s="193"/>
      <c r="AL854" s="193"/>
      <c r="AM854" s="193"/>
      <c r="AN854" s="193"/>
      <c r="AO854" s="193"/>
      <c r="AP854" s="193"/>
      <c r="AQ854" s="193"/>
      <c r="AR854" s="193"/>
      <c r="AS854" s="193"/>
      <c r="AT854" s="193"/>
      <c r="AU854" s="193"/>
      <c r="AV854" s="193"/>
    </row>
    <row r="855" spans="1:48" ht="15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  <c r="AE855" s="193"/>
      <c r="AF855" s="193"/>
      <c r="AG855" s="193"/>
      <c r="AH855" s="193"/>
      <c r="AI855" s="193"/>
      <c r="AJ855" s="193"/>
      <c r="AK855" s="193"/>
      <c r="AL855" s="193"/>
      <c r="AM855" s="193"/>
      <c r="AN855" s="193"/>
      <c r="AO855" s="193"/>
      <c r="AP855" s="193"/>
      <c r="AQ855" s="193"/>
      <c r="AR855" s="193"/>
      <c r="AS855" s="193"/>
      <c r="AT855" s="193"/>
      <c r="AU855" s="193"/>
      <c r="AV855" s="193"/>
    </row>
    <row r="856" spans="1:48" ht="15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  <c r="AE856" s="193"/>
      <c r="AF856" s="193"/>
      <c r="AG856" s="193"/>
      <c r="AH856" s="193"/>
      <c r="AI856" s="193"/>
      <c r="AJ856" s="193"/>
      <c r="AK856" s="193"/>
      <c r="AL856" s="193"/>
      <c r="AM856" s="193"/>
      <c r="AN856" s="193"/>
      <c r="AO856" s="193"/>
      <c r="AP856" s="193"/>
      <c r="AQ856" s="193"/>
      <c r="AR856" s="193"/>
      <c r="AS856" s="193"/>
      <c r="AT856" s="193"/>
      <c r="AU856" s="193"/>
      <c r="AV856" s="193"/>
    </row>
    <row r="857" spans="1:48" ht="15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  <c r="AE857" s="193"/>
      <c r="AF857" s="193"/>
      <c r="AG857" s="193"/>
      <c r="AH857" s="193"/>
      <c r="AI857" s="193"/>
      <c r="AJ857" s="193"/>
      <c r="AK857" s="193"/>
      <c r="AL857" s="193"/>
      <c r="AM857" s="193"/>
      <c r="AN857" s="193"/>
      <c r="AO857" s="193"/>
      <c r="AP857" s="193"/>
      <c r="AQ857" s="193"/>
      <c r="AR857" s="193"/>
      <c r="AS857" s="193"/>
      <c r="AT857" s="193"/>
      <c r="AU857" s="193"/>
      <c r="AV857" s="193"/>
    </row>
    <row r="858" spans="1:48" ht="15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  <c r="AE858" s="193"/>
      <c r="AF858" s="193"/>
      <c r="AG858" s="193"/>
      <c r="AH858" s="193"/>
      <c r="AI858" s="193"/>
      <c r="AJ858" s="193"/>
      <c r="AK858" s="193"/>
      <c r="AL858" s="193"/>
      <c r="AM858" s="193"/>
      <c r="AN858" s="193"/>
      <c r="AO858" s="193"/>
      <c r="AP858" s="193"/>
      <c r="AQ858" s="193"/>
      <c r="AR858" s="193"/>
      <c r="AS858" s="193"/>
      <c r="AT858" s="193"/>
      <c r="AU858" s="193"/>
      <c r="AV858" s="193"/>
    </row>
    <row r="859" spans="1:48" ht="15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  <c r="AA859" s="193"/>
      <c r="AB859" s="193"/>
      <c r="AC859" s="193"/>
      <c r="AD859" s="193"/>
      <c r="AE859" s="193"/>
      <c r="AF859" s="193"/>
      <c r="AG859" s="193"/>
      <c r="AH859" s="193"/>
      <c r="AI859" s="193"/>
      <c r="AJ859" s="193"/>
      <c r="AK859" s="193"/>
      <c r="AL859" s="193"/>
      <c r="AM859" s="193"/>
      <c r="AN859" s="193"/>
      <c r="AO859" s="193"/>
      <c r="AP859" s="193"/>
      <c r="AQ859" s="193"/>
      <c r="AR859" s="193"/>
      <c r="AS859" s="193"/>
      <c r="AT859" s="193"/>
      <c r="AU859" s="193"/>
      <c r="AV859" s="193"/>
    </row>
    <row r="860" spans="1:48" ht="15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  <c r="AE860" s="193"/>
      <c r="AF860" s="193"/>
      <c r="AG860" s="193"/>
      <c r="AH860" s="193"/>
      <c r="AI860" s="193"/>
      <c r="AJ860" s="193"/>
      <c r="AK860" s="193"/>
      <c r="AL860" s="193"/>
      <c r="AM860" s="193"/>
      <c r="AN860" s="193"/>
      <c r="AO860" s="193"/>
      <c r="AP860" s="193"/>
      <c r="AQ860" s="193"/>
      <c r="AR860" s="193"/>
      <c r="AS860" s="193"/>
      <c r="AT860" s="193"/>
      <c r="AU860" s="193"/>
      <c r="AV860" s="193"/>
    </row>
    <row r="861" spans="1:48" ht="15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  <c r="AE861" s="193"/>
      <c r="AF861" s="193"/>
      <c r="AG861" s="193"/>
      <c r="AH861" s="193"/>
      <c r="AI861" s="193"/>
      <c r="AJ861" s="193"/>
      <c r="AK861" s="193"/>
      <c r="AL861" s="193"/>
      <c r="AM861" s="193"/>
      <c r="AN861" s="193"/>
      <c r="AO861" s="193"/>
      <c r="AP861" s="193"/>
      <c r="AQ861" s="193"/>
      <c r="AR861" s="193"/>
      <c r="AS861" s="193"/>
      <c r="AT861" s="193"/>
      <c r="AU861" s="193"/>
      <c r="AV861" s="193"/>
    </row>
    <row r="862" spans="1:48" ht="15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  <c r="AE862" s="193"/>
      <c r="AF862" s="193"/>
      <c r="AG862" s="193"/>
      <c r="AH862" s="193"/>
      <c r="AI862" s="193"/>
      <c r="AJ862" s="193"/>
      <c r="AK862" s="193"/>
      <c r="AL862" s="193"/>
      <c r="AM862" s="193"/>
      <c r="AN862" s="193"/>
      <c r="AO862" s="193"/>
      <c r="AP862" s="193"/>
      <c r="AQ862" s="193"/>
      <c r="AR862" s="193"/>
      <c r="AS862" s="193"/>
      <c r="AT862" s="193"/>
      <c r="AU862" s="193"/>
      <c r="AV862" s="193"/>
    </row>
    <row r="863" spans="1:48" ht="15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  <c r="AE863" s="193"/>
      <c r="AF863" s="193"/>
      <c r="AG863" s="193"/>
      <c r="AH863" s="193"/>
      <c r="AI863" s="193"/>
      <c r="AJ863" s="193"/>
      <c r="AK863" s="193"/>
      <c r="AL863" s="193"/>
      <c r="AM863" s="193"/>
      <c r="AN863" s="193"/>
      <c r="AO863" s="193"/>
      <c r="AP863" s="193"/>
      <c r="AQ863" s="193"/>
      <c r="AR863" s="193"/>
      <c r="AS863" s="193"/>
      <c r="AT863" s="193"/>
      <c r="AU863" s="193"/>
      <c r="AV863" s="193"/>
    </row>
    <row r="864" spans="1:48" ht="15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  <c r="AA864" s="193"/>
      <c r="AB864" s="193"/>
      <c r="AC864" s="193"/>
      <c r="AD864" s="193"/>
      <c r="AE864" s="193"/>
      <c r="AF864" s="193"/>
      <c r="AG864" s="193"/>
      <c r="AH864" s="193"/>
      <c r="AI864" s="193"/>
      <c r="AJ864" s="193"/>
      <c r="AK864" s="193"/>
      <c r="AL864" s="193"/>
      <c r="AM864" s="193"/>
      <c r="AN864" s="193"/>
      <c r="AO864" s="193"/>
      <c r="AP864" s="193"/>
      <c r="AQ864" s="193"/>
      <c r="AR864" s="193"/>
      <c r="AS864" s="193"/>
      <c r="AT864" s="193"/>
      <c r="AU864" s="193"/>
      <c r="AV864" s="193"/>
    </row>
    <row r="865" spans="1:48" ht="15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  <c r="AE865" s="193"/>
      <c r="AF865" s="193"/>
      <c r="AG865" s="193"/>
      <c r="AH865" s="193"/>
      <c r="AI865" s="193"/>
      <c r="AJ865" s="193"/>
      <c r="AK865" s="193"/>
      <c r="AL865" s="193"/>
      <c r="AM865" s="193"/>
      <c r="AN865" s="193"/>
      <c r="AO865" s="193"/>
      <c r="AP865" s="193"/>
      <c r="AQ865" s="193"/>
      <c r="AR865" s="193"/>
      <c r="AS865" s="193"/>
      <c r="AT865" s="193"/>
      <c r="AU865" s="193"/>
      <c r="AV865" s="193"/>
    </row>
    <row r="866" spans="1:48" ht="15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  <c r="AE866" s="193"/>
      <c r="AF866" s="193"/>
      <c r="AG866" s="193"/>
      <c r="AH866" s="193"/>
      <c r="AI866" s="193"/>
      <c r="AJ866" s="193"/>
      <c r="AK866" s="193"/>
      <c r="AL866" s="193"/>
      <c r="AM866" s="193"/>
      <c r="AN866" s="193"/>
      <c r="AO866" s="193"/>
      <c r="AP866" s="193"/>
      <c r="AQ866" s="193"/>
      <c r="AR866" s="193"/>
      <c r="AS866" s="193"/>
      <c r="AT866" s="193"/>
      <c r="AU866" s="193"/>
      <c r="AV866" s="193"/>
    </row>
    <row r="867" spans="1:48" ht="15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  <c r="AE867" s="193"/>
      <c r="AF867" s="193"/>
      <c r="AG867" s="193"/>
      <c r="AH867" s="193"/>
      <c r="AI867" s="193"/>
      <c r="AJ867" s="193"/>
      <c r="AK867" s="193"/>
      <c r="AL867" s="193"/>
      <c r="AM867" s="193"/>
      <c r="AN867" s="193"/>
      <c r="AO867" s="193"/>
      <c r="AP867" s="193"/>
      <c r="AQ867" s="193"/>
      <c r="AR867" s="193"/>
      <c r="AS867" s="193"/>
      <c r="AT867" s="193"/>
      <c r="AU867" s="193"/>
      <c r="AV867" s="193"/>
    </row>
    <row r="868" spans="1:48" ht="15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  <c r="AE868" s="193"/>
      <c r="AF868" s="193"/>
      <c r="AG868" s="193"/>
      <c r="AH868" s="193"/>
      <c r="AI868" s="193"/>
      <c r="AJ868" s="193"/>
      <c r="AK868" s="193"/>
      <c r="AL868" s="193"/>
      <c r="AM868" s="193"/>
      <c r="AN868" s="193"/>
      <c r="AO868" s="193"/>
      <c r="AP868" s="193"/>
      <c r="AQ868" s="193"/>
      <c r="AR868" s="193"/>
      <c r="AS868" s="193"/>
      <c r="AT868" s="193"/>
      <c r="AU868" s="193"/>
      <c r="AV868" s="193"/>
    </row>
    <row r="869" spans="1:48" ht="15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  <c r="AE869" s="193"/>
      <c r="AF869" s="193"/>
      <c r="AG869" s="193"/>
      <c r="AH869" s="193"/>
      <c r="AI869" s="193"/>
      <c r="AJ869" s="193"/>
      <c r="AK869" s="193"/>
      <c r="AL869" s="193"/>
      <c r="AM869" s="193"/>
      <c r="AN869" s="193"/>
      <c r="AO869" s="193"/>
      <c r="AP869" s="193"/>
      <c r="AQ869" s="193"/>
      <c r="AR869" s="193"/>
      <c r="AS869" s="193"/>
      <c r="AT869" s="193"/>
      <c r="AU869" s="193"/>
      <c r="AV869" s="193"/>
    </row>
    <row r="870" spans="1:48" ht="15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  <c r="AE870" s="193"/>
      <c r="AF870" s="193"/>
      <c r="AG870" s="193"/>
      <c r="AH870" s="193"/>
      <c r="AI870" s="193"/>
      <c r="AJ870" s="193"/>
      <c r="AK870" s="193"/>
      <c r="AL870" s="193"/>
      <c r="AM870" s="193"/>
      <c r="AN870" s="193"/>
      <c r="AO870" s="193"/>
      <c r="AP870" s="193"/>
      <c r="AQ870" s="193"/>
      <c r="AR870" s="193"/>
      <c r="AS870" s="193"/>
      <c r="AT870" s="193"/>
      <c r="AU870" s="193"/>
      <c r="AV870" s="193"/>
    </row>
    <row r="871" spans="1:48" ht="15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  <c r="AE871" s="193"/>
      <c r="AF871" s="193"/>
      <c r="AG871" s="193"/>
      <c r="AH871" s="193"/>
      <c r="AI871" s="193"/>
      <c r="AJ871" s="193"/>
      <c r="AK871" s="193"/>
      <c r="AL871" s="193"/>
      <c r="AM871" s="193"/>
      <c r="AN871" s="193"/>
      <c r="AO871" s="193"/>
      <c r="AP871" s="193"/>
      <c r="AQ871" s="193"/>
      <c r="AR871" s="193"/>
      <c r="AS871" s="193"/>
      <c r="AT871" s="193"/>
      <c r="AU871" s="193"/>
      <c r="AV871" s="193"/>
    </row>
    <row r="872" spans="1:48" ht="15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  <c r="AA872" s="193"/>
      <c r="AB872" s="193"/>
      <c r="AC872" s="193"/>
      <c r="AD872" s="193"/>
      <c r="AE872" s="193"/>
      <c r="AF872" s="193"/>
      <c r="AG872" s="193"/>
      <c r="AH872" s="193"/>
      <c r="AI872" s="193"/>
      <c r="AJ872" s="193"/>
      <c r="AK872" s="193"/>
      <c r="AL872" s="193"/>
      <c r="AM872" s="193"/>
      <c r="AN872" s="193"/>
      <c r="AO872" s="193"/>
      <c r="AP872" s="193"/>
      <c r="AQ872" s="193"/>
      <c r="AR872" s="193"/>
      <c r="AS872" s="193"/>
      <c r="AT872" s="193"/>
      <c r="AU872" s="193"/>
      <c r="AV872" s="193"/>
    </row>
    <row r="873" spans="1:48" ht="15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  <c r="AE873" s="193"/>
      <c r="AF873" s="193"/>
      <c r="AG873" s="193"/>
      <c r="AH873" s="193"/>
      <c r="AI873" s="193"/>
      <c r="AJ873" s="193"/>
      <c r="AK873" s="193"/>
      <c r="AL873" s="193"/>
      <c r="AM873" s="193"/>
      <c r="AN873" s="193"/>
      <c r="AO873" s="193"/>
      <c r="AP873" s="193"/>
      <c r="AQ873" s="193"/>
      <c r="AR873" s="193"/>
      <c r="AS873" s="193"/>
      <c r="AT873" s="193"/>
      <c r="AU873" s="193"/>
      <c r="AV873" s="193"/>
    </row>
    <row r="874" spans="1:48" ht="15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  <c r="AE874" s="193"/>
      <c r="AF874" s="193"/>
      <c r="AG874" s="193"/>
      <c r="AH874" s="193"/>
      <c r="AI874" s="193"/>
      <c r="AJ874" s="193"/>
      <c r="AK874" s="193"/>
      <c r="AL874" s="193"/>
      <c r="AM874" s="193"/>
      <c r="AN874" s="193"/>
      <c r="AO874" s="193"/>
      <c r="AP874" s="193"/>
      <c r="AQ874" s="193"/>
      <c r="AR874" s="193"/>
      <c r="AS874" s="193"/>
      <c r="AT874" s="193"/>
      <c r="AU874" s="193"/>
      <c r="AV874" s="193"/>
    </row>
    <row r="875" spans="1:48" ht="15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  <c r="AE875" s="193"/>
      <c r="AF875" s="193"/>
      <c r="AG875" s="193"/>
      <c r="AH875" s="193"/>
      <c r="AI875" s="193"/>
      <c r="AJ875" s="193"/>
      <c r="AK875" s="193"/>
      <c r="AL875" s="193"/>
      <c r="AM875" s="193"/>
      <c r="AN875" s="193"/>
      <c r="AO875" s="193"/>
      <c r="AP875" s="193"/>
      <c r="AQ875" s="193"/>
      <c r="AR875" s="193"/>
      <c r="AS875" s="193"/>
      <c r="AT875" s="193"/>
      <c r="AU875" s="193"/>
      <c r="AV875" s="193"/>
    </row>
    <row r="876" spans="1:48" ht="15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  <c r="AE876" s="193"/>
      <c r="AF876" s="193"/>
      <c r="AG876" s="193"/>
      <c r="AH876" s="193"/>
      <c r="AI876" s="193"/>
      <c r="AJ876" s="193"/>
      <c r="AK876" s="193"/>
      <c r="AL876" s="193"/>
      <c r="AM876" s="193"/>
      <c r="AN876" s="193"/>
      <c r="AO876" s="193"/>
      <c r="AP876" s="193"/>
      <c r="AQ876" s="193"/>
      <c r="AR876" s="193"/>
      <c r="AS876" s="193"/>
      <c r="AT876" s="193"/>
      <c r="AU876" s="193"/>
      <c r="AV876" s="193"/>
    </row>
    <row r="877" spans="1:48" ht="15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  <c r="AE877" s="193"/>
      <c r="AF877" s="193"/>
      <c r="AG877" s="193"/>
      <c r="AH877" s="193"/>
      <c r="AI877" s="193"/>
      <c r="AJ877" s="193"/>
      <c r="AK877" s="193"/>
      <c r="AL877" s="193"/>
      <c r="AM877" s="193"/>
      <c r="AN877" s="193"/>
      <c r="AO877" s="193"/>
      <c r="AP877" s="193"/>
      <c r="AQ877" s="193"/>
      <c r="AR877" s="193"/>
      <c r="AS877" s="193"/>
      <c r="AT877" s="193"/>
      <c r="AU877" s="193"/>
      <c r="AV877" s="193"/>
    </row>
    <row r="878" spans="1:48" ht="15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  <c r="AA878" s="193"/>
      <c r="AB878" s="193"/>
      <c r="AC878" s="193"/>
      <c r="AD878" s="193"/>
      <c r="AE878" s="193"/>
      <c r="AF878" s="193"/>
      <c r="AG878" s="193"/>
      <c r="AH878" s="193"/>
      <c r="AI878" s="193"/>
      <c r="AJ878" s="193"/>
      <c r="AK878" s="193"/>
      <c r="AL878" s="193"/>
      <c r="AM878" s="193"/>
      <c r="AN878" s="193"/>
      <c r="AO878" s="193"/>
      <c r="AP878" s="193"/>
      <c r="AQ878" s="193"/>
      <c r="AR878" s="193"/>
      <c r="AS878" s="193"/>
      <c r="AT878" s="193"/>
      <c r="AU878" s="193"/>
      <c r="AV878" s="193"/>
    </row>
    <row r="879" spans="1:48" ht="15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  <c r="AE879" s="193"/>
      <c r="AF879" s="193"/>
      <c r="AG879" s="193"/>
      <c r="AH879" s="193"/>
      <c r="AI879" s="193"/>
      <c r="AJ879" s="193"/>
      <c r="AK879" s="193"/>
      <c r="AL879" s="193"/>
      <c r="AM879" s="193"/>
      <c r="AN879" s="193"/>
      <c r="AO879" s="193"/>
      <c r="AP879" s="193"/>
      <c r="AQ879" s="193"/>
      <c r="AR879" s="193"/>
      <c r="AS879" s="193"/>
      <c r="AT879" s="193"/>
      <c r="AU879" s="193"/>
      <c r="AV879" s="193"/>
    </row>
    <row r="880" spans="1:48" ht="15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  <c r="AE880" s="193"/>
      <c r="AF880" s="193"/>
      <c r="AG880" s="193"/>
      <c r="AH880" s="193"/>
      <c r="AI880" s="193"/>
      <c r="AJ880" s="193"/>
      <c r="AK880" s="193"/>
      <c r="AL880" s="193"/>
      <c r="AM880" s="193"/>
      <c r="AN880" s="193"/>
      <c r="AO880" s="193"/>
      <c r="AP880" s="193"/>
      <c r="AQ880" s="193"/>
      <c r="AR880" s="193"/>
      <c r="AS880" s="193"/>
      <c r="AT880" s="193"/>
      <c r="AU880" s="193"/>
      <c r="AV880" s="193"/>
    </row>
    <row r="881" spans="1:48" ht="15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  <c r="AE881" s="193"/>
      <c r="AF881" s="193"/>
      <c r="AG881" s="193"/>
      <c r="AH881" s="193"/>
      <c r="AI881" s="193"/>
      <c r="AJ881" s="193"/>
      <c r="AK881" s="193"/>
      <c r="AL881" s="193"/>
      <c r="AM881" s="193"/>
      <c r="AN881" s="193"/>
      <c r="AO881" s="193"/>
      <c r="AP881" s="193"/>
      <c r="AQ881" s="193"/>
      <c r="AR881" s="193"/>
      <c r="AS881" s="193"/>
      <c r="AT881" s="193"/>
      <c r="AU881" s="193"/>
      <c r="AV881" s="193"/>
    </row>
    <row r="882" spans="1:48" ht="15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  <c r="AE882" s="193"/>
      <c r="AF882" s="193"/>
      <c r="AG882" s="193"/>
      <c r="AH882" s="193"/>
      <c r="AI882" s="193"/>
      <c r="AJ882" s="193"/>
      <c r="AK882" s="193"/>
      <c r="AL882" s="193"/>
      <c r="AM882" s="193"/>
      <c r="AN882" s="193"/>
      <c r="AO882" s="193"/>
      <c r="AP882" s="193"/>
      <c r="AQ882" s="193"/>
      <c r="AR882" s="193"/>
      <c r="AS882" s="193"/>
      <c r="AT882" s="193"/>
      <c r="AU882" s="193"/>
      <c r="AV882" s="193"/>
    </row>
    <row r="883" spans="1:48" ht="15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  <c r="AE883" s="193"/>
      <c r="AF883" s="193"/>
      <c r="AG883" s="193"/>
      <c r="AH883" s="193"/>
      <c r="AI883" s="193"/>
      <c r="AJ883" s="193"/>
      <c r="AK883" s="193"/>
      <c r="AL883" s="193"/>
      <c r="AM883" s="193"/>
      <c r="AN883" s="193"/>
      <c r="AO883" s="193"/>
      <c r="AP883" s="193"/>
      <c r="AQ883" s="193"/>
      <c r="AR883" s="193"/>
      <c r="AS883" s="193"/>
      <c r="AT883" s="193"/>
      <c r="AU883" s="193"/>
      <c r="AV883" s="193"/>
    </row>
    <row r="884" spans="1:48" ht="15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  <c r="AE884" s="193"/>
      <c r="AF884" s="193"/>
      <c r="AG884" s="193"/>
      <c r="AH884" s="193"/>
      <c r="AI884" s="193"/>
      <c r="AJ884" s="193"/>
      <c r="AK884" s="193"/>
      <c r="AL884" s="193"/>
      <c r="AM884" s="193"/>
      <c r="AN884" s="193"/>
      <c r="AO884" s="193"/>
      <c r="AP884" s="193"/>
      <c r="AQ884" s="193"/>
      <c r="AR884" s="193"/>
      <c r="AS884" s="193"/>
      <c r="AT884" s="193"/>
      <c r="AU884" s="193"/>
      <c r="AV884" s="193"/>
    </row>
    <row r="885" spans="1:48" ht="15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  <c r="AE885" s="193"/>
      <c r="AF885" s="193"/>
      <c r="AG885" s="193"/>
      <c r="AH885" s="193"/>
      <c r="AI885" s="193"/>
      <c r="AJ885" s="193"/>
      <c r="AK885" s="193"/>
      <c r="AL885" s="193"/>
      <c r="AM885" s="193"/>
      <c r="AN885" s="193"/>
      <c r="AO885" s="193"/>
      <c r="AP885" s="193"/>
      <c r="AQ885" s="193"/>
      <c r="AR885" s="193"/>
      <c r="AS885" s="193"/>
      <c r="AT885" s="193"/>
      <c r="AU885" s="193"/>
      <c r="AV885" s="193"/>
    </row>
    <row r="886" spans="1:48" ht="15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  <c r="AE886" s="193"/>
      <c r="AF886" s="193"/>
      <c r="AG886" s="193"/>
      <c r="AH886" s="193"/>
      <c r="AI886" s="193"/>
      <c r="AJ886" s="193"/>
      <c r="AK886" s="193"/>
      <c r="AL886" s="193"/>
      <c r="AM886" s="193"/>
      <c r="AN886" s="193"/>
      <c r="AO886" s="193"/>
      <c r="AP886" s="193"/>
      <c r="AQ886" s="193"/>
      <c r="AR886" s="193"/>
      <c r="AS886" s="193"/>
      <c r="AT886" s="193"/>
      <c r="AU886" s="193"/>
      <c r="AV886" s="193"/>
    </row>
    <row r="887" spans="1:48" ht="15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  <c r="AE887" s="193"/>
      <c r="AF887" s="193"/>
      <c r="AG887" s="193"/>
      <c r="AH887" s="193"/>
      <c r="AI887" s="193"/>
      <c r="AJ887" s="193"/>
      <c r="AK887" s="193"/>
      <c r="AL887" s="193"/>
      <c r="AM887" s="193"/>
      <c r="AN887" s="193"/>
      <c r="AO887" s="193"/>
      <c r="AP887" s="193"/>
      <c r="AQ887" s="193"/>
      <c r="AR887" s="193"/>
      <c r="AS887" s="193"/>
      <c r="AT887" s="193"/>
      <c r="AU887" s="193"/>
      <c r="AV887" s="193"/>
    </row>
    <row r="888" spans="1:48" ht="15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  <c r="AE888" s="193"/>
      <c r="AF888" s="193"/>
      <c r="AG888" s="193"/>
      <c r="AH888" s="193"/>
      <c r="AI888" s="193"/>
      <c r="AJ888" s="193"/>
      <c r="AK888" s="193"/>
      <c r="AL888" s="193"/>
      <c r="AM888" s="193"/>
      <c r="AN888" s="193"/>
      <c r="AO888" s="193"/>
      <c r="AP888" s="193"/>
      <c r="AQ888" s="193"/>
      <c r="AR888" s="193"/>
      <c r="AS888" s="193"/>
      <c r="AT888" s="193"/>
      <c r="AU888" s="193"/>
      <c r="AV888" s="193"/>
    </row>
    <row r="889" spans="1:48" ht="15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  <c r="AE889" s="193"/>
      <c r="AF889" s="193"/>
      <c r="AG889" s="193"/>
      <c r="AH889" s="193"/>
      <c r="AI889" s="193"/>
      <c r="AJ889" s="193"/>
      <c r="AK889" s="193"/>
      <c r="AL889" s="193"/>
      <c r="AM889" s="193"/>
      <c r="AN889" s="193"/>
      <c r="AO889" s="193"/>
      <c r="AP889" s="193"/>
      <c r="AQ889" s="193"/>
      <c r="AR889" s="193"/>
      <c r="AS889" s="193"/>
      <c r="AT889" s="193"/>
      <c r="AU889" s="193"/>
      <c r="AV889" s="193"/>
    </row>
    <row r="890" spans="1:48" ht="15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  <c r="AE890" s="193"/>
      <c r="AF890" s="193"/>
      <c r="AG890" s="193"/>
      <c r="AH890" s="193"/>
      <c r="AI890" s="193"/>
      <c r="AJ890" s="193"/>
      <c r="AK890" s="193"/>
      <c r="AL890" s="193"/>
      <c r="AM890" s="193"/>
      <c r="AN890" s="193"/>
      <c r="AO890" s="193"/>
      <c r="AP890" s="193"/>
      <c r="AQ890" s="193"/>
      <c r="AR890" s="193"/>
      <c r="AS890" s="193"/>
      <c r="AT890" s="193"/>
      <c r="AU890" s="193"/>
      <c r="AV890" s="193"/>
    </row>
    <row r="891" spans="1:48" ht="15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  <c r="AE891" s="193"/>
      <c r="AF891" s="193"/>
      <c r="AG891" s="193"/>
      <c r="AH891" s="193"/>
      <c r="AI891" s="193"/>
      <c r="AJ891" s="193"/>
      <c r="AK891" s="193"/>
      <c r="AL891" s="193"/>
      <c r="AM891" s="193"/>
      <c r="AN891" s="193"/>
      <c r="AO891" s="193"/>
      <c r="AP891" s="193"/>
      <c r="AQ891" s="193"/>
      <c r="AR891" s="193"/>
      <c r="AS891" s="193"/>
      <c r="AT891" s="193"/>
      <c r="AU891" s="193"/>
      <c r="AV891" s="193"/>
    </row>
    <row r="892" spans="1:48" ht="15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  <c r="AE892" s="193"/>
      <c r="AF892" s="193"/>
      <c r="AG892" s="193"/>
      <c r="AH892" s="193"/>
      <c r="AI892" s="193"/>
      <c r="AJ892" s="193"/>
      <c r="AK892" s="193"/>
      <c r="AL892" s="193"/>
      <c r="AM892" s="193"/>
      <c r="AN892" s="193"/>
      <c r="AO892" s="193"/>
      <c r="AP892" s="193"/>
      <c r="AQ892" s="193"/>
      <c r="AR892" s="193"/>
      <c r="AS892" s="193"/>
      <c r="AT892" s="193"/>
      <c r="AU892" s="193"/>
      <c r="AV892" s="193"/>
    </row>
    <row r="893" spans="1:48" ht="15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  <c r="AE893" s="193"/>
      <c r="AF893" s="193"/>
      <c r="AG893" s="193"/>
      <c r="AH893" s="193"/>
      <c r="AI893" s="193"/>
      <c r="AJ893" s="193"/>
      <c r="AK893" s="193"/>
      <c r="AL893" s="193"/>
      <c r="AM893" s="193"/>
      <c r="AN893" s="193"/>
      <c r="AO893" s="193"/>
      <c r="AP893" s="193"/>
      <c r="AQ893" s="193"/>
      <c r="AR893" s="193"/>
      <c r="AS893" s="193"/>
      <c r="AT893" s="193"/>
      <c r="AU893" s="193"/>
      <c r="AV893" s="193"/>
    </row>
    <row r="894" spans="1:48" ht="15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  <c r="AE894" s="193"/>
      <c r="AF894" s="193"/>
      <c r="AG894" s="193"/>
      <c r="AH894" s="193"/>
      <c r="AI894" s="193"/>
      <c r="AJ894" s="193"/>
      <c r="AK894" s="193"/>
      <c r="AL894" s="193"/>
      <c r="AM894" s="193"/>
      <c r="AN894" s="193"/>
      <c r="AO894" s="193"/>
      <c r="AP894" s="193"/>
      <c r="AQ894" s="193"/>
      <c r="AR894" s="193"/>
      <c r="AS894" s="193"/>
      <c r="AT894" s="193"/>
      <c r="AU894" s="193"/>
      <c r="AV894" s="193"/>
    </row>
    <row r="895" spans="1:48" ht="15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  <c r="AE895" s="193"/>
      <c r="AF895" s="193"/>
      <c r="AG895" s="193"/>
      <c r="AH895" s="193"/>
      <c r="AI895" s="193"/>
      <c r="AJ895" s="193"/>
      <c r="AK895" s="193"/>
      <c r="AL895" s="193"/>
      <c r="AM895" s="193"/>
      <c r="AN895" s="193"/>
      <c r="AO895" s="193"/>
      <c r="AP895" s="193"/>
      <c r="AQ895" s="193"/>
      <c r="AR895" s="193"/>
      <c r="AS895" s="193"/>
      <c r="AT895" s="193"/>
      <c r="AU895" s="193"/>
      <c r="AV895" s="193"/>
    </row>
    <row r="896" spans="1:48" ht="15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  <c r="AE896" s="193"/>
      <c r="AF896" s="193"/>
      <c r="AG896" s="193"/>
      <c r="AH896" s="193"/>
      <c r="AI896" s="193"/>
      <c r="AJ896" s="193"/>
      <c r="AK896" s="193"/>
      <c r="AL896" s="193"/>
      <c r="AM896" s="193"/>
      <c r="AN896" s="193"/>
      <c r="AO896" s="193"/>
      <c r="AP896" s="193"/>
      <c r="AQ896" s="193"/>
      <c r="AR896" s="193"/>
      <c r="AS896" s="193"/>
      <c r="AT896" s="193"/>
      <c r="AU896" s="193"/>
      <c r="AV896" s="193"/>
    </row>
    <row r="897" spans="1:48" ht="15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  <c r="AE897" s="193"/>
      <c r="AF897" s="193"/>
      <c r="AG897" s="193"/>
      <c r="AH897" s="193"/>
      <c r="AI897" s="193"/>
      <c r="AJ897" s="193"/>
      <c r="AK897" s="193"/>
      <c r="AL897" s="193"/>
      <c r="AM897" s="193"/>
      <c r="AN897" s="193"/>
      <c r="AO897" s="193"/>
      <c r="AP897" s="193"/>
      <c r="AQ897" s="193"/>
      <c r="AR897" s="193"/>
      <c r="AS897" s="193"/>
      <c r="AT897" s="193"/>
      <c r="AU897" s="193"/>
      <c r="AV897" s="193"/>
    </row>
    <row r="898" spans="1:48" ht="15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  <c r="AE898" s="193"/>
      <c r="AF898" s="193"/>
      <c r="AG898" s="193"/>
      <c r="AH898" s="193"/>
      <c r="AI898" s="193"/>
      <c r="AJ898" s="193"/>
      <c r="AK898" s="193"/>
      <c r="AL898" s="193"/>
      <c r="AM898" s="193"/>
      <c r="AN898" s="193"/>
      <c r="AO898" s="193"/>
      <c r="AP898" s="193"/>
      <c r="AQ898" s="193"/>
      <c r="AR898" s="193"/>
      <c r="AS898" s="193"/>
      <c r="AT898" s="193"/>
      <c r="AU898" s="193"/>
      <c r="AV898" s="193"/>
    </row>
    <row r="899" spans="1:48" ht="15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  <c r="AE899" s="193"/>
      <c r="AF899" s="193"/>
      <c r="AG899" s="193"/>
      <c r="AH899" s="193"/>
      <c r="AI899" s="193"/>
      <c r="AJ899" s="193"/>
      <c r="AK899" s="193"/>
      <c r="AL899" s="193"/>
      <c r="AM899" s="193"/>
      <c r="AN899" s="193"/>
      <c r="AO899" s="193"/>
      <c r="AP899" s="193"/>
      <c r="AQ899" s="193"/>
      <c r="AR899" s="193"/>
      <c r="AS899" s="193"/>
      <c r="AT899" s="193"/>
      <c r="AU899" s="193"/>
      <c r="AV899" s="193"/>
    </row>
    <row r="900" spans="1:48" ht="15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  <c r="AE900" s="193"/>
      <c r="AF900" s="193"/>
      <c r="AG900" s="193"/>
      <c r="AH900" s="193"/>
      <c r="AI900" s="193"/>
      <c r="AJ900" s="193"/>
      <c r="AK900" s="193"/>
      <c r="AL900" s="193"/>
      <c r="AM900" s="193"/>
      <c r="AN900" s="193"/>
      <c r="AO900" s="193"/>
      <c r="AP900" s="193"/>
      <c r="AQ900" s="193"/>
      <c r="AR900" s="193"/>
      <c r="AS900" s="193"/>
      <c r="AT900" s="193"/>
      <c r="AU900" s="193"/>
      <c r="AV900" s="193"/>
    </row>
    <row r="901" spans="1:48" ht="15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  <c r="AA901" s="193"/>
      <c r="AB901" s="193"/>
      <c r="AC901" s="193"/>
      <c r="AD901" s="193"/>
      <c r="AE901" s="193"/>
      <c r="AF901" s="193"/>
      <c r="AG901" s="193"/>
      <c r="AH901" s="193"/>
      <c r="AI901" s="193"/>
      <c r="AJ901" s="193"/>
      <c r="AK901" s="193"/>
      <c r="AL901" s="193"/>
      <c r="AM901" s="193"/>
      <c r="AN901" s="193"/>
      <c r="AO901" s="193"/>
      <c r="AP901" s="193"/>
      <c r="AQ901" s="193"/>
      <c r="AR901" s="193"/>
      <c r="AS901" s="193"/>
      <c r="AT901" s="193"/>
      <c r="AU901" s="193"/>
      <c r="AV901" s="193"/>
    </row>
    <row r="902" spans="1:48" ht="15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  <c r="AE902" s="193"/>
      <c r="AF902" s="193"/>
      <c r="AG902" s="193"/>
      <c r="AH902" s="193"/>
      <c r="AI902" s="193"/>
      <c r="AJ902" s="193"/>
      <c r="AK902" s="193"/>
      <c r="AL902" s="193"/>
      <c r="AM902" s="193"/>
      <c r="AN902" s="193"/>
      <c r="AO902" s="193"/>
      <c r="AP902" s="193"/>
      <c r="AQ902" s="193"/>
      <c r="AR902" s="193"/>
      <c r="AS902" s="193"/>
      <c r="AT902" s="193"/>
      <c r="AU902" s="193"/>
      <c r="AV902" s="193"/>
    </row>
    <row r="903" spans="1:48" ht="15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  <c r="AE903" s="193"/>
      <c r="AF903" s="193"/>
      <c r="AG903" s="193"/>
      <c r="AH903" s="193"/>
      <c r="AI903" s="193"/>
      <c r="AJ903" s="193"/>
      <c r="AK903" s="193"/>
      <c r="AL903" s="193"/>
      <c r="AM903" s="193"/>
      <c r="AN903" s="193"/>
      <c r="AO903" s="193"/>
      <c r="AP903" s="193"/>
      <c r="AQ903" s="193"/>
      <c r="AR903" s="193"/>
      <c r="AS903" s="193"/>
      <c r="AT903" s="193"/>
      <c r="AU903" s="193"/>
      <c r="AV903" s="193"/>
    </row>
    <row r="904" spans="1:48" ht="15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  <c r="AE904" s="193"/>
      <c r="AF904" s="193"/>
      <c r="AG904" s="193"/>
      <c r="AH904" s="193"/>
      <c r="AI904" s="193"/>
      <c r="AJ904" s="193"/>
      <c r="AK904" s="193"/>
      <c r="AL904" s="193"/>
      <c r="AM904" s="193"/>
      <c r="AN904" s="193"/>
      <c r="AO904" s="193"/>
      <c r="AP904" s="193"/>
      <c r="AQ904" s="193"/>
      <c r="AR904" s="193"/>
      <c r="AS904" s="193"/>
      <c r="AT904" s="193"/>
      <c r="AU904" s="193"/>
      <c r="AV904" s="193"/>
    </row>
    <row r="905" spans="1:48" ht="15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  <c r="AE905" s="193"/>
      <c r="AF905" s="193"/>
      <c r="AG905" s="193"/>
      <c r="AH905" s="193"/>
      <c r="AI905" s="193"/>
      <c r="AJ905" s="193"/>
      <c r="AK905" s="193"/>
      <c r="AL905" s="193"/>
      <c r="AM905" s="193"/>
      <c r="AN905" s="193"/>
      <c r="AO905" s="193"/>
      <c r="AP905" s="193"/>
      <c r="AQ905" s="193"/>
      <c r="AR905" s="193"/>
      <c r="AS905" s="193"/>
      <c r="AT905" s="193"/>
      <c r="AU905" s="193"/>
      <c r="AV905" s="193"/>
    </row>
    <row r="906" spans="1:48" ht="15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  <c r="AA906" s="193"/>
      <c r="AB906" s="193"/>
      <c r="AC906" s="193"/>
      <c r="AD906" s="193"/>
      <c r="AE906" s="193"/>
      <c r="AF906" s="193"/>
      <c r="AG906" s="193"/>
      <c r="AH906" s="193"/>
      <c r="AI906" s="193"/>
      <c r="AJ906" s="193"/>
      <c r="AK906" s="193"/>
      <c r="AL906" s="193"/>
      <c r="AM906" s="193"/>
      <c r="AN906" s="193"/>
      <c r="AO906" s="193"/>
      <c r="AP906" s="193"/>
      <c r="AQ906" s="193"/>
      <c r="AR906" s="193"/>
      <c r="AS906" s="193"/>
      <c r="AT906" s="193"/>
      <c r="AU906" s="193"/>
      <c r="AV906" s="193"/>
    </row>
    <row r="907" spans="1:48" ht="15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  <c r="AE907" s="193"/>
      <c r="AF907" s="193"/>
      <c r="AG907" s="193"/>
      <c r="AH907" s="193"/>
      <c r="AI907" s="193"/>
      <c r="AJ907" s="193"/>
      <c r="AK907" s="193"/>
      <c r="AL907" s="193"/>
      <c r="AM907" s="193"/>
      <c r="AN907" s="193"/>
      <c r="AO907" s="193"/>
      <c r="AP907" s="193"/>
      <c r="AQ907" s="193"/>
      <c r="AR907" s="193"/>
      <c r="AS907" s="193"/>
      <c r="AT907" s="193"/>
      <c r="AU907" s="193"/>
      <c r="AV907" s="193"/>
    </row>
    <row r="908" spans="1:48" ht="15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  <c r="AE908" s="193"/>
      <c r="AF908" s="193"/>
      <c r="AG908" s="193"/>
      <c r="AH908" s="193"/>
      <c r="AI908" s="193"/>
      <c r="AJ908" s="193"/>
      <c r="AK908" s="193"/>
      <c r="AL908" s="193"/>
      <c r="AM908" s="193"/>
      <c r="AN908" s="193"/>
      <c r="AO908" s="193"/>
      <c r="AP908" s="193"/>
      <c r="AQ908" s="193"/>
      <c r="AR908" s="193"/>
      <c r="AS908" s="193"/>
      <c r="AT908" s="193"/>
      <c r="AU908" s="193"/>
      <c r="AV908" s="193"/>
    </row>
    <row r="909" spans="1:48" ht="15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  <c r="AE909" s="193"/>
      <c r="AF909" s="193"/>
      <c r="AG909" s="193"/>
      <c r="AH909" s="193"/>
      <c r="AI909" s="193"/>
      <c r="AJ909" s="193"/>
      <c r="AK909" s="193"/>
      <c r="AL909" s="193"/>
      <c r="AM909" s="193"/>
      <c r="AN909" s="193"/>
      <c r="AO909" s="193"/>
      <c r="AP909" s="193"/>
      <c r="AQ909" s="193"/>
      <c r="AR909" s="193"/>
      <c r="AS909" s="193"/>
      <c r="AT909" s="193"/>
      <c r="AU909" s="193"/>
      <c r="AV909" s="193"/>
    </row>
    <row r="910" spans="1:48" ht="15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  <c r="AE910" s="193"/>
      <c r="AF910" s="193"/>
      <c r="AG910" s="193"/>
      <c r="AH910" s="193"/>
      <c r="AI910" s="193"/>
      <c r="AJ910" s="193"/>
      <c r="AK910" s="193"/>
      <c r="AL910" s="193"/>
      <c r="AM910" s="193"/>
      <c r="AN910" s="193"/>
      <c r="AO910" s="193"/>
      <c r="AP910" s="193"/>
      <c r="AQ910" s="193"/>
      <c r="AR910" s="193"/>
      <c r="AS910" s="193"/>
      <c r="AT910" s="193"/>
      <c r="AU910" s="193"/>
      <c r="AV910" s="193"/>
    </row>
    <row r="911" spans="1:48" ht="15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  <c r="AE911" s="193"/>
      <c r="AF911" s="193"/>
      <c r="AG911" s="193"/>
      <c r="AH911" s="193"/>
      <c r="AI911" s="193"/>
      <c r="AJ911" s="193"/>
      <c r="AK911" s="193"/>
      <c r="AL911" s="193"/>
      <c r="AM911" s="193"/>
      <c r="AN911" s="193"/>
      <c r="AO911" s="193"/>
      <c r="AP911" s="193"/>
      <c r="AQ911" s="193"/>
      <c r="AR911" s="193"/>
      <c r="AS911" s="193"/>
      <c r="AT911" s="193"/>
      <c r="AU911" s="193"/>
      <c r="AV911" s="193"/>
    </row>
    <row r="912" spans="1:48" ht="15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  <c r="AE912" s="193"/>
      <c r="AF912" s="193"/>
      <c r="AG912" s="193"/>
      <c r="AH912" s="193"/>
      <c r="AI912" s="193"/>
      <c r="AJ912" s="193"/>
      <c r="AK912" s="193"/>
      <c r="AL912" s="193"/>
      <c r="AM912" s="193"/>
      <c r="AN912" s="193"/>
      <c r="AO912" s="193"/>
      <c r="AP912" s="193"/>
      <c r="AQ912" s="193"/>
      <c r="AR912" s="193"/>
      <c r="AS912" s="193"/>
      <c r="AT912" s="193"/>
      <c r="AU912" s="193"/>
      <c r="AV912" s="193"/>
    </row>
    <row r="913" spans="1:48" ht="15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  <c r="AE913" s="193"/>
      <c r="AF913" s="193"/>
      <c r="AG913" s="193"/>
      <c r="AH913" s="193"/>
      <c r="AI913" s="193"/>
      <c r="AJ913" s="193"/>
      <c r="AK913" s="193"/>
      <c r="AL913" s="193"/>
      <c r="AM913" s="193"/>
      <c r="AN913" s="193"/>
      <c r="AO913" s="193"/>
      <c r="AP913" s="193"/>
      <c r="AQ913" s="193"/>
      <c r="AR913" s="193"/>
      <c r="AS913" s="193"/>
      <c r="AT913" s="193"/>
      <c r="AU913" s="193"/>
      <c r="AV913" s="193"/>
    </row>
    <row r="914" spans="1:48" ht="15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  <c r="AA914" s="193"/>
      <c r="AB914" s="193"/>
      <c r="AC914" s="193"/>
      <c r="AD914" s="193"/>
      <c r="AE914" s="193"/>
      <c r="AF914" s="193"/>
      <c r="AG914" s="193"/>
      <c r="AH914" s="193"/>
      <c r="AI914" s="193"/>
      <c r="AJ914" s="193"/>
      <c r="AK914" s="193"/>
      <c r="AL914" s="193"/>
      <c r="AM914" s="193"/>
      <c r="AN914" s="193"/>
      <c r="AO914" s="193"/>
      <c r="AP914" s="193"/>
      <c r="AQ914" s="193"/>
      <c r="AR914" s="193"/>
      <c r="AS914" s="193"/>
      <c r="AT914" s="193"/>
      <c r="AU914" s="193"/>
      <c r="AV914" s="193"/>
    </row>
    <row r="915" spans="1:48" ht="15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  <c r="AE915" s="193"/>
      <c r="AF915" s="193"/>
      <c r="AG915" s="193"/>
      <c r="AH915" s="193"/>
      <c r="AI915" s="193"/>
      <c r="AJ915" s="193"/>
      <c r="AK915" s="193"/>
      <c r="AL915" s="193"/>
      <c r="AM915" s="193"/>
      <c r="AN915" s="193"/>
      <c r="AO915" s="193"/>
      <c r="AP915" s="193"/>
      <c r="AQ915" s="193"/>
      <c r="AR915" s="193"/>
      <c r="AS915" s="193"/>
      <c r="AT915" s="193"/>
      <c r="AU915" s="193"/>
      <c r="AV915" s="193"/>
    </row>
    <row r="916" spans="1:48" ht="15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  <c r="AE916" s="193"/>
      <c r="AF916" s="193"/>
      <c r="AG916" s="193"/>
      <c r="AH916" s="193"/>
      <c r="AI916" s="193"/>
      <c r="AJ916" s="193"/>
      <c r="AK916" s="193"/>
      <c r="AL916" s="193"/>
      <c r="AM916" s="193"/>
      <c r="AN916" s="193"/>
      <c r="AO916" s="193"/>
      <c r="AP916" s="193"/>
      <c r="AQ916" s="193"/>
      <c r="AR916" s="193"/>
      <c r="AS916" s="193"/>
      <c r="AT916" s="193"/>
      <c r="AU916" s="193"/>
      <c r="AV916" s="193"/>
    </row>
    <row r="917" spans="1:48" ht="15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  <c r="AE917" s="193"/>
      <c r="AF917" s="193"/>
      <c r="AG917" s="193"/>
      <c r="AH917" s="193"/>
      <c r="AI917" s="193"/>
      <c r="AJ917" s="193"/>
      <c r="AK917" s="193"/>
      <c r="AL917" s="193"/>
      <c r="AM917" s="193"/>
      <c r="AN917" s="193"/>
      <c r="AO917" s="193"/>
      <c r="AP917" s="193"/>
      <c r="AQ917" s="193"/>
      <c r="AR917" s="193"/>
      <c r="AS917" s="193"/>
      <c r="AT917" s="193"/>
      <c r="AU917" s="193"/>
      <c r="AV917" s="193"/>
    </row>
    <row r="918" spans="1:48" ht="15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  <c r="AE918" s="193"/>
      <c r="AF918" s="193"/>
      <c r="AG918" s="193"/>
      <c r="AH918" s="193"/>
      <c r="AI918" s="193"/>
      <c r="AJ918" s="193"/>
      <c r="AK918" s="193"/>
      <c r="AL918" s="193"/>
      <c r="AM918" s="193"/>
      <c r="AN918" s="193"/>
      <c r="AO918" s="193"/>
      <c r="AP918" s="193"/>
      <c r="AQ918" s="193"/>
      <c r="AR918" s="193"/>
      <c r="AS918" s="193"/>
      <c r="AT918" s="193"/>
      <c r="AU918" s="193"/>
      <c r="AV918" s="193"/>
    </row>
    <row r="919" spans="1:48" ht="15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  <c r="AE919" s="193"/>
      <c r="AF919" s="193"/>
      <c r="AG919" s="193"/>
      <c r="AH919" s="193"/>
      <c r="AI919" s="193"/>
      <c r="AJ919" s="193"/>
      <c r="AK919" s="193"/>
      <c r="AL919" s="193"/>
      <c r="AM919" s="193"/>
      <c r="AN919" s="193"/>
      <c r="AO919" s="193"/>
      <c r="AP919" s="193"/>
      <c r="AQ919" s="193"/>
      <c r="AR919" s="193"/>
      <c r="AS919" s="193"/>
      <c r="AT919" s="193"/>
      <c r="AU919" s="193"/>
      <c r="AV919" s="193"/>
    </row>
    <row r="920" spans="1:48" ht="15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  <c r="AA920" s="193"/>
      <c r="AB920" s="193"/>
      <c r="AC920" s="193"/>
      <c r="AD920" s="193"/>
      <c r="AE920" s="193"/>
      <c r="AF920" s="193"/>
      <c r="AG920" s="193"/>
      <c r="AH920" s="193"/>
      <c r="AI920" s="193"/>
      <c r="AJ920" s="193"/>
      <c r="AK920" s="193"/>
      <c r="AL920" s="193"/>
      <c r="AM920" s="193"/>
      <c r="AN920" s="193"/>
      <c r="AO920" s="193"/>
      <c r="AP920" s="193"/>
      <c r="AQ920" s="193"/>
      <c r="AR920" s="193"/>
      <c r="AS920" s="193"/>
      <c r="AT920" s="193"/>
      <c r="AU920" s="193"/>
      <c r="AV920" s="193"/>
    </row>
    <row r="921" spans="1:48" ht="15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  <c r="AE921" s="193"/>
      <c r="AF921" s="193"/>
      <c r="AG921" s="193"/>
      <c r="AH921" s="193"/>
      <c r="AI921" s="193"/>
      <c r="AJ921" s="193"/>
      <c r="AK921" s="193"/>
      <c r="AL921" s="193"/>
      <c r="AM921" s="193"/>
      <c r="AN921" s="193"/>
      <c r="AO921" s="193"/>
      <c r="AP921" s="193"/>
      <c r="AQ921" s="193"/>
      <c r="AR921" s="193"/>
      <c r="AS921" s="193"/>
      <c r="AT921" s="193"/>
      <c r="AU921" s="193"/>
      <c r="AV921" s="193"/>
    </row>
    <row r="922" spans="1:48" ht="15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  <c r="AE922" s="193"/>
      <c r="AF922" s="193"/>
      <c r="AG922" s="193"/>
      <c r="AH922" s="193"/>
      <c r="AI922" s="193"/>
      <c r="AJ922" s="193"/>
      <c r="AK922" s="193"/>
      <c r="AL922" s="193"/>
      <c r="AM922" s="193"/>
      <c r="AN922" s="193"/>
      <c r="AO922" s="193"/>
      <c r="AP922" s="193"/>
      <c r="AQ922" s="193"/>
      <c r="AR922" s="193"/>
      <c r="AS922" s="193"/>
      <c r="AT922" s="193"/>
      <c r="AU922" s="193"/>
      <c r="AV922" s="193"/>
    </row>
    <row r="923" spans="1:48" ht="15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  <c r="AE923" s="193"/>
      <c r="AF923" s="193"/>
      <c r="AG923" s="193"/>
      <c r="AH923" s="193"/>
      <c r="AI923" s="193"/>
      <c r="AJ923" s="193"/>
      <c r="AK923" s="193"/>
      <c r="AL923" s="193"/>
      <c r="AM923" s="193"/>
      <c r="AN923" s="193"/>
      <c r="AO923" s="193"/>
      <c r="AP923" s="193"/>
      <c r="AQ923" s="193"/>
      <c r="AR923" s="193"/>
      <c r="AS923" s="193"/>
      <c r="AT923" s="193"/>
      <c r="AU923" s="193"/>
      <c r="AV923" s="193"/>
    </row>
    <row r="924" spans="1:48" ht="15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  <c r="AE924" s="193"/>
      <c r="AF924" s="193"/>
      <c r="AG924" s="193"/>
      <c r="AH924" s="193"/>
      <c r="AI924" s="193"/>
      <c r="AJ924" s="193"/>
      <c r="AK924" s="193"/>
      <c r="AL924" s="193"/>
      <c r="AM924" s="193"/>
      <c r="AN924" s="193"/>
      <c r="AO924" s="193"/>
      <c r="AP924" s="193"/>
      <c r="AQ924" s="193"/>
      <c r="AR924" s="193"/>
      <c r="AS924" s="193"/>
      <c r="AT924" s="193"/>
      <c r="AU924" s="193"/>
      <c r="AV924" s="193"/>
    </row>
    <row r="925" spans="1:48" ht="15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  <c r="AE925" s="193"/>
      <c r="AF925" s="193"/>
      <c r="AG925" s="193"/>
      <c r="AH925" s="193"/>
      <c r="AI925" s="193"/>
      <c r="AJ925" s="193"/>
      <c r="AK925" s="193"/>
      <c r="AL925" s="193"/>
      <c r="AM925" s="193"/>
      <c r="AN925" s="193"/>
      <c r="AO925" s="193"/>
      <c r="AP925" s="193"/>
      <c r="AQ925" s="193"/>
      <c r="AR925" s="193"/>
      <c r="AS925" s="193"/>
      <c r="AT925" s="193"/>
      <c r="AU925" s="193"/>
      <c r="AV925" s="193"/>
    </row>
    <row r="926" spans="1:48" ht="15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  <c r="AE926" s="193"/>
      <c r="AF926" s="193"/>
      <c r="AG926" s="193"/>
      <c r="AH926" s="193"/>
      <c r="AI926" s="193"/>
      <c r="AJ926" s="193"/>
      <c r="AK926" s="193"/>
      <c r="AL926" s="193"/>
      <c r="AM926" s="193"/>
      <c r="AN926" s="193"/>
      <c r="AO926" s="193"/>
      <c r="AP926" s="193"/>
      <c r="AQ926" s="193"/>
      <c r="AR926" s="193"/>
      <c r="AS926" s="193"/>
      <c r="AT926" s="193"/>
      <c r="AU926" s="193"/>
      <c r="AV926" s="193"/>
    </row>
    <row r="927" spans="1:48" ht="15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  <c r="AE927" s="193"/>
      <c r="AF927" s="193"/>
      <c r="AG927" s="193"/>
      <c r="AH927" s="193"/>
      <c r="AI927" s="193"/>
      <c r="AJ927" s="193"/>
      <c r="AK927" s="193"/>
      <c r="AL927" s="193"/>
      <c r="AM927" s="193"/>
      <c r="AN927" s="193"/>
      <c r="AO927" s="193"/>
      <c r="AP927" s="193"/>
      <c r="AQ927" s="193"/>
      <c r="AR927" s="193"/>
      <c r="AS927" s="193"/>
      <c r="AT927" s="193"/>
      <c r="AU927" s="193"/>
      <c r="AV927" s="193"/>
    </row>
    <row r="928" spans="1:48" ht="15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  <c r="AE928" s="193"/>
      <c r="AF928" s="193"/>
      <c r="AG928" s="193"/>
      <c r="AH928" s="193"/>
      <c r="AI928" s="193"/>
      <c r="AJ928" s="193"/>
      <c r="AK928" s="193"/>
      <c r="AL928" s="193"/>
      <c r="AM928" s="193"/>
      <c r="AN928" s="193"/>
      <c r="AO928" s="193"/>
      <c r="AP928" s="193"/>
      <c r="AQ928" s="193"/>
      <c r="AR928" s="193"/>
      <c r="AS928" s="193"/>
      <c r="AT928" s="193"/>
      <c r="AU928" s="193"/>
      <c r="AV928" s="193"/>
    </row>
    <row r="929" spans="1:48" ht="15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  <c r="AE929" s="193"/>
      <c r="AF929" s="193"/>
      <c r="AG929" s="193"/>
      <c r="AH929" s="193"/>
      <c r="AI929" s="193"/>
      <c r="AJ929" s="193"/>
      <c r="AK929" s="193"/>
      <c r="AL929" s="193"/>
      <c r="AM929" s="193"/>
      <c r="AN929" s="193"/>
      <c r="AO929" s="193"/>
      <c r="AP929" s="193"/>
      <c r="AQ929" s="193"/>
      <c r="AR929" s="193"/>
      <c r="AS929" s="193"/>
      <c r="AT929" s="193"/>
      <c r="AU929" s="193"/>
      <c r="AV929" s="193"/>
    </row>
    <row r="930" spans="1:48" ht="15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  <c r="AE930" s="193"/>
      <c r="AF930" s="193"/>
      <c r="AG930" s="193"/>
      <c r="AH930" s="193"/>
      <c r="AI930" s="193"/>
      <c r="AJ930" s="193"/>
      <c r="AK930" s="193"/>
      <c r="AL930" s="193"/>
      <c r="AM930" s="193"/>
      <c r="AN930" s="193"/>
      <c r="AO930" s="193"/>
      <c r="AP930" s="193"/>
      <c r="AQ930" s="193"/>
      <c r="AR930" s="193"/>
      <c r="AS930" s="193"/>
      <c r="AT930" s="193"/>
      <c r="AU930" s="193"/>
      <c r="AV930" s="193"/>
    </row>
    <row r="931" spans="1:48" ht="15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  <c r="AE931" s="193"/>
      <c r="AF931" s="193"/>
      <c r="AG931" s="193"/>
      <c r="AH931" s="193"/>
      <c r="AI931" s="193"/>
      <c r="AJ931" s="193"/>
      <c r="AK931" s="193"/>
      <c r="AL931" s="193"/>
      <c r="AM931" s="193"/>
      <c r="AN931" s="193"/>
      <c r="AO931" s="193"/>
      <c r="AP931" s="193"/>
      <c r="AQ931" s="193"/>
      <c r="AR931" s="193"/>
      <c r="AS931" s="193"/>
      <c r="AT931" s="193"/>
      <c r="AU931" s="193"/>
      <c r="AV931" s="193"/>
    </row>
    <row r="932" spans="1:48" ht="15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  <c r="AE932" s="193"/>
      <c r="AF932" s="193"/>
      <c r="AG932" s="193"/>
      <c r="AH932" s="193"/>
      <c r="AI932" s="193"/>
      <c r="AJ932" s="193"/>
      <c r="AK932" s="193"/>
      <c r="AL932" s="193"/>
      <c r="AM932" s="193"/>
      <c r="AN932" s="193"/>
      <c r="AO932" s="193"/>
      <c r="AP932" s="193"/>
      <c r="AQ932" s="193"/>
      <c r="AR932" s="193"/>
      <c r="AS932" s="193"/>
      <c r="AT932" s="193"/>
      <c r="AU932" s="193"/>
      <c r="AV932" s="193"/>
    </row>
    <row r="933" spans="1:48" ht="15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  <c r="AE933" s="193"/>
      <c r="AF933" s="193"/>
      <c r="AG933" s="193"/>
      <c r="AH933" s="193"/>
      <c r="AI933" s="193"/>
      <c r="AJ933" s="193"/>
      <c r="AK933" s="193"/>
      <c r="AL933" s="193"/>
      <c r="AM933" s="193"/>
      <c r="AN933" s="193"/>
      <c r="AO933" s="193"/>
      <c r="AP933" s="193"/>
      <c r="AQ933" s="193"/>
      <c r="AR933" s="193"/>
      <c r="AS933" s="193"/>
      <c r="AT933" s="193"/>
      <c r="AU933" s="193"/>
      <c r="AV933" s="193"/>
    </row>
    <row r="934" spans="1:48" ht="15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  <c r="AE934" s="193"/>
      <c r="AF934" s="193"/>
      <c r="AG934" s="193"/>
      <c r="AH934" s="193"/>
      <c r="AI934" s="193"/>
      <c r="AJ934" s="193"/>
      <c r="AK934" s="193"/>
      <c r="AL934" s="193"/>
      <c r="AM934" s="193"/>
      <c r="AN934" s="193"/>
      <c r="AO934" s="193"/>
      <c r="AP934" s="193"/>
      <c r="AQ934" s="193"/>
      <c r="AR934" s="193"/>
      <c r="AS934" s="193"/>
      <c r="AT934" s="193"/>
      <c r="AU934" s="193"/>
      <c r="AV934" s="193"/>
    </row>
    <row r="935" spans="1:48" ht="15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  <c r="AE935" s="193"/>
      <c r="AF935" s="193"/>
      <c r="AG935" s="193"/>
      <c r="AH935" s="193"/>
      <c r="AI935" s="193"/>
      <c r="AJ935" s="193"/>
      <c r="AK935" s="193"/>
      <c r="AL935" s="193"/>
      <c r="AM935" s="193"/>
      <c r="AN935" s="193"/>
      <c r="AO935" s="193"/>
      <c r="AP935" s="193"/>
      <c r="AQ935" s="193"/>
      <c r="AR935" s="193"/>
      <c r="AS935" s="193"/>
      <c r="AT935" s="193"/>
      <c r="AU935" s="193"/>
      <c r="AV935" s="193"/>
    </row>
    <row r="936" spans="1:48" ht="15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  <c r="AE936" s="193"/>
      <c r="AF936" s="193"/>
      <c r="AG936" s="193"/>
      <c r="AH936" s="193"/>
      <c r="AI936" s="193"/>
      <c r="AJ936" s="193"/>
      <c r="AK936" s="193"/>
      <c r="AL936" s="193"/>
      <c r="AM936" s="193"/>
      <c r="AN936" s="193"/>
      <c r="AO936" s="193"/>
      <c r="AP936" s="193"/>
      <c r="AQ936" s="193"/>
      <c r="AR936" s="193"/>
      <c r="AS936" s="193"/>
      <c r="AT936" s="193"/>
      <c r="AU936" s="193"/>
      <c r="AV936" s="193"/>
    </row>
    <row r="937" spans="1:48" ht="15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  <c r="AE937" s="193"/>
      <c r="AF937" s="193"/>
      <c r="AG937" s="193"/>
      <c r="AH937" s="193"/>
      <c r="AI937" s="193"/>
      <c r="AJ937" s="193"/>
      <c r="AK937" s="193"/>
      <c r="AL937" s="193"/>
      <c r="AM937" s="193"/>
      <c r="AN937" s="193"/>
      <c r="AO937" s="193"/>
      <c r="AP937" s="193"/>
      <c r="AQ937" s="193"/>
      <c r="AR937" s="193"/>
      <c r="AS937" s="193"/>
      <c r="AT937" s="193"/>
      <c r="AU937" s="193"/>
      <c r="AV937" s="193"/>
    </row>
    <row r="938" spans="1:48" ht="15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  <c r="AE938" s="193"/>
      <c r="AF938" s="193"/>
      <c r="AG938" s="193"/>
      <c r="AH938" s="193"/>
      <c r="AI938" s="193"/>
      <c r="AJ938" s="193"/>
      <c r="AK938" s="193"/>
      <c r="AL938" s="193"/>
      <c r="AM938" s="193"/>
      <c r="AN938" s="193"/>
      <c r="AO938" s="193"/>
      <c r="AP938" s="193"/>
      <c r="AQ938" s="193"/>
      <c r="AR938" s="193"/>
      <c r="AS938" s="193"/>
      <c r="AT938" s="193"/>
      <c r="AU938" s="193"/>
      <c r="AV938" s="193"/>
    </row>
    <row r="939" spans="1:48" ht="15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  <c r="AE939" s="193"/>
      <c r="AF939" s="193"/>
      <c r="AG939" s="193"/>
      <c r="AH939" s="193"/>
      <c r="AI939" s="193"/>
      <c r="AJ939" s="193"/>
      <c r="AK939" s="193"/>
      <c r="AL939" s="193"/>
      <c r="AM939" s="193"/>
      <c r="AN939" s="193"/>
      <c r="AO939" s="193"/>
      <c r="AP939" s="193"/>
      <c r="AQ939" s="193"/>
      <c r="AR939" s="193"/>
      <c r="AS939" s="193"/>
      <c r="AT939" s="193"/>
      <c r="AU939" s="193"/>
      <c r="AV939" s="193"/>
    </row>
    <row r="940" spans="1:48" ht="15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  <c r="AE940" s="193"/>
      <c r="AF940" s="193"/>
      <c r="AG940" s="193"/>
      <c r="AH940" s="193"/>
      <c r="AI940" s="193"/>
      <c r="AJ940" s="193"/>
      <c r="AK940" s="193"/>
      <c r="AL940" s="193"/>
      <c r="AM940" s="193"/>
      <c r="AN940" s="193"/>
      <c r="AO940" s="193"/>
      <c r="AP940" s="193"/>
      <c r="AQ940" s="193"/>
      <c r="AR940" s="193"/>
      <c r="AS940" s="193"/>
      <c r="AT940" s="193"/>
      <c r="AU940" s="193"/>
      <c r="AV940" s="193"/>
    </row>
    <row r="941" spans="1:48" ht="15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  <c r="AE941" s="193"/>
      <c r="AF941" s="193"/>
      <c r="AG941" s="193"/>
      <c r="AH941" s="193"/>
      <c r="AI941" s="193"/>
      <c r="AJ941" s="193"/>
      <c r="AK941" s="193"/>
      <c r="AL941" s="193"/>
      <c r="AM941" s="193"/>
      <c r="AN941" s="193"/>
      <c r="AO941" s="193"/>
      <c r="AP941" s="193"/>
      <c r="AQ941" s="193"/>
      <c r="AR941" s="193"/>
      <c r="AS941" s="193"/>
      <c r="AT941" s="193"/>
      <c r="AU941" s="193"/>
      <c r="AV941" s="193"/>
    </row>
    <row r="942" spans="1:48" ht="15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  <c r="AE942" s="193"/>
      <c r="AF942" s="193"/>
      <c r="AG942" s="193"/>
      <c r="AH942" s="193"/>
      <c r="AI942" s="193"/>
      <c r="AJ942" s="193"/>
      <c r="AK942" s="193"/>
      <c r="AL942" s="193"/>
      <c r="AM942" s="193"/>
      <c r="AN942" s="193"/>
      <c r="AO942" s="193"/>
      <c r="AP942" s="193"/>
      <c r="AQ942" s="193"/>
      <c r="AR942" s="193"/>
      <c r="AS942" s="193"/>
      <c r="AT942" s="193"/>
      <c r="AU942" s="193"/>
      <c r="AV942" s="193"/>
    </row>
    <row r="943" spans="1:48" ht="15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  <c r="AA943" s="193"/>
      <c r="AB943" s="193"/>
      <c r="AC943" s="193"/>
      <c r="AD943" s="193"/>
      <c r="AE943" s="193"/>
      <c r="AF943" s="193"/>
      <c r="AG943" s="193"/>
      <c r="AH943" s="193"/>
      <c r="AI943" s="193"/>
      <c r="AJ943" s="193"/>
      <c r="AK943" s="193"/>
      <c r="AL943" s="193"/>
      <c r="AM943" s="193"/>
      <c r="AN943" s="193"/>
      <c r="AO943" s="193"/>
      <c r="AP943" s="193"/>
      <c r="AQ943" s="193"/>
      <c r="AR943" s="193"/>
      <c r="AS943" s="193"/>
      <c r="AT943" s="193"/>
      <c r="AU943" s="193"/>
      <c r="AV943" s="193"/>
    </row>
    <row r="944" spans="1:48" ht="15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  <c r="AE944" s="193"/>
      <c r="AF944" s="193"/>
      <c r="AG944" s="193"/>
      <c r="AH944" s="193"/>
      <c r="AI944" s="193"/>
      <c r="AJ944" s="193"/>
      <c r="AK944" s="193"/>
      <c r="AL944" s="193"/>
      <c r="AM944" s="193"/>
      <c r="AN944" s="193"/>
      <c r="AO944" s="193"/>
      <c r="AP944" s="193"/>
      <c r="AQ944" s="193"/>
      <c r="AR944" s="193"/>
      <c r="AS944" s="193"/>
      <c r="AT944" s="193"/>
      <c r="AU944" s="193"/>
      <c r="AV944" s="193"/>
    </row>
    <row r="945" spans="1:48" ht="15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  <c r="AE945" s="193"/>
      <c r="AF945" s="193"/>
      <c r="AG945" s="193"/>
      <c r="AH945" s="193"/>
      <c r="AI945" s="193"/>
      <c r="AJ945" s="193"/>
      <c r="AK945" s="193"/>
      <c r="AL945" s="193"/>
      <c r="AM945" s="193"/>
      <c r="AN945" s="193"/>
      <c r="AO945" s="193"/>
      <c r="AP945" s="193"/>
      <c r="AQ945" s="193"/>
      <c r="AR945" s="193"/>
      <c r="AS945" s="193"/>
      <c r="AT945" s="193"/>
      <c r="AU945" s="193"/>
      <c r="AV945" s="193"/>
    </row>
    <row r="946" spans="1:48" ht="15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  <c r="AE946" s="193"/>
      <c r="AF946" s="193"/>
      <c r="AG946" s="193"/>
      <c r="AH946" s="193"/>
      <c r="AI946" s="193"/>
      <c r="AJ946" s="193"/>
      <c r="AK946" s="193"/>
      <c r="AL946" s="193"/>
      <c r="AM946" s="193"/>
      <c r="AN946" s="193"/>
      <c r="AO946" s="193"/>
      <c r="AP946" s="193"/>
      <c r="AQ946" s="193"/>
      <c r="AR946" s="193"/>
      <c r="AS946" s="193"/>
      <c r="AT946" s="193"/>
      <c r="AU946" s="193"/>
      <c r="AV946" s="193"/>
    </row>
    <row r="947" spans="1:48" ht="15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  <c r="AE947" s="193"/>
      <c r="AF947" s="193"/>
      <c r="AG947" s="193"/>
      <c r="AH947" s="193"/>
      <c r="AI947" s="193"/>
      <c r="AJ947" s="193"/>
      <c r="AK947" s="193"/>
      <c r="AL947" s="193"/>
      <c r="AM947" s="193"/>
      <c r="AN947" s="193"/>
      <c r="AO947" s="193"/>
      <c r="AP947" s="193"/>
      <c r="AQ947" s="193"/>
      <c r="AR947" s="193"/>
      <c r="AS947" s="193"/>
      <c r="AT947" s="193"/>
      <c r="AU947" s="193"/>
      <c r="AV947" s="193"/>
    </row>
    <row r="948" spans="1:48" ht="15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  <c r="AA948" s="193"/>
      <c r="AB948" s="193"/>
      <c r="AC948" s="193"/>
      <c r="AD948" s="193"/>
      <c r="AE948" s="193"/>
      <c r="AF948" s="193"/>
      <c r="AG948" s="193"/>
      <c r="AH948" s="193"/>
      <c r="AI948" s="193"/>
      <c r="AJ948" s="193"/>
      <c r="AK948" s="193"/>
      <c r="AL948" s="193"/>
      <c r="AM948" s="193"/>
      <c r="AN948" s="193"/>
      <c r="AO948" s="193"/>
      <c r="AP948" s="193"/>
      <c r="AQ948" s="193"/>
      <c r="AR948" s="193"/>
      <c r="AS948" s="193"/>
      <c r="AT948" s="193"/>
      <c r="AU948" s="193"/>
      <c r="AV948" s="193"/>
    </row>
    <row r="949" spans="1:48" ht="15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  <c r="AE949" s="193"/>
      <c r="AF949" s="193"/>
      <c r="AG949" s="193"/>
      <c r="AH949" s="193"/>
      <c r="AI949" s="193"/>
      <c r="AJ949" s="193"/>
      <c r="AK949" s="193"/>
      <c r="AL949" s="193"/>
      <c r="AM949" s="193"/>
      <c r="AN949" s="193"/>
      <c r="AO949" s="193"/>
      <c r="AP949" s="193"/>
      <c r="AQ949" s="193"/>
      <c r="AR949" s="193"/>
      <c r="AS949" s="193"/>
      <c r="AT949" s="193"/>
      <c r="AU949" s="193"/>
      <c r="AV949" s="193"/>
    </row>
    <row r="950" spans="1:48" ht="15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  <c r="AE950" s="193"/>
      <c r="AF950" s="193"/>
      <c r="AG950" s="193"/>
      <c r="AH950" s="193"/>
      <c r="AI950" s="193"/>
      <c r="AJ950" s="193"/>
      <c r="AK950" s="193"/>
      <c r="AL950" s="193"/>
      <c r="AM950" s="193"/>
      <c r="AN950" s="193"/>
      <c r="AO950" s="193"/>
      <c r="AP950" s="193"/>
      <c r="AQ950" s="193"/>
      <c r="AR950" s="193"/>
      <c r="AS950" s="193"/>
      <c r="AT950" s="193"/>
      <c r="AU950" s="193"/>
      <c r="AV950" s="193"/>
    </row>
    <row r="951" spans="1:48" ht="15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  <c r="AA951" s="193"/>
      <c r="AB951" s="193"/>
      <c r="AC951" s="193"/>
      <c r="AD951" s="193"/>
      <c r="AE951" s="193"/>
      <c r="AF951" s="193"/>
      <c r="AG951" s="193"/>
      <c r="AH951" s="193"/>
      <c r="AI951" s="193"/>
      <c r="AJ951" s="193"/>
      <c r="AK951" s="193"/>
      <c r="AL951" s="193"/>
      <c r="AM951" s="193"/>
      <c r="AN951" s="193"/>
      <c r="AO951" s="193"/>
      <c r="AP951" s="193"/>
      <c r="AQ951" s="193"/>
      <c r="AR951" s="193"/>
      <c r="AS951" s="193"/>
      <c r="AT951" s="193"/>
      <c r="AU951" s="193"/>
      <c r="AV951" s="193"/>
    </row>
    <row r="952" spans="1:48" ht="15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  <c r="AE952" s="193"/>
      <c r="AF952" s="193"/>
      <c r="AG952" s="193"/>
      <c r="AH952" s="193"/>
      <c r="AI952" s="193"/>
      <c r="AJ952" s="193"/>
      <c r="AK952" s="193"/>
      <c r="AL952" s="193"/>
      <c r="AM952" s="193"/>
      <c r="AN952" s="193"/>
      <c r="AO952" s="193"/>
      <c r="AP952" s="193"/>
      <c r="AQ952" s="193"/>
      <c r="AR952" s="193"/>
      <c r="AS952" s="193"/>
      <c r="AT952" s="193"/>
      <c r="AU952" s="193"/>
      <c r="AV952" s="193"/>
    </row>
    <row r="953" spans="1:48" ht="15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  <c r="AE953" s="193"/>
      <c r="AF953" s="193"/>
      <c r="AG953" s="193"/>
      <c r="AH953" s="193"/>
      <c r="AI953" s="193"/>
      <c r="AJ953" s="193"/>
      <c r="AK953" s="193"/>
      <c r="AL953" s="193"/>
      <c r="AM953" s="193"/>
      <c r="AN953" s="193"/>
      <c r="AO953" s="193"/>
      <c r="AP953" s="193"/>
      <c r="AQ953" s="193"/>
      <c r="AR953" s="193"/>
      <c r="AS953" s="193"/>
      <c r="AT953" s="193"/>
      <c r="AU953" s="193"/>
      <c r="AV953" s="193"/>
    </row>
    <row r="954" spans="1:48" ht="15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  <c r="AE954" s="193"/>
      <c r="AF954" s="193"/>
      <c r="AG954" s="193"/>
      <c r="AH954" s="193"/>
      <c r="AI954" s="193"/>
      <c r="AJ954" s="193"/>
      <c r="AK954" s="193"/>
      <c r="AL954" s="193"/>
      <c r="AM954" s="193"/>
      <c r="AN954" s="193"/>
      <c r="AO954" s="193"/>
      <c r="AP954" s="193"/>
      <c r="AQ954" s="193"/>
      <c r="AR954" s="193"/>
      <c r="AS954" s="193"/>
      <c r="AT954" s="193"/>
      <c r="AU954" s="193"/>
      <c r="AV954" s="193"/>
    </row>
    <row r="955" spans="1:48" ht="15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  <c r="AE955" s="193"/>
      <c r="AF955" s="193"/>
      <c r="AG955" s="193"/>
      <c r="AH955" s="193"/>
      <c r="AI955" s="193"/>
      <c r="AJ955" s="193"/>
      <c r="AK955" s="193"/>
      <c r="AL955" s="193"/>
      <c r="AM955" s="193"/>
      <c r="AN955" s="193"/>
      <c r="AO955" s="193"/>
      <c r="AP955" s="193"/>
      <c r="AQ955" s="193"/>
      <c r="AR955" s="193"/>
      <c r="AS955" s="193"/>
      <c r="AT955" s="193"/>
      <c r="AU955" s="193"/>
      <c r="AV955" s="193"/>
    </row>
    <row r="956" spans="1:48" ht="15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  <c r="AE956" s="193"/>
      <c r="AF956" s="193"/>
      <c r="AG956" s="193"/>
      <c r="AH956" s="193"/>
      <c r="AI956" s="193"/>
      <c r="AJ956" s="193"/>
      <c r="AK956" s="193"/>
      <c r="AL956" s="193"/>
      <c r="AM956" s="193"/>
      <c r="AN956" s="193"/>
      <c r="AO956" s="193"/>
      <c r="AP956" s="193"/>
      <c r="AQ956" s="193"/>
      <c r="AR956" s="193"/>
      <c r="AS956" s="193"/>
      <c r="AT956" s="193"/>
      <c r="AU956" s="193"/>
      <c r="AV956" s="193"/>
    </row>
    <row r="957" spans="1:48" ht="15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  <c r="AE957" s="193"/>
      <c r="AF957" s="193"/>
      <c r="AG957" s="193"/>
      <c r="AH957" s="193"/>
      <c r="AI957" s="193"/>
      <c r="AJ957" s="193"/>
      <c r="AK957" s="193"/>
      <c r="AL957" s="193"/>
      <c r="AM957" s="193"/>
      <c r="AN957" s="193"/>
      <c r="AO957" s="193"/>
      <c r="AP957" s="193"/>
      <c r="AQ957" s="193"/>
      <c r="AR957" s="193"/>
      <c r="AS957" s="193"/>
      <c r="AT957" s="193"/>
      <c r="AU957" s="193"/>
      <c r="AV957" s="193"/>
    </row>
    <row r="958" spans="1:48" ht="15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  <c r="AE958" s="193"/>
      <c r="AF958" s="193"/>
      <c r="AG958" s="193"/>
      <c r="AH958" s="193"/>
      <c r="AI958" s="193"/>
      <c r="AJ958" s="193"/>
      <c r="AK958" s="193"/>
      <c r="AL958" s="193"/>
      <c r="AM958" s="193"/>
      <c r="AN958" s="193"/>
      <c r="AO958" s="193"/>
      <c r="AP958" s="193"/>
      <c r="AQ958" s="193"/>
      <c r="AR958" s="193"/>
      <c r="AS958" s="193"/>
      <c r="AT958" s="193"/>
      <c r="AU958" s="193"/>
      <c r="AV958" s="193"/>
    </row>
    <row r="959" spans="1:48" ht="15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  <c r="AE959" s="193"/>
      <c r="AF959" s="193"/>
      <c r="AG959" s="193"/>
      <c r="AH959" s="193"/>
      <c r="AI959" s="193"/>
      <c r="AJ959" s="193"/>
      <c r="AK959" s="193"/>
      <c r="AL959" s="193"/>
      <c r="AM959" s="193"/>
      <c r="AN959" s="193"/>
      <c r="AO959" s="193"/>
      <c r="AP959" s="193"/>
      <c r="AQ959" s="193"/>
      <c r="AR959" s="193"/>
      <c r="AS959" s="193"/>
      <c r="AT959" s="193"/>
      <c r="AU959" s="193"/>
      <c r="AV959" s="193"/>
    </row>
    <row r="960" spans="1:48" ht="15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  <c r="AE960" s="193"/>
      <c r="AF960" s="193"/>
      <c r="AG960" s="193"/>
      <c r="AH960" s="193"/>
      <c r="AI960" s="193"/>
      <c r="AJ960" s="193"/>
      <c r="AK960" s="193"/>
      <c r="AL960" s="193"/>
      <c r="AM960" s="193"/>
      <c r="AN960" s="193"/>
      <c r="AO960" s="193"/>
      <c r="AP960" s="193"/>
      <c r="AQ960" s="193"/>
      <c r="AR960" s="193"/>
      <c r="AS960" s="193"/>
      <c r="AT960" s="193"/>
      <c r="AU960" s="193"/>
      <c r="AV960" s="193"/>
    </row>
    <row r="961" spans="1:48" ht="15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  <c r="AE961" s="193"/>
      <c r="AF961" s="193"/>
      <c r="AG961" s="193"/>
      <c r="AH961" s="193"/>
      <c r="AI961" s="193"/>
      <c r="AJ961" s="193"/>
      <c r="AK961" s="193"/>
      <c r="AL961" s="193"/>
      <c r="AM961" s="193"/>
      <c r="AN961" s="193"/>
      <c r="AO961" s="193"/>
      <c r="AP961" s="193"/>
      <c r="AQ961" s="193"/>
      <c r="AR961" s="193"/>
      <c r="AS961" s="193"/>
      <c r="AT961" s="193"/>
      <c r="AU961" s="193"/>
      <c r="AV961" s="193"/>
    </row>
    <row r="962" spans="1:48" ht="15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  <c r="AE962" s="193"/>
      <c r="AF962" s="193"/>
      <c r="AG962" s="193"/>
      <c r="AH962" s="193"/>
      <c r="AI962" s="193"/>
      <c r="AJ962" s="193"/>
      <c r="AK962" s="193"/>
      <c r="AL962" s="193"/>
      <c r="AM962" s="193"/>
      <c r="AN962" s="193"/>
      <c r="AO962" s="193"/>
      <c r="AP962" s="193"/>
      <c r="AQ962" s="193"/>
      <c r="AR962" s="193"/>
      <c r="AS962" s="193"/>
      <c r="AT962" s="193"/>
      <c r="AU962" s="193"/>
      <c r="AV962" s="193"/>
    </row>
    <row r="963" spans="1:48" ht="15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  <c r="AE963" s="193"/>
      <c r="AF963" s="193"/>
      <c r="AG963" s="193"/>
      <c r="AH963" s="193"/>
      <c r="AI963" s="193"/>
      <c r="AJ963" s="193"/>
      <c r="AK963" s="193"/>
      <c r="AL963" s="193"/>
      <c r="AM963" s="193"/>
      <c r="AN963" s="193"/>
      <c r="AO963" s="193"/>
      <c r="AP963" s="193"/>
      <c r="AQ963" s="193"/>
      <c r="AR963" s="193"/>
      <c r="AS963" s="193"/>
      <c r="AT963" s="193"/>
      <c r="AU963" s="193"/>
      <c r="AV963" s="193"/>
    </row>
    <row r="964" spans="1:48" ht="15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  <c r="AE964" s="193"/>
      <c r="AF964" s="193"/>
      <c r="AG964" s="193"/>
      <c r="AH964" s="193"/>
      <c r="AI964" s="193"/>
      <c r="AJ964" s="193"/>
      <c r="AK964" s="193"/>
      <c r="AL964" s="193"/>
      <c r="AM964" s="193"/>
      <c r="AN964" s="193"/>
      <c r="AO964" s="193"/>
      <c r="AP964" s="193"/>
      <c r="AQ964" s="193"/>
      <c r="AR964" s="193"/>
      <c r="AS964" s="193"/>
      <c r="AT964" s="193"/>
      <c r="AU964" s="193"/>
      <c r="AV964" s="193"/>
    </row>
    <row r="965" spans="1:48" ht="15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  <c r="AE965" s="193"/>
      <c r="AF965" s="193"/>
      <c r="AG965" s="193"/>
      <c r="AH965" s="193"/>
      <c r="AI965" s="193"/>
      <c r="AJ965" s="193"/>
      <c r="AK965" s="193"/>
      <c r="AL965" s="193"/>
      <c r="AM965" s="193"/>
      <c r="AN965" s="193"/>
      <c r="AO965" s="193"/>
      <c r="AP965" s="193"/>
      <c r="AQ965" s="193"/>
      <c r="AR965" s="193"/>
      <c r="AS965" s="193"/>
      <c r="AT965" s="193"/>
      <c r="AU965" s="193"/>
      <c r="AV965" s="193"/>
    </row>
    <row r="966" spans="1:48" ht="15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  <c r="AE966" s="193"/>
      <c r="AF966" s="193"/>
      <c r="AG966" s="193"/>
      <c r="AH966" s="193"/>
      <c r="AI966" s="193"/>
      <c r="AJ966" s="193"/>
      <c r="AK966" s="193"/>
      <c r="AL966" s="193"/>
      <c r="AM966" s="193"/>
      <c r="AN966" s="193"/>
      <c r="AO966" s="193"/>
      <c r="AP966" s="193"/>
      <c r="AQ966" s="193"/>
      <c r="AR966" s="193"/>
      <c r="AS966" s="193"/>
      <c r="AT966" s="193"/>
      <c r="AU966" s="193"/>
      <c r="AV966" s="193"/>
    </row>
    <row r="967" spans="1:48" ht="15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  <c r="AE967" s="193"/>
      <c r="AF967" s="193"/>
      <c r="AG967" s="193"/>
      <c r="AH967" s="193"/>
      <c r="AI967" s="193"/>
      <c r="AJ967" s="193"/>
      <c r="AK967" s="193"/>
      <c r="AL967" s="193"/>
      <c r="AM967" s="193"/>
      <c r="AN967" s="193"/>
      <c r="AO967" s="193"/>
      <c r="AP967" s="193"/>
      <c r="AQ967" s="193"/>
      <c r="AR967" s="193"/>
      <c r="AS967" s="193"/>
      <c r="AT967" s="193"/>
      <c r="AU967" s="193"/>
      <c r="AV967" s="193"/>
    </row>
    <row r="968" spans="1:48" ht="15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  <c r="AE968" s="193"/>
      <c r="AF968" s="193"/>
      <c r="AG968" s="193"/>
      <c r="AH968" s="193"/>
      <c r="AI968" s="193"/>
      <c r="AJ968" s="193"/>
      <c r="AK968" s="193"/>
      <c r="AL968" s="193"/>
      <c r="AM968" s="193"/>
      <c r="AN968" s="193"/>
      <c r="AO968" s="193"/>
      <c r="AP968" s="193"/>
      <c r="AQ968" s="193"/>
      <c r="AR968" s="193"/>
      <c r="AS968" s="193"/>
      <c r="AT968" s="193"/>
      <c r="AU968" s="193"/>
      <c r="AV968" s="193"/>
    </row>
    <row r="969" spans="1:48" ht="15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  <c r="AE969" s="193"/>
      <c r="AF969" s="193"/>
      <c r="AG969" s="193"/>
      <c r="AH969" s="193"/>
      <c r="AI969" s="193"/>
      <c r="AJ969" s="193"/>
      <c r="AK969" s="193"/>
      <c r="AL969" s="193"/>
      <c r="AM969" s="193"/>
      <c r="AN969" s="193"/>
      <c r="AO969" s="193"/>
      <c r="AP969" s="193"/>
      <c r="AQ969" s="193"/>
      <c r="AR969" s="193"/>
      <c r="AS969" s="193"/>
      <c r="AT969" s="193"/>
      <c r="AU969" s="193"/>
      <c r="AV969" s="193"/>
    </row>
    <row r="970" spans="1:48" ht="15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  <c r="AE970" s="193"/>
      <c r="AF970" s="193"/>
      <c r="AG970" s="193"/>
      <c r="AH970" s="193"/>
      <c r="AI970" s="193"/>
      <c r="AJ970" s="193"/>
      <c r="AK970" s="193"/>
      <c r="AL970" s="193"/>
      <c r="AM970" s="193"/>
      <c r="AN970" s="193"/>
      <c r="AO970" s="193"/>
      <c r="AP970" s="193"/>
      <c r="AQ970" s="193"/>
      <c r="AR970" s="193"/>
      <c r="AS970" s="193"/>
      <c r="AT970" s="193"/>
      <c r="AU970" s="193"/>
      <c r="AV970" s="193"/>
    </row>
    <row r="971" spans="1:48" ht="15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  <c r="AE971" s="193"/>
      <c r="AF971" s="193"/>
      <c r="AG971" s="193"/>
      <c r="AH971" s="193"/>
      <c r="AI971" s="193"/>
      <c r="AJ971" s="193"/>
      <c r="AK971" s="193"/>
      <c r="AL971" s="193"/>
      <c r="AM971" s="193"/>
      <c r="AN971" s="193"/>
      <c r="AO971" s="193"/>
      <c r="AP971" s="193"/>
      <c r="AQ971" s="193"/>
      <c r="AR971" s="193"/>
      <c r="AS971" s="193"/>
      <c r="AT971" s="193"/>
      <c r="AU971" s="193"/>
      <c r="AV971" s="193"/>
    </row>
    <row r="972" spans="1:48" ht="15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  <c r="AE972" s="193"/>
      <c r="AF972" s="193"/>
      <c r="AG972" s="193"/>
      <c r="AH972" s="193"/>
      <c r="AI972" s="193"/>
      <c r="AJ972" s="193"/>
      <c r="AK972" s="193"/>
      <c r="AL972" s="193"/>
      <c r="AM972" s="193"/>
      <c r="AN972" s="193"/>
      <c r="AO972" s="193"/>
      <c r="AP972" s="193"/>
      <c r="AQ972" s="193"/>
      <c r="AR972" s="193"/>
      <c r="AS972" s="193"/>
      <c r="AT972" s="193"/>
      <c r="AU972" s="193"/>
      <c r="AV972" s="193"/>
    </row>
    <row r="973" spans="1:48" ht="15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  <c r="AE973" s="193"/>
      <c r="AF973" s="193"/>
      <c r="AG973" s="193"/>
      <c r="AH973" s="193"/>
      <c r="AI973" s="193"/>
      <c r="AJ973" s="193"/>
      <c r="AK973" s="193"/>
      <c r="AL973" s="193"/>
      <c r="AM973" s="193"/>
      <c r="AN973" s="193"/>
      <c r="AO973" s="193"/>
      <c r="AP973" s="193"/>
      <c r="AQ973" s="193"/>
      <c r="AR973" s="193"/>
      <c r="AS973" s="193"/>
      <c r="AT973" s="193"/>
      <c r="AU973" s="193"/>
      <c r="AV973" s="193"/>
    </row>
    <row r="974" spans="1:48" ht="15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  <c r="AA974" s="193"/>
      <c r="AB974" s="193"/>
      <c r="AC974" s="193"/>
      <c r="AD974" s="193"/>
      <c r="AE974" s="193"/>
      <c r="AF974" s="193"/>
      <c r="AG974" s="193"/>
      <c r="AH974" s="193"/>
      <c r="AI974" s="193"/>
      <c r="AJ974" s="193"/>
      <c r="AK974" s="193"/>
      <c r="AL974" s="193"/>
      <c r="AM974" s="193"/>
      <c r="AN974" s="193"/>
      <c r="AO974" s="193"/>
      <c r="AP974" s="193"/>
      <c r="AQ974" s="193"/>
      <c r="AR974" s="193"/>
      <c r="AS974" s="193"/>
      <c r="AT974" s="193"/>
      <c r="AU974" s="193"/>
      <c r="AV974" s="193"/>
    </row>
    <row r="975" spans="1:48" ht="15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  <c r="AE975" s="193"/>
      <c r="AF975" s="193"/>
      <c r="AG975" s="193"/>
      <c r="AH975" s="193"/>
      <c r="AI975" s="193"/>
      <c r="AJ975" s="193"/>
      <c r="AK975" s="193"/>
      <c r="AL975" s="193"/>
      <c r="AM975" s="193"/>
      <c r="AN975" s="193"/>
      <c r="AO975" s="193"/>
      <c r="AP975" s="193"/>
      <c r="AQ975" s="193"/>
      <c r="AR975" s="193"/>
      <c r="AS975" s="193"/>
      <c r="AT975" s="193"/>
      <c r="AU975" s="193"/>
      <c r="AV975" s="193"/>
    </row>
    <row r="976" spans="1:48" ht="15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  <c r="AE976" s="193"/>
      <c r="AF976" s="193"/>
      <c r="AG976" s="193"/>
      <c r="AH976" s="193"/>
      <c r="AI976" s="193"/>
      <c r="AJ976" s="193"/>
      <c r="AK976" s="193"/>
      <c r="AL976" s="193"/>
      <c r="AM976" s="193"/>
      <c r="AN976" s="193"/>
      <c r="AO976" s="193"/>
      <c r="AP976" s="193"/>
      <c r="AQ976" s="193"/>
      <c r="AR976" s="193"/>
      <c r="AS976" s="193"/>
      <c r="AT976" s="193"/>
      <c r="AU976" s="193"/>
      <c r="AV976" s="193"/>
    </row>
    <row r="977" spans="1:48" ht="15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  <c r="AE977" s="193"/>
      <c r="AF977" s="193"/>
      <c r="AG977" s="193"/>
      <c r="AH977" s="193"/>
      <c r="AI977" s="193"/>
      <c r="AJ977" s="193"/>
      <c r="AK977" s="193"/>
      <c r="AL977" s="193"/>
      <c r="AM977" s="193"/>
      <c r="AN977" s="193"/>
      <c r="AO977" s="193"/>
      <c r="AP977" s="193"/>
      <c r="AQ977" s="193"/>
      <c r="AR977" s="193"/>
      <c r="AS977" s="193"/>
      <c r="AT977" s="193"/>
      <c r="AU977" s="193"/>
      <c r="AV977" s="193"/>
    </row>
    <row r="978" spans="1:48" ht="15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  <c r="AE978" s="193"/>
      <c r="AF978" s="193"/>
      <c r="AG978" s="193"/>
      <c r="AH978" s="193"/>
      <c r="AI978" s="193"/>
      <c r="AJ978" s="193"/>
      <c r="AK978" s="193"/>
      <c r="AL978" s="193"/>
      <c r="AM978" s="193"/>
      <c r="AN978" s="193"/>
      <c r="AO978" s="193"/>
      <c r="AP978" s="193"/>
      <c r="AQ978" s="193"/>
      <c r="AR978" s="193"/>
      <c r="AS978" s="193"/>
      <c r="AT978" s="193"/>
      <c r="AU978" s="193"/>
      <c r="AV978" s="193"/>
    </row>
    <row r="979" spans="1:48" ht="15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  <c r="AA979" s="193"/>
      <c r="AB979" s="193"/>
      <c r="AC979" s="193"/>
      <c r="AD979" s="193"/>
      <c r="AE979" s="193"/>
      <c r="AF979" s="193"/>
      <c r="AG979" s="193"/>
      <c r="AH979" s="193"/>
      <c r="AI979" s="193"/>
      <c r="AJ979" s="193"/>
      <c r="AK979" s="193"/>
      <c r="AL979" s="193"/>
      <c r="AM979" s="193"/>
      <c r="AN979" s="193"/>
      <c r="AO979" s="193"/>
      <c r="AP979" s="193"/>
      <c r="AQ979" s="193"/>
      <c r="AR979" s="193"/>
      <c r="AS979" s="193"/>
      <c r="AT979" s="193"/>
      <c r="AU979" s="193"/>
      <c r="AV979" s="193"/>
    </row>
    <row r="980" spans="1:48" ht="15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  <c r="AE980" s="193"/>
      <c r="AF980" s="193"/>
      <c r="AG980" s="193"/>
      <c r="AH980" s="193"/>
      <c r="AI980" s="193"/>
      <c r="AJ980" s="193"/>
      <c r="AK980" s="193"/>
      <c r="AL980" s="193"/>
      <c r="AM980" s="193"/>
      <c r="AN980" s="193"/>
      <c r="AO980" s="193"/>
      <c r="AP980" s="193"/>
      <c r="AQ980" s="193"/>
      <c r="AR980" s="193"/>
      <c r="AS980" s="193"/>
      <c r="AT980" s="193"/>
      <c r="AU980" s="193"/>
      <c r="AV980" s="193"/>
    </row>
    <row r="981" spans="1:48" ht="15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  <c r="AE981" s="193"/>
      <c r="AF981" s="193"/>
      <c r="AG981" s="193"/>
      <c r="AH981" s="193"/>
      <c r="AI981" s="193"/>
      <c r="AJ981" s="193"/>
      <c r="AK981" s="193"/>
      <c r="AL981" s="193"/>
      <c r="AM981" s="193"/>
      <c r="AN981" s="193"/>
      <c r="AO981" s="193"/>
      <c r="AP981" s="193"/>
      <c r="AQ981" s="193"/>
      <c r="AR981" s="193"/>
      <c r="AS981" s="193"/>
      <c r="AT981" s="193"/>
      <c r="AU981" s="193"/>
      <c r="AV981" s="193"/>
    </row>
    <row r="982" spans="1:48" ht="15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  <c r="AE982" s="193"/>
      <c r="AF982" s="193"/>
      <c r="AG982" s="193"/>
      <c r="AH982" s="193"/>
      <c r="AI982" s="193"/>
      <c r="AJ982" s="193"/>
      <c r="AK982" s="193"/>
      <c r="AL982" s="193"/>
      <c r="AM982" s="193"/>
      <c r="AN982" s="193"/>
      <c r="AO982" s="193"/>
      <c r="AP982" s="193"/>
      <c r="AQ982" s="193"/>
      <c r="AR982" s="193"/>
      <c r="AS982" s="193"/>
      <c r="AT982" s="193"/>
      <c r="AU982" s="193"/>
      <c r="AV982" s="193"/>
    </row>
    <row r="983" spans="1:48" ht="15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  <c r="AE983" s="193"/>
      <c r="AF983" s="193"/>
      <c r="AG983" s="193"/>
      <c r="AH983" s="193"/>
      <c r="AI983" s="193"/>
      <c r="AJ983" s="193"/>
      <c r="AK983" s="193"/>
      <c r="AL983" s="193"/>
      <c r="AM983" s="193"/>
      <c r="AN983" s="193"/>
      <c r="AO983" s="193"/>
      <c r="AP983" s="193"/>
      <c r="AQ983" s="193"/>
      <c r="AR983" s="193"/>
      <c r="AS983" s="193"/>
      <c r="AT983" s="193"/>
      <c r="AU983" s="193"/>
      <c r="AV983" s="193"/>
    </row>
    <row r="984" spans="1:48" ht="15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  <c r="AE984" s="193"/>
      <c r="AF984" s="193"/>
      <c r="AG984" s="193"/>
      <c r="AH984" s="193"/>
      <c r="AI984" s="193"/>
      <c r="AJ984" s="193"/>
      <c r="AK984" s="193"/>
      <c r="AL984" s="193"/>
      <c r="AM984" s="193"/>
      <c r="AN984" s="193"/>
      <c r="AO984" s="193"/>
      <c r="AP984" s="193"/>
      <c r="AQ984" s="193"/>
      <c r="AR984" s="193"/>
      <c r="AS984" s="193"/>
      <c r="AT984" s="193"/>
      <c r="AU984" s="193"/>
      <c r="AV984" s="193"/>
    </row>
    <row r="985" spans="1:48" ht="15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  <c r="AE985" s="193"/>
      <c r="AF985" s="193"/>
      <c r="AG985" s="193"/>
      <c r="AH985" s="193"/>
      <c r="AI985" s="193"/>
      <c r="AJ985" s="193"/>
      <c r="AK985" s="193"/>
      <c r="AL985" s="193"/>
      <c r="AM985" s="193"/>
      <c r="AN985" s="193"/>
      <c r="AO985" s="193"/>
      <c r="AP985" s="193"/>
      <c r="AQ985" s="193"/>
      <c r="AR985" s="193"/>
      <c r="AS985" s="193"/>
      <c r="AT985" s="193"/>
      <c r="AU985" s="193"/>
      <c r="AV985" s="193"/>
    </row>
    <row r="986" spans="1:48" ht="15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  <c r="AE986" s="193"/>
      <c r="AF986" s="193"/>
      <c r="AG986" s="193"/>
      <c r="AH986" s="193"/>
      <c r="AI986" s="193"/>
      <c r="AJ986" s="193"/>
      <c r="AK986" s="193"/>
      <c r="AL986" s="193"/>
      <c r="AM986" s="193"/>
      <c r="AN986" s="193"/>
      <c r="AO986" s="193"/>
      <c r="AP986" s="193"/>
      <c r="AQ986" s="193"/>
      <c r="AR986" s="193"/>
      <c r="AS986" s="193"/>
      <c r="AT986" s="193"/>
      <c r="AU986" s="193"/>
      <c r="AV986" s="193"/>
    </row>
    <row r="987" spans="1:48" ht="15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  <c r="AA987" s="193"/>
      <c r="AB987" s="193"/>
      <c r="AC987" s="193"/>
      <c r="AD987" s="193"/>
      <c r="AE987" s="193"/>
      <c r="AF987" s="193"/>
      <c r="AG987" s="193"/>
      <c r="AH987" s="193"/>
      <c r="AI987" s="193"/>
      <c r="AJ987" s="193"/>
      <c r="AK987" s="193"/>
      <c r="AL987" s="193"/>
      <c r="AM987" s="193"/>
      <c r="AN987" s="193"/>
      <c r="AO987" s="193"/>
      <c r="AP987" s="193"/>
      <c r="AQ987" s="193"/>
      <c r="AR987" s="193"/>
      <c r="AS987" s="193"/>
      <c r="AT987" s="193"/>
      <c r="AU987" s="193"/>
      <c r="AV987" s="193"/>
    </row>
    <row r="988" spans="1:48" ht="15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  <c r="AE988" s="193"/>
      <c r="AF988" s="193"/>
      <c r="AG988" s="193"/>
      <c r="AH988" s="193"/>
      <c r="AI988" s="193"/>
      <c r="AJ988" s="193"/>
      <c r="AK988" s="193"/>
      <c r="AL988" s="193"/>
      <c r="AM988" s="193"/>
      <c r="AN988" s="193"/>
      <c r="AO988" s="193"/>
      <c r="AP988" s="193"/>
      <c r="AQ988" s="193"/>
      <c r="AR988" s="193"/>
      <c r="AS988" s="193"/>
      <c r="AT988" s="193"/>
      <c r="AU988" s="193"/>
      <c r="AV988" s="193"/>
    </row>
    <row r="989" spans="1:48" ht="15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  <c r="AE989" s="193"/>
      <c r="AF989" s="193"/>
      <c r="AG989" s="193"/>
      <c r="AH989" s="193"/>
      <c r="AI989" s="193"/>
      <c r="AJ989" s="193"/>
      <c r="AK989" s="193"/>
      <c r="AL989" s="193"/>
      <c r="AM989" s="193"/>
      <c r="AN989" s="193"/>
      <c r="AO989" s="193"/>
      <c r="AP989" s="193"/>
      <c r="AQ989" s="193"/>
      <c r="AR989" s="193"/>
      <c r="AS989" s="193"/>
      <c r="AT989" s="193"/>
      <c r="AU989" s="193"/>
      <c r="AV989" s="193"/>
    </row>
    <row r="990" spans="1:48" ht="15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  <c r="AE990" s="193"/>
      <c r="AF990" s="193"/>
      <c r="AG990" s="193"/>
      <c r="AH990" s="193"/>
      <c r="AI990" s="193"/>
      <c r="AJ990" s="193"/>
      <c r="AK990" s="193"/>
      <c r="AL990" s="193"/>
      <c r="AM990" s="193"/>
      <c r="AN990" s="193"/>
      <c r="AO990" s="193"/>
      <c r="AP990" s="193"/>
      <c r="AQ990" s="193"/>
      <c r="AR990" s="193"/>
      <c r="AS990" s="193"/>
      <c r="AT990" s="193"/>
      <c r="AU990" s="193"/>
      <c r="AV990" s="193"/>
    </row>
    <row r="991" spans="1:48" ht="15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  <c r="AE991" s="193"/>
      <c r="AF991" s="193"/>
      <c r="AG991" s="193"/>
      <c r="AH991" s="193"/>
      <c r="AI991" s="193"/>
      <c r="AJ991" s="193"/>
      <c r="AK991" s="193"/>
      <c r="AL991" s="193"/>
      <c r="AM991" s="193"/>
      <c r="AN991" s="193"/>
      <c r="AO991" s="193"/>
      <c r="AP991" s="193"/>
      <c r="AQ991" s="193"/>
      <c r="AR991" s="193"/>
      <c r="AS991" s="193"/>
      <c r="AT991" s="193"/>
      <c r="AU991" s="193"/>
      <c r="AV991" s="193"/>
    </row>
    <row r="992" spans="1:48" ht="15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  <c r="AE992" s="193"/>
      <c r="AF992" s="193"/>
      <c r="AG992" s="193"/>
      <c r="AH992" s="193"/>
      <c r="AI992" s="193"/>
      <c r="AJ992" s="193"/>
      <c r="AK992" s="193"/>
      <c r="AL992" s="193"/>
      <c r="AM992" s="193"/>
      <c r="AN992" s="193"/>
      <c r="AO992" s="193"/>
      <c r="AP992" s="193"/>
      <c r="AQ992" s="193"/>
      <c r="AR992" s="193"/>
      <c r="AS992" s="193"/>
      <c r="AT992" s="193"/>
      <c r="AU992" s="193"/>
      <c r="AV992" s="193"/>
    </row>
    <row r="993" spans="1:48" ht="15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  <c r="AA993" s="193"/>
      <c r="AB993" s="193"/>
      <c r="AC993" s="193"/>
      <c r="AD993" s="193"/>
      <c r="AE993" s="193"/>
      <c r="AF993" s="193"/>
      <c r="AG993" s="193"/>
      <c r="AH993" s="193"/>
      <c r="AI993" s="193"/>
      <c r="AJ993" s="193"/>
      <c r="AK993" s="193"/>
      <c r="AL993" s="193"/>
      <c r="AM993" s="193"/>
      <c r="AN993" s="193"/>
      <c r="AO993" s="193"/>
      <c r="AP993" s="193"/>
      <c r="AQ993" s="193"/>
      <c r="AR993" s="193"/>
      <c r="AS993" s="193"/>
      <c r="AT993" s="193"/>
      <c r="AU993" s="193"/>
      <c r="AV993" s="193"/>
    </row>
    <row r="994" spans="1:48" ht="15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  <c r="AE994" s="193"/>
      <c r="AF994" s="193"/>
      <c r="AG994" s="193"/>
      <c r="AH994" s="193"/>
      <c r="AI994" s="193"/>
      <c r="AJ994" s="193"/>
      <c r="AK994" s="193"/>
      <c r="AL994" s="193"/>
      <c r="AM994" s="193"/>
      <c r="AN994" s="193"/>
      <c r="AO994" s="193"/>
      <c r="AP994" s="193"/>
      <c r="AQ994" s="193"/>
      <c r="AR994" s="193"/>
      <c r="AS994" s="193"/>
      <c r="AT994" s="193"/>
      <c r="AU994" s="193"/>
      <c r="AV994" s="193"/>
    </row>
    <row r="995" spans="1:48" ht="15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  <c r="AE995" s="193"/>
      <c r="AF995" s="193"/>
      <c r="AG995" s="193"/>
      <c r="AH995" s="193"/>
      <c r="AI995" s="193"/>
      <c r="AJ995" s="193"/>
      <c r="AK995" s="193"/>
      <c r="AL995" s="193"/>
      <c r="AM995" s="193"/>
      <c r="AN995" s="193"/>
      <c r="AO995" s="193"/>
      <c r="AP995" s="193"/>
      <c r="AQ995" s="193"/>
      <c r="AR995" s="193"/>
      <c r="AS995" s="193"/>
      <c r="AT995" s="193"/>
      <c r="AU995" s="193"/>
      <c r="AV995" s="193"/>
    </row>
    <row r="996" spans="1:48" ht="15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  <c r="AE996" s="193"/>
      <c r="AF996" s="193"/>
      <c r="AG996" s="193"/>
      <c r="AH996" s="193"/>
      <c r="AI996" s="193"/>
      <c r="AJ996" s="193"/>
      <c r="AK996" s="193"/>
      <c r="AL996" s="193"/>
      <c r="AM996" s="193"/>
      <c r="AN996" s="193"/>
      <c r="AO996" s="193"/>
      <c r="AP996" s="193"/>
      <c r="AQ996" s="193"/>
      <c r="AR996" s="193"/>
      <c r="AS996" s="193"/>
      <c r="AT996" s="193"/>
      <c r="AU996" s="193"/>
      <c r="AV996" s="193"/>
    </row>
    <row r="997" spans="1:48" ht="15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  <c r="AE997" s="193"/>
      <c r="AF997" s="193"/>
      <c r="AG997" s="193"/>
      <c r="AH997" s="193"/>
      <c r="AI997" s="193"/>
      <c r="AJ997" s="193"/>
      <c r="AK997" s="193"/>
      <c r="AL997" s="193"/>
      <c r="AM997" s="193"/>
      <c r="AN997" s="193"/>
      <c r="AO997" s="193"/>
      <c r="AP997" s="193"/>
      <c r="AQ997" s="193"/>
      <c r="AR997" s="193"/>
      <c r="AS997" s="193"/>
      <c r="AT997" s="193"/>
      <c r="AU997" s="193"/>
      <c r="AV997" s="193"/>
    </row>
    <row r="998" spans="1:48" ht="15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  <c r="AE998" s="193"/>
      <c r="AF998" s="193"/>
      <c r="AG998" s="193"/>
      <c r="AH998" s="193"/>
      <c r="AI998" s="193"/>
      <c r="AJ998" s="193"/>
      <c r="AK998" s="193"/>
      <c r="AL998" s="193"/>
      <c r="AM998" s="193"/>
      <c r="AN998" s="193"/>
      <c r="AO998" s="193"/>
      <c r="AP998" s="193"/>
      <c r="AQ998" s="193"/>
      <c r="AR998" s="193"/>
      <c r="AS998" s="193"/>
      <c r="AT998" s="193"/>
      <c r="AU998" s="193"/>
      <c r="AV998" s="193"/>
    </row>
    <row r="999" spans="1:48" ht="15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  <c r="AE999" s="193"/>
      <c r="AF999" s="193"/>
      <c r="AG999" s="193"/>
      <c r="AH999" s="193"/>
      <c r="AI999" s="193"/>
      <c r="AJ999" s="193"/>
      <c r="AK999" s="193"/>
      <c r="AL999" s="193"/>
      <c r="AM999" s="193"/>
      <c r="AN999" s="193"/>
      <c r="AO999" s="193"/>
      <c r="AP999" s="193"/>
      <c r="AQ999" s="193"/>
      <c r="AR999" s="193"/>
      <c r="AS999" s="193"/>
      <c r="AT999" s="193"/>
      <c r="AU999" s="193"/>
      <c r="AV999" s="193"/>
    </row>
    <row r="1000" spans="1:48" ht="15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  <c r="AE1000" s="193"/>
      <c r="AF1000" s="193"/>
      <c r="AG1000" s="193"/>
      <c r="AH1000" s="193"/>
      <c r="AI1000" s="193"/>
      <c r="AJ1000" s="193"/>
      <c r="AK1000" s="193"/>
      <c r="AL1000" s="193"/>
      <c r="AM1000" s="193"/>
      <c r="AN1000" s="193"/>
      <c r="AO1000" s="193"/>
      <c r="AP1000" s="193"/>
      <c r="AQ1000" s="193"/>
      <c r="AR1000" s="193"/>
      <c r="AS1000" s="193"/>
      <c r="AT1000" s="193"/>
      <c r="AU1000" s="193"/>
      <c r="AV1000" s="193"/>
    </row>
  </sheetData>
  <mergeCells count="5">
    <mergeCell ref="A1:C2"/>
    <mergeCell ref="G1:R2"/>
    <mergeCell ref="S1:AD2"/>
    <mergeCell ref="AE1:AH2"/>
    <mergeCell ref="AI1:AL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A1:AV1000"/>
  <sheetViews>
    <sheetView workbookViewId="0"/>
  </sheetViews>
  <sheetFormatPr defaultColWidth="12.5703125" defaultRowHeight="15.75" customHeight="1"/>
  <cols>
    <col min="1" max="1" width="6.42578125" customWidth="1"/>
    <col min="2" max="2" width="9" customWidth="1"/>
    <col min="3" max="3" width="44.5703125" customWidth="1"/>
    <col min="4" max="9" width="12.5703125" hidden="1"/>
    <col min="13" max="21" width="12.5703125" hidden="1"/>
    <col min="25" max="30" width="12.5703125" hidden="1"/>
    <col min="31" max="32" width="23.140625" customWidth="1"/>
    <col min="33" max="34" width="12.5703125" hidden="1"/>
    <col min="35" max="36" width="19.5703125" customWidth="1"/>
    <col min="37" max="38" width="12.5703125" hidden="1"/>
  </cols>
  <sheetData>
    <row r="1" spans="1:48" ht="15">
      <c r="A1" s="252" t="str">
        <f ca="1">IFERROR(__xludf.DUMMYFUNCTION("IMPORTRANGE(""https://docs.google.com/spreadsheets/d/17satSTpinhgyKONxUt8ymbzIQURiWn9_odZBdnkb3WE/edit#gid=1462225298"",""МСЗУ ОМСУ!A2:c102"")"),"")</f>
        <v/>
      </c>
      <c r="B1" s="247"/>
      <c r="C1" s="248"/>
      <c r="D1" s="180" t="str">
        <f ca="1">IFERROR(__xludf.DUMMYFUNCTION("IMPORTRANGE(""https://docs.google.com/spreadsheets/d/17satSTpinhgyKONxUt8ymbzIQURiWn9_odZBdnkb3WE/edit#gid=1462225298"",""МСЗУ ОМСУ!d2:al4"")"),"")</f>
        <v/>
      </c>
      <c r="E1" s="180"/>
      <c r="F1" s="180"/>
      <c r="G1" s="253" t="str">
        <f ca="1">IFERROR(__xludf.DUMMYFUNCTION("""COMPUTED_VALUE"""),"Количество обращений за получением МСЗУ в электронном виде с использованием ЕПГУ/РПГУ")</f>
        <v>Количество обращений за получением МСЗУ в электронном виде с использованием ЕПГУ/РПГУ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8"/>
      <c r="S1" s="253" t="str">
        <f ca="1">IFERROR(__xludf.DUMMYFUNCTION("""COMPUTED_VALUE"""),"Общее количество обращений во всех формах за получением МСЗУ")</f>
        <v>Общее количество обращений во всех формах за получением МСЗУ</v>
      </c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8"/>
      <c r="AE1" s="253" t="str">
        <f ca="1">IFERROR(__xludf.DUMMYFUNCTION("""COMPUTED_VALUE"""),"Количество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РПГУ")</f>
        <v>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</v>
      </c>
      <c r="AF1" s="247"/>
      <c r="AG1" s="247"/>
      <c r="AH1" s="248"/>
      <c r="AI1" s="253" t="str">
        <f ca="1">IFERROR(__xludf.DUMMYFUNCTION("""COMPUTED_VALUE"""),"Общее количество предоставленных массовых социально значимых услуг в электронном виде с использованием ЕПГУ или РПГУ ")</f>
        <v xml:space="preserve">Общее количество предоставленных массовых социально значимых услуг в электронном виде с использованием ЕПГУ или РПГУ </v>
      </c>
      <c r="AJ1" s="247"/>
      <c r="AK1" s="247"/>
      <c r="AL1" s="248"/>
      <c r="AM1" s="181"/>
      <c r="AN1" s="181"/>
      <c r="AO1" s="181"/>
      <c r="AP1" s="181"/>
      <c r="AQ1" s="181"/>
      <c r="AR1" s="181"/>
      <c r="AS1" s="181"/>
      <c r="AT1" s="181"/>
      <c r="AU1" s="181"/>
      <c r="AV1" s="181"/>
    </row>
    <row r="2" spans="1:48" ht="34.5" customHeight="1">
      <c r="A2" s="249"/>
      <c r="B2" s="250"/>
      <c r="C2" s="251"/>
      <c r="D2" s="182" t="str">
        <f ca="1">IFERROR(__xludf.DUMMYFUNCTION("""COMPUTED_VALUE"""),"Подключена на ЕПГУ")</f>
        <v>Подключена на ЕПГУ</v>
      </c>
      <c r="E2" s="182" t="str">
        <f ca="1">IFERROR(__xludf.DUMMYFUNCTION("""COMPUTED_VALUE"""),"Подключена на РПГУ")</f>
        <v>Подключена на РПГУ</v>
      </c>
      <c r="F2" s="182" t="str">
        <f ca="1">IFERROR(__xludf.DUMMYFUNCTION("""COMPUTED_VALUE"""),"ID")</f>
        <v>ID</v>
      </c>
      <c r="G2" s="249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1"/>
      <c r="S2" s="249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1"/>
      <c r="AE2" s="249"/>
      <c r="AF2" s="250"/>
      <c r="AG2" s="250"/>
      <c r="AH2" s="251"/>
      <c r="AI2" s="249"/>
      <c r="AJ2" s="250"/>
      <c r="AK2" s="250"/>
      <c r="AL2" s="251"/>
      <c r="AM2" s="181"/>
      <c r="AN2" s="181"/>
      <c r="AO2" s="181"/>
      <c r="AP2" s="181"/>
      <c r="AQ2" s="181"/>
      <c r="AR2" s="181"/>
      <c r="AS2" s="181"/>
      <c r="AT2" s="181"/>
      <c r="AU2" s="181"/>
      <c r="AV2" s="181"/>
    </row>
    <row r="3" spans="1:48" ht="15">
      <c r="A3" s="180" t="str">
        <f ca="1">IFERROR(__xludf.DUMMYFUNCTION("""COMPUTED_VALUE"""),"№ п/п")</f>
        <v>№ п/п</v>
      </c>
      <c r="B3" s="180" t="str">
        <f ca="1">IFERROR(__xludf.DUMMYFUNCTION("""COMPUTED_VALUE"""),"Номер МР")</f>
        <v>Номер МР</v>
      </c>
      <c r="C3" s="180" t="str">
        <f ca="1">IFERROR(__xludf.DUMMYFUNCTION("""COMPUTED_VALUE"""),"Наименование услуги")</f>
        <v>Наименование услуги</v>
      </c>
      <c r="D3" s="180"/>
      <c r="E3" s="180"/>
      <c r="F3" s="180"/>
      <c r="G3" s="183" t="str">
        <f ca="1">IFERROR(__xludf.DUMMYFUNCTION("""COMPUTED_VALUE"""),"Январь")</f>
        <v>Январь</v>
      </c>
      <c r="H3" s="183" t="str">
        <f ca="1">IFERROR(__xludf.DUMMYFUNCTION("""COMPUTED_VALUE"""),"Февраль")</f>
        <v>Февраль</v>
      </c>
      <c r="I3" s="183" t="str">
        <f ca="1">IFERROR(__xludf.DUMMYFUNCTION("""COMPUTED_VALUE"""),"Март")</f>
        <v>Март</v>
      </c>
      <c r="J3" s="183" t="str">
        <f ca="1">IFERROR(__xludf.DUMMYFUNCTION("""COMPUTED_VALUE"""),"Апрель")</f>
        <v>Апрель</v>
      </c>
      <c r="K3" s="183" t="str">
        <f ca="1">IFERROR(__xludf.DUMMYFUNCTION("""COMPUTED_VALUE"""),"Май")</f>
        <v>Май</v>
      </c>
      <c r="L3" s="183" t="str">
        <f ca="1">IFERROR(__xludf.DUMMYFUNCTION("""COMPUTED_VALUE"""),"Июнь")</f>
        <v>Июнь</v>
      </c>
      <c r="M3" s="183" t="str">
        <f ca="1">IFERROR(__xludf.DUMMYFUNCTION("""COMPUTED_VALUE"""),"Июль")</f>
        <v>Июль</v>
      </c>
      <c r="N3" s="183" t="str">
        <f ca="1">IFERROR(__xludf.DUMMYFUNCTION("""COMPUTED_VALUE"""),"Август")</f>
        <v>Август</v>
      </c>
      <c r="O3" s="183" t="str">
        <f ca="1">IFERROR(__xludf.DUMMYFUNCTION("""COMPUTED_VALUE"""),"Сентябрь")</f>
        <v>Сентябрь</v>
      </c>
      <c r="P3" s="183" t="str">
        <f ca="1">IFERROR(__xludf.DUMMYFUNCTION("""COMPUTED_VALUE"""),"Октябрь")</f>
        <v>Октябрь</v>
      </c>
      <c r="Q3" s="183" t="str">
        <f ca="1">IFERROR(__xludf.DUMMYFUNCTION("""COMPUTED_VALUE"""),"Ноябрь")</f>
        <v>Ноябрь</v>
      </c>
      <c r="R3" s="183" t="str">
        <f ca="1">IFERROR(__xludf.DUMMYFUNCTION("""COMPUTED_VALUE"""),"Декабрь")</f>
        <v>Декабрь</v>
      </c>
      <c r="S3" s="183" t="str">
        <f ca="1">IFERROR(__xludf.DUMMYFUNCTION("""COMPUTED_VALUE"""),"Январь")</f>
        <v>Январь</v>
      </c>
      <c r="T3" s="183" t="str">
        <f ca="1">IFERROR(__xludf.DUMMYFUNCTION("""COMPUTED_VALUE"""),"Февраль")</f>
        <v>Февраль</v>
      </c>
      <c r="U3" s="183" t="str">
        <f ca="1">IFERROR(__xludf.DUMMYFUNCTION("""COMPUTED_VALUE"""),"Март")</f>
        <v>Март</v>
      </c>
      <c r="V3" s="183" t="str">
        <f ca="1">IFERROR(__xludf.DUMMYFUNCTION("""COMPUTED_VALUE"""),"Апрель")</f>
        <v>Апрель</v>
      </c>
      <c r="W3" s="183" t="str">
        <f ca="1">IFERROR(__xludf.DUMMYFUNCTION("""COMPUTED_VALUE"""),"Май")</f>
        <v>Май</v>
      </c>
      <c r="X3" s="183" t="str">
        <f ca="1">IFERROR(__xludf.DUMMYFUNCTION("""COMPUTED_VALUE"""),"Июнь")</f>
        <v>Июнь</v>
      </c>
      <c r="Y3" s="183" t="str">
        <f ca="1">IFERROR(__xludf.DUMMYFUNCTION("""COMPUTED_VALUE"""),"Июль")</f>
        <v>Июль</v>
      </c>
      <c r="Z3" s="183" t="str">
        <f ca="1">IFERROR(__xludf.DUMMYFUNCTION("""COMPUTED_VALUE"""),"Август")</f>
        <v>Август</v>
      </c>
      <c r="AA3" s="183" t="str">
        <f ca="1">IFERROR(__xludf.DUMMYFUNCTION("""COMPUTED_VALUE"""),"Сентябрь")</f>
        <v>Сентябрь</v>
      </c>
      <c r="AB3" s="183" t="str">
        <f ca="1">IFERROR(__xludf.DUMMYFUNCTION("""COMPUTED_VALUE"""),"Октябрь")</f>
        <v>Октябрь</v>
      </c>
      <c r="AC3" s="183" t="str">
        <f ca="1">IFERROR(__xludf.DUMMYFUNCTION("""COMPUTED_VALUE"""),"Ноябрь")</f>
        <v>Ноябрь</v>
      </c>
      <c r="AD3" s="183" t="str">
        <f ca="1">IFERROR(__xludf.DUMMYFUNCTION("""COMPUTED_VALUE"""),"Декабрь")</f>
        <v>Декабрь</v>
      </c>
      <c r="AE3" s="183" t="str">
        <f ca="1">IFERROR(__xludf.DUMMYFUNCTION("""COMPUTED_VALUE"""),"I квартал 2023")</f>
        <v>I квартал 2023</v>
      </c>
      <c r="AF3" s="183" t="str">
        <f ca="1">IFERROR(__xludf.DUMMYFUNCTION("""COMPUTED_VALUE"""),"II квартал 2023")</f>
        <v>II квартал 2023</v>
      </c>
      <c r="AG3" s="183" t="str">
        <f ca="1">IFERROR(__xludf.DUMMYFUNCTION("""COMPUTED_VALUE"""),"III квартал 2023")</f>
        <v>III квартал 2023</v>
      </c>
      <c r="AH3" s="183" t="str">
        <f ca="1">IFERROR(__xludf.DUMMYFUNCTION("""COMPUTED_VALUE"""),"IV квартал 2023")</f>
        <v>IV квартал 2023</v>
      </c>
      <c r="AI3" s="183" t="str">
        <f ca="1">IFERROR(__xludf.DUMMYFUNCTION("""COMPUTED_VALUE"""),"I квартал 2023")</f>
        <v>I квартал 2023</v>
      </c>
      <c r="AJ3" s="183" t="str">
        <f ca="1">IFERROR(__xludf.DUMMYFUNCTION("""COMPUTED_VALUE"""),"II квартал 2023")</f>
        <v>II квартал 2023</v>
      </c>
      <c r="AK3" s="183" t="str">
        <f ca="1">IFERROR(__xludf.DUMMYFUNCTION("""COMPUTED_VALUE"""),"III квартал 2023")</f>
        <v>III квартал 2023</v>
      </c>
      <c r="AL3" s="183" t="str">
        <f ca="1">IFERROR(__xludf.DUMMYFUNCTION("""COMPUTED_VALUE"""),"IV квартал 2023")</f>
        <v>IV квартал 2023</v>
      </c>
      <c r="AM3" s="184"/>
      <c r="AN3" s="184"/>
      <c r="AO3" s="184"/>
      <c r="AP3" s="184"/>
      <c r="AQ3" s="184"/>
      <c r="AR3" s="184"/>
      <c r="AS3" s="184"/>
      <c r="AT3" s="184"/>
      <c r="AU3" s="184"/>
      <c r="AV3" s="184"/>
    </row>
    <row r="4" spans="1:48" ht="15">
      <c r="A4" s="185">
        <f ca="1">IFERROR(__xludf.DUMMYFUNCTION("""COMPUTED_VALUE"""),1)</f>
        <v>1</v>
      </c>
      <c r="B4" s="185">
        <f ca="1">IFERROR(__xludf.DUMMYFUNCTION("""COMPUTED_VALUE"""),3)</f>
        <v>3</v>
      </c>
      <c r="C4" s="185" t="str">
        <f ca="1">IFERROR(__xludf.DUMMYFUNCTION("""COMPUTED_VALUE"""),"Выдача разрешения на ввод объекта в эксплуатацию, внесение изменений в разрешение на ввод объекта в эксплуатацию")</f>
        <v>Выдача разрешения на ввод объекта в эксплуатацию, внесение изменений в разрешение на ввод объекта в эксплуатацию</v>
      </c>
      <c r="D4" s="185"/>
      <c r="E4" s="185"/>
      <c r="F4" s="185"/>
      <c r="G4" s="185"/>
      <c r="H4" s="206">
        <v>0</v>
      </c>
      <c r="I4" s="209">
        <v>0</v>
      </c>
      <c r="J4" s="209">
        <v>0</v>
      </c>
      <c r="K4" s="4">
        <v>0</v>
      </c>
      <c r="L4" s="15"/>
      <c r="M4" s="15"/>
      <c r="N4" s="15"/>
      <c r="O4" s="15"/>
      <c r="P4" s="15"/>
      <c r="Q4" s="15"/>
      <c r="R4" s="15"/>
      <c r="S4" s="15"/>
      <c r="T4" s="209">
        <v>0</v>
      </c>
      <c r="U4" s="209">
        <v>0</v>
      </c>
      <c r="V4" s="239">
        <v>0</v>
      </c>
      <c r="W4" s="4">
        <v>0</v>
      </c>
      <c r="X4" s="15"/>
      <c r="Y4" s="15"/>
      <c r="Z4" s="15"/>
      <c r="AA4" s="15"/>
      <c r="AB4" s="15"/>
      <c r="AC4" s="15"/>
      <c r="AD4" s="15"/>
      <c r="AE4" s="209">
        <v>0</v>
      </c>
      <c r="AF4" s="15"/>
      <c r="AG4" s="15"/>
      <c r="AH4" s="15"/>
      <c r="AI4" s="209">
        <v>0</v>
      </c>
      <c r="AJ4" s="15"/>
      <c r="AK4" s="202"/>
      <c r="AL4" s="202"/>
      <c r="AM4" s="193"/>
      <c r="AN4" s="193"/>
      <c r="AO4" s="193"/>
      <c r="AP4" s="193"/>
      <c r="AQ4" s="193"/>
      <c r="AR4" s="193"/>
      <c r="AS4" s="193"/>
      <c r="AT4" s="193"/>
      <c r="AU4" s="193"/>
      <c r="AV4" s="193"/>
    </row>
    <row r="5" spans="1:48" ht="15">
      <c r="A5" s="185">
        <f ca="1">IFERROR(__xludf.DUMMYFUNCTION("""COMPUTED_VALUE"""),2)</f>
        <v>2</v>
      </c>
      <c r="B5" s="185">
        <f ca="1">IFERROR(__xludf.DUMMYFUNCTION("""COMPUTED_VALUE"""),4)</f>
        <v>4</v>
      </c>
      <c r="C5" s="185" t="str">
        <f ca="1">IFERROR(__xludf.DUMMYFUNCTION("""COMPUTED_VALUE"""),"Выдача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строительство")</f>
        <v>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</v>
      </c>
      <c r="D5" s="185"/>
      <c r="E5" s="185"/>
      <c r="F5" s="185"/>
      <c r="G5" s="185"/>
      <c r="H5" s="204">
        <v>0</v>
      </c>
      <c r="I5" s="205">
        <v>0</v>
      </c>
      <c r="J5" s="205">
        <v>0</v>
      </c>
      <c r="K5" s="240">
        <v>0</v>
      </c>
      <c r="L5" s="43"/>
      <c r="M5" s="43"/>
      <c r="N5" s="43"/>
      <c r="O5" s="43"/>
      <c r="P5" s="43"/>
      <c r="Q5" s="43"/>
      <c r="R5" s="43"/>
      <c r="S5" s="43"/>
      <c r="T5" s="205">
        <v>0</v>
      </c>
      <c r="U5" s="205">
        <v>0</v>
      </c>
      <c r="V5" s="217">
        <v>0</v>
      </c>
      <c r="W5" s="240">
        <v>0</v>
      </c>
      <c r="X5" s="43"/>
      <c r="Y5" s="43"/>
      <c r="Z5" s="43"/>
      <c r="AA5" s="43"/>
      <c r="AB5" s="43"/>
      <c r="AC5" s="43"/>
      <c r="AD5" s="43"/>
      <c r="AE5" s="205">
        <v>0</v>
      </c>
      <c r="AF5" s="43"/>
      <c r="AG5" s="43"/>
      <c r="AH5" s="43"/>
      <c r="AI5" s="205">
        <v>0</v>
      </c>
      <c r="AJ5" s="43"/>
      <c r="AK5" s="202"/>
      <c r="AL5" s="202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1:48" ht="15">
      <c r="A6" s="185">
        <f ca="1">IFERROR(__xludf.DUMMYFUNCTION("""COMPUTED_VALUE"""),3)</f>
        <v>3</v>
      </c>
      <c r="B6" s="185">
        <f ca="1">IFERROR(__xludf.DUMMYFUNCTION("""COMPUTED_VALUE"""),91)</f>
        <v>91</v>
      </c>
      <c r="C6" s="185" t="str">
        <f ca="1">IFERROR(__xludf.DUMMYFUNCTION("""COMPUTED_VALUE"""),"Направление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деятельности")</f>
        <v>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</v>
      </c>
      <c r="D6" s="185"/>
      <c r="E6" s="185"/>
      <c r="F6" s="185"/>
      <c r="G6" s="185"/>
      <c r="H6" s="204">
        <v>0</v>
      </c>
      <c r="I6" s="205">
        <v>0</v>
      </c>
      <c r="J6" s="205">
        <v>0</v>
      </c>
      <c r="K6" s="240">
        <v>0</v>
      </c>
      <c r="L6" s="43"/>
      <c r="M6" s="43"/>
      <c r="N6" s="43"/>
      <c r="O6" s="43"/>
      <c r="P6" s="43"/>
      <c r="Q6" s="43"/>
      <c r="R6" s="43"/>
      <c r="S6" s="43"/>
      <c r="T6" s="205">
        <v>0</v>
      </c>
      <c r="U6" s="205">
        <v>0</v>
      </c>
      <c r="V6" s="217">
        <v>0</v>
      </c>
      <c r="W6" s="240">
        <v>0</v>
      </c>
      <c r="X6" s="43"/>
      <c r="Y6" s="43"/>
      <c r="Z6" s="43"/>
      <c r="AA6" s="43"/>
      <c r="AB6" s="43"/>
      <c r="AC6" s="43"/>
      <c r="AD6" s="43"/>
      <c r="AE6" s="205">
        <v>0</v>
      </c>
      <c r="AF6" s="43"/>
      <c r="AG6" s="43"/>
      <c r="AH6" s="43"/>
      <c r="AI6" s="205">
        <v>0</v>
      </c>
      <c r="AJ6" s="43"/>
      <c r="AK6" s="202"/>
      <c r="AL6" s="202"/>
      <c r="AM6" s="193"/>
      <c r="AN6" s="193"/>
      <c r="AO6" s="193"/>
      <c r="AP6" s="193"/>
      <c r="AQ6" s="193"/>
      <c r="AR6" s="193"/>
      <c r="AS6" s="193"/>
      <c r="AT6" s="193"/>
      <c r="AU6" s="193"/>
      <c r="AV6" s="193"/>
    </row>
    <row r="7" spans="1:48" ht="15">
      <c r="A7" s="185">
        <f ca="1">IFERROR(__xludf.DUMMYFUNCTION("""COMPUTED_VALUE"""),4)</f>
        <v>4</v>
      </c>
      <c r="B7" s="185">
        <f ca="1">IFERROR(__xludf.DUMMYFUNCTION("""COMPUTED_VALUE"""),90)</f>
        <v>90</v>
      </c>
      <c r="C7" s="185" t="str">
        <f ca="1">IFERROR(__xludf.DUMMYFUNCTION("""COMPUTED_VALUE"""),"Направление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уст"&amp;"ановленным параметрам и допустимости размещения объекта индивидуального жилищного строительства или садового дома на земельном участке")</f>
        <v>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v>
      </c>
      <c r="D7" s="185"/>
      <c r="E7" s="185"/>
      <c r="F7" s="185"/>
      <c r="G7" s="185"/>
      <c r="H7" s="204">
        <v>0</v>
      </c>
      <c r="I7" s="205">
        <v>0</v>
      </c>
      <c r="J7" s="205">
        <v>0</v>
      </c>
      <c r="K7" s="240">
        <v>0</v>
      </c>
      <c r="L7" s="43"/>
      <c r="M7" s="43"/>
      <c r="N7" s="43"/>
      <c r="O7" s="43"/>
      <c r="P7" s="43"/>
      <c r="Q7" s="43"/>
      <c r="R7" s="43"/>
      <c r="S7" s="43"/>
      <c r="T7" s="205">
        <v>0</v>
      </c>
      <c r="U7" s="205">
        <v>0</v>
      </c>
      <c r="V7" s="217">
        <v>0</v>
      </c>
      <c r="W7" s="240">
        <v>0</v>
      </c>
      <c r="X7" s="43"/>
      <c r="Y7" s="43"/>
      <c r="Z7" s="43"/>
      <c r="AA7" s="43"/>
      <c r="AB7" s="43"/>
      <c r="AC7" s="43"/>
      <c r="AD7" s="43"/>
      <c r="AE7" s="205">
        <v>0</v>
      </c>
      <c r="AF7" s="43"/>
      <c r="AG7" s="43"/>
      <c r="AH7" s="43"/>
      <c r="AI7" s="205">
        <v>0</v>
      </c>
      <c r="AJ7" s="43"/>
      <c r="AK7" s="202"/>
      <c r="AL7" s="202"/>
      <c r="AM7" s="193"/>
      <c r="AN7" s="193"/>
      <c r="AO7" s="193"/>
      <c r="AP7" s="193"/>
      <c r="AQ7" s="193"/>
      <c r="AR7" s="193"/>
      <c r="AS7" s="193"/>
      <c r="AT7" s="193"/>
      <c r="AU7" s="193"/>
      <c r="AV7" s="193"/>
    </row>
    <row r="8" spans="1:48" ht="15">
      <c r="A8" s="185">
        <f ca="1">IFERROR(__xludf.DUMMYFUNCTION("""COMPUTED_VALUE"""),5)</f>
        <v>5</v>
      </c>
      <c r="B8" s="185">
        <f ca="1">IFERROR(__xludf.DUMMYFUNCTION("""COMPUTED_VALUE"""),21)</f>
        <v>21</v>
      </c>
      <c r="C8" s="185" t="str">
        <f ca="1">IFERROR(__xludf.DUMMYFUNCTION("""COMPUTED_VALUE"""),"Выдача градостроительного плана земельного участка")</f>
        <v>Выдача градостроительного плана земельного участка</v>
      </c>
      <c r="D8" s="185"/>
      <c r="E8" s="185"/>
      <c r="F8" s="185"/>
      <c r="G8" s="185"/>
      <c r="H8" s="204">
        <v>0</v>
      </c>
      <c r="I8" s="205">
        <v>0</v>
      </c>
      <c r="J8" s="205">
        <v>0</v>
      </c>
      <c r="K8" s="240">
        <v>0</v>
      </c>
      <c r="L8" s="43"/>
      <c r="M8" s="43"/>
      <c r="N8" s="43"/>
      <c r="O8" s="43"/>
      <c r="P8" s="43"/>
      <c r="Q8" s="43"/>
      <c r="R8" s="43"/>
      <c r="S8" s="43"/>
      <c r="T8" s="205">
        <v>0</v>
      </c>
      <c r="U8" s="205">
        <v>0</v>
      </c>
      <c r="V8" s="217">
        <v>0</v>
      </c>
      <c r="W8" s="240">
        <v>0</v>
      </c>
      <c r="X8" s="43"/>
      <c r="Y8" s="43"/>
      <c r="Z8" s="43"/>
      <c r="AA8" s="43"/>
      <c r="AB8" s="43"/>
      <c r="AC8" s="43"/>
      <c r="AD8" s="43"/>
      <c r="AE8" s="205">
        <v>0</v>
      </c>
      <c r="AF8" s="43"/>
      <c r="AG8" s="43"/>
      <c r="AH8" s="43"/>
      <c r="AI8" s="205">
        <v>0</v>
      </c>
      <c r="AJ8" s="43"/>
      <c r="AK8" s="202"/>
      <c r="AL8" s="202"/>
      <c r="AM8" s="193"/>
      <c r="AN8" s="193"/>
      <c r="AO8" s="193"/>
      <c r="AP8" s="193"/>
      <c r="AQ8" s="193"/>
      <c r="AR8" s="193"/>
      <c r="AS8" s="193"/>
      <c r="AT8" s="193"/>
      <c r="AU8" s="193"/>
      <c r="AV8" s="193"/>
    </row>
    <row r="9" spans="1:48" ht="15">
      <c r="A9" s="185">
        <f ca="1">IFERROR(__xludf.DUMMYFUNCTION("""COMPUTED_VALUE"""),6)</f>
        <v>6</v>
      </c>
      <c r="B9" s="185">
        <f ca="1">IFERROR(__xludf.DUMMYFUNCTION("""COMPUTED_VALUE"""),85)</f>
        <v>85</v>
      </c>
      <c r="C9" s="185" t="str">
        <f ca="1">IFERROR(__xludf.DUMMYFUNCTION("""COMPUTED_VALUE"""),"Выдача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образования")</f>
        <v>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</v>
      </c>
      <c r="D9" s="185"/>
      <c r="E9" s="185"/>
      <c r="F9" s="185"/>
      <c r="G9" s="185"/>
      <c r="H9" s="204">
        <v>0</v>
      </c>
      <c r="I9" s="205">
        <v>0</v>
      </c>
      <c r="J9" s="205">
        <v>0</v>
      </c>
      <c r="K9" s="240">
        <v>0</v>
      </c>
      <c r="L9" s="43"/>
      <c r="M9" s="43"/>
      <c r="N9" s="43"/>
      <c r="O9" s="43"/>
      <c r="P9" s="43"/>
      <c r="Q9" s="43"/>
      <c r="R9" s="43"/>
      <c r="S9" s="43"/>
      <c r="T9" s="205">
        <v>0</v>
      </c>
      <c r="U9" s="205">
        <v>0</v>
      </c>
      <c r="V9" s="217">
        <v>0</v>
      </c>
      <c r="W9" s="240">
        <v>0</v>
      </c>
      <c r="X9" s="43"/>
      <c r="Y9" s="43"/>
      <c r="Z9" s="43"/>
      <c r="AA9" s="43"/>
      <c r="AB9" s="43"/>
      <c r="AC9" s="43"/>
      <c r="AD9" s="43"/>
      <c r="AE9" s="205">
        <v>0</v>
      </c>
      <c r="AF9" s="43"/>
      <c r="AG9" s="43"/>
      <c r="AH9" s="43"/>
      <c r="AI9" s="205">
        <v>0</v>
      </c>
      <c r="AJ9" s="43"/>
      <c r="AK9" s="202"/>
      <c r="AL9" s="202"/>
      <c r="AM9" s="193"/>
      <c r="AN9" s="193"/>
      <c r="AO9" s="193"/>
      <c r="AP9" s="193"/>
      <c r="AQ9" s="193"/>
      <c r="AR9" s="193"/>
      <c r="AS9" s="193"/>
      <c r="AT9" s="193"/>
      <c r="AU9" s="193"/>
      <c r="AV9" s="193"/>
    </row>
    <row r="10" spans="1:48" ht="15">
      <c r="A10" s="185">
        <f ca="1">IFERROR(__xludf.DUMMYFUNCTION("""COMPUTED_VALUE"""),7)</f>
        <v>7</v>
      </c>
      <c r="B10" s="185">
        <f ca="1">IFERROR(__xludf.DUMMYFUNCTION("""COMPUTED_VALUE"""),63)</f>
        <v>63</v>
      </c>
      <c r="C10" s="185" t="str">
        <f ca="1">IFERROR(__xludf.DUMMYFUNCTION("""COMPUTED_VALUE"""),"Организация отдыха детей в каникулярное время")</f>
        <v>Организация отдыха детей в каникулярное время</v>
      </c>
      <c r="D10" s="185"/>
      <c r="E10" s="185"/>
      <c r="F10" s="185"/>
      <c r="G10" s="185"/>
      <c r="H10" s="204">
        <v>0</v>
      </c>
      <c r="I10" s="205">
        <v>0</v>
      </c>
      <c r="J10" s="205">
        <v>0</v>
      </c>
      <c r="K10" s="240">
        <v>0</v>
      </c>
      <c r="L10" s="43"/>
      <c r="M10" s="43"/>
      <c r="N10" s="43"/>
      <c r="O10" s="43"/>
      <c r="P10" s="43"/>
      <c r="Q10" s="43"/>
      <c r="R10" s="43"/>
      <c r="S10" s="43"/>
      <c r="T10" s="205">
        <v>0</v>
      </c>
      <c r="U10" s="205">
        <v>0</v>
      </c>
      <c r="V10" s="222">
        <v>0</v>
      </c>
      <c r="W10" s="240">
        <v>0</v>
      </c>
      <c r="X10" s="43"/>
      <c r="Y10" s="43"/>
      <c r="Z10" s="43"/>
      <c r="AA10" s="43"/>
      <c r="AB10" s="43"/>
      <c r="AC10" s="43"/>
      <c r="AD10" s="43"/>
      <c r="AE10" s="205">
        <v>0</v>
      </c>
      <c r="AF10" s="43"/>
      <c r="AG10" s="43"/>
      <c r="AH10" s="43"/>
      <c r="AI10" s="205">
        <v>0</v>
      </c>
      <c r="AJ10" s="43"/>
      <c r="AK10" s="202"/>
      <c r="AL10" s="202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</row>
    <row r="11" spans="1:48" ht="15">
      <c r="A11" s="185">
        <f ca="1">IFERROR(__xludf.DUMMYFUNCTION("""COMPUTED_VALUE"""),8)</f>
        <v>8</v>
      </c>
      <c r="B11" s="185">
        <f ca="1">IFERROR(__xludf.DUMMYFUNCTION("""COMPUTED_VALUE"""),59)</f>
        <v>59</v>
      </c>
      <c r="C11" s="185" t="str">
        <f ca="1">IFERROR(__xludf.DUMMYFUNCTION("""COMPUTED_VALUE"""),"Перераспределение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собственности")</f>
        <v>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</v>
      </c>
      <c r="D11" s="185"/>
      <c r="E11" s="185"/>
      <c r="F11" s="185"/>
      <c r="G11" s="185"/>
      <c r="H11" s="204">
        <v>0</v>
      </c>
      <c r="I11" s="205">
        <v>0</v>
      </c>
      <c r="J11" s="205">
        <v>0</v>
      </c>
      <c r="K11" s="240">
        <v>0</v>
      </c>
      <c r="L11" s="43"/>
      <c r="M11" s="43"/>
      <c r="N11" s="43"/>
      <c r="O11" s="43"/>
      <c r="P11" s="43"/>
      <c r="Q11" s="43"/>
      <c r="R11" s="43"/>
      <c r="S11" s="43"/>
      <c r="T11" s="205">
        <v>0</v>
      </c>
      <c r="U11" s="205">
        <v>0</v>
      </c>
      <c r="V11" s="222">
        <v>0</v>
      </c>
      <c r="W11" s="240">
        <v>0</v>
      </c>
      <c r="X11" s="43"/>
      <c r="Y11" s="43"/>
      <c r="Z11" s="43"/>
      <c r="AA11" s="43"/>
      <c r="AB11" s="43"/>
      <c r="AC11" s="43"/>
      <c r="AD11" s="43"/>
      <c r="AE11" s="205">
        <v>0</v>
      </c>
      <c r="AF11" s="43"/>
      <c r="AG11" s="43"/>
      <c r="AH11" s="43"/>
      <c r="AI11" s="205">
        <v>0</v>
      </c>
      <c r="AJ11" s="43"/>
      <c r="AK11" s="202"/>
      <c r="AL11" s="202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</row>
    <row r="12" spans="1:48" ht="15">
      <c r="A12" s="185">
        <f ca="1">IFERROR(__xludf.DUMMYFUNCTION("""COMPUTED_VALUE"""),9)</f>
        <v>9</v>
      </c>
      <c r="B12" s="185">
        <f ca="1">IFERROR(__xludf.DUMMYFUNCTION("""COMPUTED_VALUE"""),55)</f>
        <v>55</v>
      </c>
      <c r="C12" s="185" t="str">
        <f ca="1">IFERROR(__xludf.DUMMYFUNCTION("""COMPUTED_VALUE"""),"Предоставление разрешения на осуществление земляных работ")</f>
        <v>Предоставление разрешения на осуществление земляных работ</v>
      </c>
      <c r="D12" s="185"/>
      <c r="E12" s="185"/>
      <c r="F12" s="185"/>
      <c r="G12" s="185"/>
      <c r="H12" s="204">
        <v>0</v>
      </c>
      <c r="I12" s="205">
        <v>0</v>
      </c>
      <c r="J12" s="205">
        <v>0</v>
      </c>
      <c r="K12" s="240">
        <v>0</v>
      </c>
      <c r="L12" s="43"/>
      <c r="M12" s="43"/>
      <c r="N12" s="43"/>
      <c r="O12" s="43"/>
      <c r="P12" s="43"/>
      <c r="Q12" s="43"/>
      <c r="R12" s="43"/>
      <c r="S12" s="43"/>
      <c r="T12" s="205">
        <v>0</v>
      </c>
      <c r="U12" s="205">
        <v>3</v>
      </c>
      <c r="V12" s="222">
        <v>0</v>
      </c>
      <c r="W12" s="240">
        <v>0</v>
      </c>
      <c r="X12" s="43"/>
      <c r="Y12" s="43"/>
      <c r="Z12" s="43"/>
      <c r="AA12" s="43"/>
      <c r="AB12" s="43"/>
      <c r="AC12" s="43"/>
      <c r="AD12" s="43"/>
      <c r="AE12" s="205">
        <v>0</v>
      </c>
      <c r="AF12" s="43"/>
      <c r="AG12" s="43"/>
      <c r="AH12" s="43"/>
      <c r="AI12" s="205">
        <v>3</v>
      </c>
      <c r="AJ12" s="43"/>
      <c r="AK12" s="202"/>
      <c r="AL12" s="202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</row>
    <row r="13" spans="1:48" ht="15">
      <c r="A13" s="185">
        <f ca="1">IFERROR(__xludf.DUMMYFUNCTION("""COMPUTED_VALUE"""),10)</f>
        <v>10</v>
      </c>
      <c r="B13" s="185">
        <f ca="1">IFERROR(__xludf.DUMMYFUNCTION("""COMPUTED_VALUE"""),18)</f>
        <v>18</v>
      </c>
      <c r="C13" s="185" t="str">
        <f ca="1">IFERROR(__xludf.DUMMYFUNCTION("""COMPUTED_VALUE"""),"Присвоение адреса объекту адресации, изменение и аннулирование такого адреса")</f>
        <v>Присвоение адреса объекту адресации, изменение и аннулирование такого адреса</v>
      </c>
      <c r="D13" s="185"/>
      <c r="E13" s="185"/>
      <c r="F13" s="185"/>
      <c r="G13" s="185"/>
      <c r="H13" s="204">
        <v>0</v>
      </c>
      <c r="I13" s="205">
        <v>0</v>
      </c>
      <c r="J13" s="205">
        <v>0</v>
      </c>
      <c r="K13" s="240">
        <v>0</v>
      </c>
      <c r="L13" s="43"/>
      <c r="M13" s="43"/>
      <c r="N13" s="43"/>
      <c r="O13" s="43"/>
      <c r="P13" s="43"/>
      <c r="Q13" s="43"/>
      <c r="R13" s="43"/>
      <c r="S13" s="43"/>
      <c r="T13" s="205">
        <v>20</v>
      </c>
      <c r="U13" s="205">
        <v>21</v>
      </c>
      <c r="V13" s="222">
        <v>22</v>
      </c>
      <c r="W13" s="240">
        <v>13</v>
      </c>
      <c r="X13" s="43"/>
      <c r="Y13" s="43"/>
      <c r="Z13" s="43"/>
      <c r="AA13" s="43"/>
      <c r="AB13" s="43"/>
      <c r="AC13" s="43"/>
      <c r="AD13" s="43"/>
      <c r="AE13" s="205">
        <v>0</v>
      </c>
      <c r="AF13" s="43"/>
      <c r="AG13" s="43"/>
      <c r="AH13" s="43"/>
      <c r="AI13" s="205">
        <v>44</v>
      </c>
      <c r="AJ13" s="43"/>
      <c r="AK13" s="202"/>
      <c r="AL13" s="202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</row>
    <row r="14" spans="1:48" ht="15">
      <c r="A14" s="185">
        <f ca="1">IFERROR(__xludf.DUMMYFUNCTION("""COMPUTED_VALUE"""),11)</f>
        <v>11</v>
      </c>
      <c r="B14" s="185">
        <f ca="1">IFERROR(__xludf.DUMMYFUNCTION("""COMPUTED_VALUE"""),14)</f>
        <v>14</v>
      </c>
      <c r="C14" s="185" t="str">
        <f ca="1">IFERROR(__xludf.DUMMYFUNCTION("""COMPUTED_VALUE"""),"Согласование проведения переустройства и (или) перепланировки помещения в многоквартирном доме")</f>
        <v>Согласование проведения переустройства и (или) перепланировки помещения в многоквартирном доме</v>
      </c>
      <c r="D14" s="185"/>
      <c r="E14" s="185"/>
      <c r="F14" s="185"/>
      <c r="G14" s="185"/>
      <c r="H14" s="204">
        <v>0</v>
      </c>
      <c r="I14" s="205">
        <v>0</v>
      </c>
      <c r="J14" s="205">
        <v>0</v>
      </c>
      <c r="K14" s="240">
        <v>0</v>
      </c>
      <c r="L14" s="43"/>
      <c r="M14" s="43"/>
      <c r="N14" s="43"/>
      <c r="O14" s="43"/>
      <c r="P14" s="43"/>
      <c r="Q14" s="43"/>
      <c r="R14" s="43"/>
      <c r="S14" s="43"/>
      <c r="T14" s="205">
        <v>0</v>
      </c>
      <c r="U14" s="205">
        <v>0</v>
      </c>
      <c r="V14" s="222">
        <v>0</v>
      </c>
      <c r="W14" s="240">
        <v>0</v>
      </c>
      <c r="X14" s="43"/>
      <c r="Y14" s="43"/>
      <c r="Z14" s="43"/>
      <c r="AA14" s="43"/>
      <c r="AB14" s="43"/>
      <c r="AC14" s="43"/>
      <c r="AD14" s="43"/>
      <c r="AE14" s="205">
        <v>0</v>
      </c>
      <c r="AF14" s="43"/>
      <c r="AG14" s="43"/>
      <c r="AH14" s="43"/>
      <c r="AI14" s="205">
        <v>0</v>
      </c>
      <c r="AJ14" s="43"/>
      <c r="AK14" s="202"/>
      <c r="AL14" s="202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</row>
    <row r="15" spans="1:48" ht="15">
      <c r="A15" s="185">
        <f ca="1">IFERROR(__xludf.DUMMYFUNCTION("""COMPUTED_VALUE"""),12)</f>
        <v>12</v>
      </c>
      <c r="B15" s="185">
        <f ca="1">IFERROR(__xludf.DUMMYFUNCTION("""COMPUTED_VALUE"""),24)</f>
        <v>24</v>
      </c>
      <c r="C15" s="185" t="str">
        <f ca="1">IFERROR(__xludf.DUMMYFUNCTION("""COMPUTED_VALUE"""),"Утверждение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образования")</f>
        <v>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</v>
      </c>
      <c r="D15" s="185"/>
      <c r="E15" s="185"/>
      <c r="F15" s="185"/>
      <c r="G15" s="185"/>
      <c r="H15" s="204">
        <v>0</v>
      </c>
      <c r="I15" s="205">
        <v>0</v>
      </c>
      <c r="J15" s="205">
        <v>0</v>
      </c>
      <c r="K15" s="240">
        <v>0</v>
      </c>
      <c r="L15" s="43"/>
      <c r="M15" s="43"/>
      <c r="N15" s="43"/>
      <c r="O15" s="43"/>
      <c r="P15" s="43"/>
      <c r="Q15" s="43"/>
      <c r="R15" s="43"/>
      <c r="S15" s="43"/>
      <c r="T15" s="205">
        <v>0</v>
      </c>
      <c r="U15" s="205">
        <v>0</v>
      </c>
      <c r="V15" s="222">
        <v>0</v>
      </c>
      <c r="W15" s="240">
        <v>0</v>
      </c>
      <c r="X15" s="43"/>
      <c r="Y15" s="43"/>
      <c r="Z15" s="43"/>
      <c r="AA15" s="43"/>
      <c r="AB15" s="43"/>
      <c r="AC15" s="43"/>
      <c r="AD15" s="43"/>
      <c r="AE15" s="205">
        <v>0</v>
      </c>
      <c r="AF15" s="43"/>
      <c r="AG15" s="43"/>
      <c r="AH15" s="43"/>
      <c r="AI15" s="205">
        <v>0</v>
      </c>
      <c r="AJ15" s="43"/>
      <c r="AK15" s="202"/>
      <c r="AL15" s="202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</row>
    <row r="16" spans="1:48" ht="15">
      <c r="A16" s="185">
        <f ca="1">IFERROR(__xludf.DUMMYFUNCTION("""COMPUTED_VALUE"""),13)</f>
        <v>13</v>
      </c>
      <c r="B16" s="185">
        <f ca="1">IFERROR(__xludf.DUMMYFUNCTION("""COMPUTED_VALUE"""),49)</f>
        <v>49</v>
      </c>
      <c r="C16" s="185" t="str">
        <f ca="1">IFERROR(__xludf.DUMMYFUNCTION("""COMPUTED_VALUE"""),"Предоставление земельных участков, находящихся в муниципальной собственности (государственная собственность на которые не разграничена), на торгах")</f>
        <v>Предоставление земельных участков, находящихся в муниципальной собственности (государственная собственность на которые не разграничена), на торгах</v>
      </c>
      <c r="D16" s="185"/>
      <c r="E16" s="185"/>
      <c r="F16" s="185"/>
      <c r="G16" s="185"/>
      <c r="H16" s="204">
        <v>0</v>
      </c>
      <c r="I16" s="205">
        <v>0</v>
      </c>
      <c r="J16" s="205">
        <v>0</v>
      </c>
      <c r="K16" s="240">
        <v>0</v>
      </c>
      <c r="L16" s="43"/>
      <c r="M16" s="43"/>
      <c r="N16" s="43"/>
      <c r="O16" s="43"/>
      <c r="P16" s="43"/>
      <c r="Q16" s="43"/>
      <c r="R16" s="43"/>
      <c r="S16" s="43"/>
      <c r="T16" s="205">
        <v>0</v>
      </c>
      <c r="U16" s="205">
        <v>0</v>
      </c>
      <c r="V16" s="222">
        <v>0</v>
      </c>
      <c r="W16" s="240">
        <v>0</v>
      </c>
      <c r="X16" s="43"/>
      <c r="Y16" s="43"/>
      <c r="Z16" s="43"/>
      <c r="AA16" s="43"/>
      <c r="AB16" s="43"/>
      <c r="AC16" s="43"/>
      <c r="AD16" s="43"/>
      <c r="AE16" s="205">
        <v>0</v>
      </c>
      <c r="AF16" s="43"/>
      <c r="AG16" s="43"/>
      <c r="AH16" s="43"/>
      <c r="AI16" s="205">
        <v>0</v>
      </c>
      <c r="AJ16" s="43"/>
      <c r="AK16" s="202"/>
      <c r="AL16" s="202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</row>
    <row r="17" spans="1:48" ht="15">
      <c r="A17" s="185">
        <f ca="1">IFERROR(__xludf.DUMMYFUNCTION("""COMPUTED_VALUE"""),14)</f>
        <v>14</v>
      </c>
      <c r="B17" s="185">
        <f ca="1">IFERROR(__xludf.DUMMYFUNCTION("""COMPUTED_VALUE"""),1)</f>
        <v>1</v>
      </c>
      <c r="C17" s="185" t="str">
        <f ca="1">IFERROR(__xludf.DUMMYFUNCTION("""COMPUTED_VALUE"""),"Выдача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Фед"&amp;"ерации и международными обязательствами администрацией")</f>
        <v>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Федерации и международными обязательствами администрацией</v>
      </c>
      <c r="D17" s="185"/>
      <c r="E17" s="185"/>
      <c r="F17" s="185"/>
      <c r="G17" s="185"/>
      <c r="H17" s="204">
        <v>0</v>
      </c>
      <c r="I17" s="205">
        <v>0</v>
      </c>
      <c r="J17" s="205">
        <v>0</v>
      </c>
      <c r="K17" s="240">
        <v>0</v>
      </c>
      <c r="L17" s="43"/>
      <c r="M17" s="43"/>
      <c r="N17" s="43"/>
      <c r="O17" s="43"/>
      <c r="P17" s="43"/>
      <c r="Q17" s="43"/>
      <c r="R17" s="43"/>
      <c r="S17" s="43"/>
      <c r="T17" s="205">
        <v>0</v>
      </c>
      <c r="U17" s="205">
        <v>0</v>
      </c>
      <c r="V17" s="222">
        <v>0</v>
      </c>
      <c r="W17" s="240">
        <v>0</v>
      </c>
      <c r="X17" s="43"/>
      <c r="Y17" s="43"/>
      <c r="Z17" s="43"/>
      <c r="AA17" s="43"/>
      <c r="AB17" s="43"/>
      <c r="AC17" s="43"/>
      <c r="AD17" s="43"/>
      <c r="AE17" s="205">
        <v>0</v>
      </c>
      <c r="AF17" s="43"/>
      <c r="AG17" s="43"/>
      <c r="AH17" s="43"/>
      <c r="AI17" s="205">
        <v>0</v>
      </c>
      <c r="AJ17" s="43"/>
      <c r="AK17" s="202"/>
      <c r="AL17" s="202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</row>
    <row r="18" spans="1:48" ht="15">
      <c r="A18" s="185">
        <f ca="1">IFERROR(__xludf.DUMMYFUNCTION("""COMPUTED_VALUE"""),15)</f>
        <v>15</v>
      </c>
      <c r="B18" s="185">
        <f ca="1">IFERROR(__xludf.DUMMYFUNCTION("""COMPUTED_VALUE"""),105)</f>
        <v>105</v>
      </c>
      <c r="C18" s="185" t="str">
        <f ca="1">IFERROR(__xludf.DUMMYFUNCTION("""COMPUTED_VALUE"""),"Признание садового дома жилым домом и жилого дома садовым домом")</f>
        <v>Признание садового дома жилым домом и жилого дома садовым домом</v>
      </c>
      <c r="D18" s="185"/>
      <c r="E18" s="185"/>
      <c r="F18" s="185"/>
      <c r="G18" s="185"/>
      <c r="H18" s="204">
        <v>0</v>
      </c>
      <c r="I18" s="205">
        <v>0</v>
      </c>
      <c r="J18" s="205">
        <v>0</v>
      </c>
      <c r="K18" s="240">
        <v>0</v>
      </c>
      <c r="L18" s="43"/>
      <c r="M18" s="43"/>
      <c r="N18" s="43"/>
      <c r="O18" s="43"/>
      <c r="P18" s="43"/>
      <c r="Q18" s="43"/>
      <c r="R18" s="43"/>
      <c r="S18" s="43"/>
      <c r="T18" s="205">
        <v>0</v>
      </c>
      <c r="U18" s="205">
        <v>0</v>
      </c>
      <c r="V18" s="222">
        <v>0</v>
      </c>
      <c r="W18" s="240">
        <v>0</v>
      </c>
      <c r="X18" s="43"/>
      <c r="Y18" s="43"/>
      <c r="Z18" s="43"/>
      <c r="AA18" s="43"/>
      <c r="AB18" s="43"/>
      <c r="AC18" s="43"/>
      <c r="AD18" s="43"/>
      <c r="AE18" s="205">
        <v>0</v>
      </c>
      <c r="AF18" s="43"/>
      <c r="AG18" s="43"/>
      <c r="AH18" s="43"/>
      <c r="AI18" s="205">
        <v>0</v>
      </c>
      <c r="AJ18" s="43"/>
      <c r="AK18" s="202"/>
      <c r="AL18" s="202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</row>
    <row r="19" spans="1:48" ht="15">
      <c r="A19" s="185">
        <f ca="1">IFERROR(__xludf.DUMMYFUNCTION("""COMPUTED_VALUE"""),16)</f>
        <v>16</v>
      </c>
      <c r="B19" s="185">
        <f ca="1">IFERROR(__xludf.DUMMYFUNCTION("""COMPUTED_VALUE"""),12)</f>
        <v>12</v>
      </c>
      <c r="C19" s="185" t="str">
        <f ca="1">IFERROR(__xludf.DUMMYFUNCTION("""COMPUTED_VALUE"""),"Перевод жилого помещения в нежилое помещение и нежилого помещения в жилое помещение")</f>
        <v>Перевод жилого помещения в нежилое помещение и нежилого помещения в жилое помещение</v>
      </c>
      <c r="D19" s="185"/>
      <c r="E19" s="185"/>
      <c r="F19" s="185"/>
      <c r="G19" s="185"/>
      <c r="H19" s="204">
        <v>0</v>
      </c>
      <c r="I19" s="205">
        <v>0</v>
      </c>
      <c r="J19" s="205">
        <v>0</v>
      </c>
      <c r="K19" s="240">
        <v>0</v>
      </c>
      <c r="L19" s="43"/>
      <c r="M19" s="43"/>
      <c r="N19" s="43"/>
      <c r="O19" s="43"/>
      <c r="P19" s="43"/>
      <c r="Q19" s="43"/>
      <c r="R19" s="43"/>
      <c r="S19" s="43"/>
      <c r="T19" s="205">
        <v>0</v>
      </c>
      <c r="U19" s="205">
        <v>0</v>
      </c>
      <c r="V19" s="222">
        <v>0</v>
      </c>
      <c r="W19" s="240">
        <v>0</v>
      </c>
      <c r="X19" s="43"/>
      <c r="Y19" s="43"/>
      <c r="Z19" s="43"/>
      <c r="AA19" s="43"/>
      <c r="AB19" s="43"/>
      <c r="AC19" s="43"/>
      <c r="AD19" s="43"/>
      <c r="AE19" s="205">
        <v>0</v>
      </c>
      <c r="AF19" s="43"/>
      <c r="AG19" s="43"/>
      <c r="AH19" s="43"/>
      <c r="AI19" s="205">
        <v>0</v>
      </c>
      <c r="AJ19" s="43"/>
      <c r="AK19" s="202"/>
      <c r="AL19" s="202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</row>
    <row r="20" spans="1:48" ht="15">
      <c r="A20" s="185">
        <f ca="1">IFERROR(__xludf.DUMMYFUNCTION("""COMPUTED_VALUE"""),17)</f>
        <v>17</v>
      </c>
      <c r="B20" s="185">
        <f ca="1">IFERROR(__xludf.DUMMYFUNCTION("""COMPUTED_VALUE"""),96)</f>
        <v>96</v>
      </c>
      <c r="C20" s="185" t="str">
        <f ca="1">IFERROR(__xludf.DUMMYFUNCTION("""COMPUTED_VALUE"""),"Предоставление разрешения на отклонение от предельных параметров разрешенного строительства, реконструкции объекта капитального строительства")</f>
        <v>Предоставление разрешения на отклонение от предельных параметров разрешенного строительства, реконструкции объекта капитального строительства</v>
      </c>
      <c r="D20" s="185"/>
      <c r="E20" s="185"/>
      <c r="F20" s="185"/>
      <c r="G20" s="185"/>
      <c r="H20" s="204">
        <v>0</v>
      </c>
      <c r="I20" s="205">
        <v>0</v>
      </c>
      <c r="J20" s="205">
        <v>0</v>
      </c>
      <c r="K20" s="240">
        <v>0</v>
      </c>
      <c r="L20" s="43"/>
      <c r="M20" s="43"/>
      <c r="N20" s="43"/>
      <c r="O20" s="43"/>
      <c r="P20" s="43"/>
      <c r="Q20" s="43"/>
      <c r="R20" s="43"/>
      <c r="S20" s="43"/>
      <c r="T20" s="205">
        <v>0</v>
      </c>
      <c r="U20" s="205">
        <v>0</v>
      </c>
      <c r="V20" s="222">
        <v>0</v>
      </c>
      <c r="W20" s="240">
        <v>0</v>
      </c>
      <c r="X20" s="43"/>
      <c r="Y20" s="43"/>
      <c r="Z20" s="43"/>
      <c r="AA20" s="43"/>
      <c r="AB20" s="43"/>
      <c r="AC20" s="43"/>
      <c r="AD20" s="43"/>
      <c r="AE20" s="205">
        <v>0</v>
      </c>
      <c r="AF20" s="43"/>
      <c r="AG20" s="43"/>
      <c r="AH20" s="43"/>
      <c r="AI20" s="205">
        <v>0</v>
      </c>
      <c r="AJ20" s="43"/>
      <c r="AK20" s="202"/>
      <c r="AL20" s="202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</row>
    <row r="21" spans="1:48" ht="15">
      <c r="A21" s="185">
        <f ca="1">IFERROR(__xludf.DUMMYFUNCTION("""COMPUTED_VALUE"""),18)</f>
        <v>18</v>
      </c>
      <c r="B21" s="185">
        <f ca="1">IFERROR(__xludf.DUMMYFUNCTION("""COMPUTED_VALUE"""),9)</f>
        <v>9</v>
      </c>
      <c r="C21" s="185" t="str">
        <f ca="1">IFERROR(__xludf.DUMMYFUNCTION("""COMPUTED_VALUE"""),"Выдача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разрешений")</f>
        <v>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</v>
      </c>
      <c r="D21" s="185"/>
      <c r="E21" s="185"/>
      <c r="F21" s="185"/>
      <c r="G21" s="185"/>
      <c r="H21" s="204">
        <v>0</v>
      </c>
      <c r="I21" s="205">
        <v>0</v>
      </c>
      <c r="J21" s="205">
        <v>0</v>
      </c>
      <c r="K21" s="240">
        <v>0</v>
      </c>
      <c r="L21" s="43"/>
      <c r="M21" s="43"/>
      <c r="N21" s="43"/>
      <c r="O21" s="43"/>
      <c r="P21" s="43"/>
      <c r="Q21" s="43"/>
      <c r="R21" s="43"/>
      <c r="S21" s="43"/>
      <c r="T21" s="205">
        <v>0</v>
      </c>
      <c r="U21" s="205">
        <v>0</v>
      </c>
      <c r="V21" s="222">
        <v>0</v>
      </c>
      <c r="W21" s="240">
        <v>0</v>
      </c>
      <c r="X21" s="43"/>
      <c r="Y21" s="43"/>
      <c r="Z21" s="43"/>
      <c r="AA21" s="43"/>
      <c r="AB21" s="43"/>
      <c r="AC21" s="43"/>
      <c r="AD21" s="43"/>
      <c r="AE21" s="205">
        <v>0</v>
      </c>
      <c r="AF21" s="43"/>
      <c r="AG21" s="43"/>
      <c r="AH21" s="43"/>
      <c r="AI21" s="205">
        <v>0</v>
      </c>
      <c r="AJ21" s="43"/>
      <c r="AK21" s="202"/>
      <c r="AL21" s="202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</row>
    <row r="22" spans="1:48" ht="15">
      <c r="A22" s="185">
        <f ca="1">IFERROR(__xludf.DUMMYFUNCTION("""COMPUTED_VALUE"""),19)</f>
        <v>19</v>
      </c>
      <c r="B22" s="185">
        <f ca="1">IFERROR(__xludf.DUMMYFUNCTION("""COMPUTED_VALUE"""),73)</f>
        <v>73</v>
      </c>
      <c r="C22" s="185" t="str">
        <f ca="1">IFERROR(__xludf.DUMMYFUNCTION("""COMPUTED_VALUE"""),"Выдача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сервитута")</f>
        <v>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</v>
      </c>
      <c r="D22" s="185"/>
      <c r="E22" s="185"/>
      <c r="F22" s="185"/>
      <c r="G22" s="185"/>
      <c r="H22" s="204">
        <v>0</v>
      </c>
      <c r="I22" s="205">
        <v>0</v>
      </c>
      <c r="J22" s="205">
        <v>0</v>
      </c>
      <c r="K22" s="240">
        <v>0</v>
      </c>
      <c r="L22" s="43"/>
      <c r="M22" s="43"/>
      <c r="N22" s="43"/>
      <c r="O22" s="43"/>
      <c r="P22" s="43"/>
      <c r="Q22" s="43"/>
      <c r="R22" s="43"/>
      <c r="S22" s="43"/>
      <c r="T22" s="205">
        <v>0</v>
      </c>
      <c r="U22" s="205">
        <v>0</v>
      </c>
      <c r="V22" s="222">
        <v>0</v>
      </c>
      <c r="W22" s="240">
        <v>0</v>
      </c>
      <c r="X22" s="43"/>
      <c r="Y22" s="43"/>
      <c r="Z22" s="43"/>
      <c r="AA22" s="43"/>
      <c r="AB22" s="43"/>
      <c r="AC22" s="43"/>
      <c r="AD22" s="43"/>
      <c r="AE22" s="205">
        <v>0</v>
      </c>
      <c r="AF22" s="43"/>
      <c r="AG22" s="43"/>
      <c r="AH22" s="43"/>
      <c r="AI22" s="205">
        <v>0</v>
      </c>
      <c r="AJ22" s="43"/>
      <c r="AK22" s="202"/>
      <c r="AL22" s="202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</row>
    <row r="23" spans="1:48" ht="15">
      <c r="A23" s="185">
        <f ca="1">IFERROR(__xludf.DUMMYFUNCTION("""COMPUTED_VALUE"""),20)</f>
        <v>20</v>
      </c>
      <c r="B23" s="185">
        <f ca="1">IFERROR(__xludf.DUMMYFUNCTION("""COMPUTED_VALUE"""),56)</f>
        <v>56</v>
      </c>
      <c r="C23" s="185" t="str">
        <f ca="1">IFERROR(__xludf.DUMMYFUNCTION("""COMPUTED_VALUE"""),"Отнесение земель или земельных участков в составе таких земель к определенной категории")</f>
        <v>Отнесение земель или земельных участков в составе таких земель к определенной категории</v>
      </c>
      <c r="D23" s="185"/>
      <c r="E23" s="185"/>
      <c r="F23" s="185"/>
      <c r="G23" s="185"/>
      <c r="H23" s="204">
        <v>0</v>
      </c>
      <c r="I23" s="205">
        <v>0</v>
      </c>
      <c r="J23" s="205">
        <v>0</v>
      </c>
      <c r="K23" s="240">
        <v>0</v>
      </c>
      <c r="L23" s="43"/>
      <c r="M23" s="43"/>
      <c r="N23" s="43"/>
      <c r="O23" s="43"/>
      <c r="P23" s="43"/>
      <c r="Q23" s="43"/>
      <c r="R23" s="43"/>
      <c r="S23" s="43"/>
      <c r="T23" s="205">
        <v>0</v>
      </c>
      <c r="U23" s="205">
        <v>0</v>
      </c>
      <c r="V23" s="222">
        <v>0</v>
      </c>
      <c r="W23" s="240">
        <v>0</v>
      </c>
      <c r="X23" s="43"/>
      <c r="Y23" s="43"/>
      <c r="Z23" s="43"/>
      <c r="AA23" s="43"/>
      <c r="AB23" s="43"/>
      <c r="AC23" s="43"/>
      <c r="AD23" s="43"/>
      <c r="AE23" s="205">
        <v>0</v>
      </c>
      <c r="AF23" s="43"/>
      <c r="AG23" s="43"/>
      <c r="AH23" s="43"/>
      <c r="AI23" s="205">
        <v>0</v>
      </c>
      <c r="AJ23" s="43"/>
      <c r="AK23" s="202"/>
      <c r="AL23" s="202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</row>
    <row r="24" spans="1:48" ht="15">
      <c r="A24" s="185">
        <f ca="1">IFERROR(__xludf.DUMMYFUNCTION("""COMPUTED_VALUE"""),21)</f>
        <v>21</v>
      </c>
      <c r="B24" s="185">
        <f ca="1">IFERROR(__xludf.DUMMYFUNCTION("""COMPUTED_VALUE"""),50)</f>
        <v>50</v>
      </c>
      <c r="C24" s="185" t="str">
        <f ca="1">IFERROR(__xludf.DUMMYFUNCTION("""COMPUTED_VALUE"""),"Установление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&lt;1&gt;)")</f>
        <v>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</v>
      </c>
      <c r="D24" s="185"/>
      <c r="E24" s="185"/>
      <c r="F24" s="185"/>
      <c r="G24" s="185"/>
      <c r="H24" s="204">
        <v>0</v>
      </c>
      <c r="I24" s="205">
        <v>0</v>
      </c>
      <c r="J24" s="205">
        <v>0</v>
      </c>
      <c r="K24" s="240">
        <v>0</v>
      </c>
      <c r="L24" s="43"/>
      <c r="M24" s="43"/>
      <c r="N24" s="43"/>
      <c r="O24" s="43"/>
      <c r="P24" s="43"/>
      <c r="Q24" s="43"/>
      <c r="R24" s="43"/>
      <c r="S24" s="43"/>
      <c r="T24" s="205">
        <v>0</v>
      </c>
      <c r="U24" s="205">
        <v>0</v>
      </c>
      <c r="V24" s="222">
        <v>0</v>
      </c>
      <c r="W24" s="240">
        <v>0</v>
      </c>
      <c r="X24" s="43"/>
      <c r="Y24" s="43"/>
      <c r="Z24" s="43"/>
      <c r="AA24" s="43"/>
      <c r="AB24" s="43"/>
      <c r="AC24" s="43"/>
      <c r="AD24" s="43"/>
      <c r="AE24" s="205">
        <v>0</v>
      </c>
      <c r="AF24" s="43"/>
      <c r="AG24" s="43"/>
      <c r="AH24" s="43"/>
      <c r="AI24" s="205">
        <v>0</v>
      </c>
      <c r="AJ24" s="43"/>
      <c r="AK24" s="202"/>
      <c r="AL24" s="202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</row>
    <row r="25" spans="1:48" ht="15">
      <c r="A25" s="185">
        <f ca="1">IFERROR(__xludf.DUMMYFUNCTION("""COMPUTED_VALUE"""),22)</f>
        <v>22</v>
      </c>
      <c r="B25" s="185">
        <f ca="1">IFERROR(__xludf.DUMMYFUNCTION("""COMPUTED_VALUE"""),70)</f>
        <v>70</v>
      </c>
      <c r="C25" s="185" t="str">
        <f ca="1">IFERROR(__xludf.DUMMYFUNCTION("""COMPUTED_VALUE"""),"Выдача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капитала")</f>
        <v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v>
      </c>
      <c r="D25" s="185"/>
      <c r="E25" s="185"/>
      <c r="F25" s="185"/>
      <c r="G25" s="185"/>
      <c r="H25" s="204">
        <v>0</v>
      </c>
      <c r="I25" s="205">
        <v>0</v>
      </c>
      <c r="J25" s="205">
        <v>0</v>
      </c>
      <c r="K25" s="240">
        <v>0</v>
      </c>
      <c r="L25" s="43"/>
      <c r="M25" s="43"/>
      <c r="N25" s="43"/>
      <c r="O25" s="43"/>
      <c r="P25" s="43"/>
      <c r="Q25" s="43"/>
      <c r="R25" s="43"/>
      <c r="S25" s="43"/>
      <c r="T25" s="205">
        <v>0</v>
      </c>
      <c r="U25" s="205">
        <v>0</v>
      </c>
      <c r="V25" s="222">
        <v>0</v>
      </c>
      <c r="W25" s="240">
        <v>0</v>
      </c>
      <c r="X25" s="43"/>
      <c r="Y25" s="43"/>
      <c r="Z25" s="43"/>
      <c r="AA25" s="43"/>
      <c r="AB25" s="43"/>
      <c r="AC25" s="43"/>
      <c r="AD25" s="43"/>
      <c r="AE25" s="205">
        <v>0</v>
      </c>
      <c r="AF25" s="43"/>
      <c r="AG25" s="43"/>
      <c r="AH25" s="43"/>
      <c r="AI25" s="205">
        <v>0</v>
      </c>
      <c r="AJ25" s="43"/>
      <c r="AK25" s="202"/>
      <c r="AL25" s="202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</row>
    <row r="26" spans="1:48" ht="15">
      <c r="A26" s="185">
        <f ca="1">IFERROR(__xludf.DUMMYFUNCTION("""COMPUTED_VALUE"""),23)</f>
        <v>23</v>
      </c>
      <c r="B26" s="185">
        <f ca="1">IFERROR(__xludf.DUMMYFUNCTION("""COMPUTED_VALUE"""),97)</f>
        <v>97</v>
      </c>
      <c r="C26" s="185" t="str">
        <f ca="1">IFERROR(__xludf.DUMMYFUNCTION("""COMPUTED_VALUE"""),"Предоставление разрешения на условно разрешенный вид использования земельного участка или объекта капитального строительства")</f>
        <v>Предоставление разрешения на условно разрешенный вид использования земельного участка или объекта капитального строительства</v>
      </c>
      <c r="D26" s="185"/>
      <c r="E26" s="185"/>
      <c r="F26" s="185"/>
      <c r="G26" s="185"/>
      <c r="H26" s="204">
        <v>0</v>
      </c>
      <c r="I26" s="205">
        <v>0</v>
      </c>
      <c r="J26" s="205">
        <v>0</v>
      </c>
      <c r="K26" s="240">
        <v>0</v>
      </c>
      <c r="L26" s="43"/>
      <c r="M26" s="43"/>
      <c r="N26" s="43"/>
      <c r="O26" s="43"/>
      <c r="P26" s="43"/>
      <c r="Q26" s="43"/>
      <c r="R26" s="43"/>
      <c r="S26" s="43"/>
      <c r="T26" s="205">
        <v>0</v>
      </c>
      <c r="U26" s="205">
        <v>0</v>
      </c>
      <c r="V26" s="222">
        <v>0</v>
      </c>
      <c r="W26" s="240">
        <v>0</v>
      </c>
      <c r="X26" s="43"/>
      <c r="Y26" s="43"/>
      <c r="Z26" s="43"/>
      <c r="AA26" s="43"/>
      <c r="AB26" s="43"/>
      <c r="AC26" s="43"/>
      <c r="AD26" s="43"/>
      <c r="AE26" s="205">
        <v>0</v>
      </c>
      <c r="AF26" s="43"/>
      <c r="AG26" s="43"/>
      <c r="AH26" s="43"/>
      <c r="AI26" s="205">
        <v>0</v>
      </c>
      <c r="AJ26" s="43"/>
      <c r="AK26" s="202"/>
      <c r="AL26" s="202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</row>
    <row r="27" spans="1:48" ht="15">
      <c r="A27" s="185">
        <f ca="1">IFERROR(__xludf.DUMMYFUNCTION("""COMPUTED_VALUE"""),24)</f>
        <v>24</v>
      </c>
      <c r="B27" s="185">
        <f ca="1">IFERROR(__xludf.DUMMYFUNCTION("""COMPUTED_VALUE"""),103)</f>
        <v>103</v>
      </c>
      <c r="C27" s="185" t="str">
        <f ca="1">IFERROR(__xludf.DUMMYFUNCTION("""COMPUTED_VALUE"""),"Установка информационной вывески, согласование дизайн-проекта размещения вывески")</f>
        <v>Установка информационной вывески, согласование дизайн-проекта размещения вывески</v>
      </c>
      <c r="D27" s="185"/>
      <c r="E27" s="185"/>
      <c r="F27" s="185"/>
      <c r="G27" s="185"/>
      <c r="H27" s="204">
        <v>0</v>
      </c>
      <c r="I27" s="205">
        <v>0</v>
      </c>
      <c r="J27" s="205">
        <v>0</v>
      </c>
      <c r="K27" s="240">
        <v>0</v>
      </c>
      <c r="L27" s="43"/>
      <c r="M27" s="43"/>
      <c r="N27" s="43"/>
      <c r="O27" s="43"/>
      <c r="P27" s="43"/>
      <c r="Q27" s="43"/>
      <c r="R27" s="43"/>
      <c r="S27" s="43"/>
      <c r="T27" s="205">
        <v>0</v>
      </c>
      <c r="U27" s="205">
        <v>0</v>
      </c>
      <c r="V27" s="222">
        <v>0</v>
      </c>
      <c r="W27" s="240">
        <v>0</v>
      </c>
      <c r="X27" s="43"/>
      <c r="Y27" s="43"/>
      <c r="Z27" s="43"/>
      <c r="AA27" s="43"/>
      <c r="AB27" s="43"/>
      <c r="AC27" s="43"/>
      <c r="AD27" s="43"/>
      <c r="AE27" s="205">
        <v>0</v>
      </c>
      <c r="AF27" s="43"/>
      <c r="AG27" s="43"/>
      <c r="AH27" s="43"/>
      <c r="AI27" s="205">
        <v>0</v>
      </c>
      <c r="AJ27" s="43"/>
      <c r="AK27" s="202"/>
      <c r="AL27" s="202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</row>
    <row r="28" spans="1:48" ht="15">
      <c r="A28" s="185">
        <f ca="1">IFERROR(__xludf.DUMMYFUNCTION("""COMPUTED_VALUE"""),25)</f>
        <v>25</v>
      </c>
      <c r="B28" s="185">
        <f ca="1">IFERROR(__xludf.DUMMYFUNCTION("""COMPUTED_VALUE"""),95)</f>
        <v>95</v>
      </c>
      <c r="C28" s="185" t="str">
        <f ca="1">IFERROR(__xludf.DUMMYFUNCTION("""COMPUTED_VALUE"""),"Постановка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разгран"&amp;"ичена ), в собственность бесплатно")</f>
        <v>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разграничена ), в собственность бесплатно</v>
      </c>
      <c r="D28" s="185"/>
      <c r="E28" s="185"/>
      <c r="F28" s="185"/>
      <c r="G28" s="185"/>
      <c r="H28" s="204">
        <v>0</v>
      </c>
      <c r="I28" s="205">
        <v>0</v>
      </c>
      <c r="J28" s="205">
        <v>0</v>
      </c>
      <c r="K28" s="240">
        <v>0</v>
      </c>
      <c r="L28" s="43"/>
      <c r="M28" s="43"/>
      <c r="N28" s="43"/>
      <c r="O28" s="43"/>
      <c r="P28" s="43"/>
      <c r="Q28" s="43"/>
      <c r="R28" s="43"/>
      <c r="S28" s="43"/>
      <c r="T28" s="205">
        <v>0</v>
      </c>
      <c r="U28" s="205">
        <v>0</v>
      </c>
      <c r="V28" s="222">
        <v>0</v>
      </c>
      <c r="W28" s="240">
        <v>0</v>
      </c>
      <c r="X28" s="43"/>
      <c r="Y28" s="43"/>
      <c r="Z28" s="43"/>
      <c r="AA28" s="43"/>
      <c r="AB28" s="43"/>
      <c r="AC28" s="43"/>
      <c r="AD28" s="43"/>
      <c r="AE28" s="205">
        <v>0</v>
      </c>
      <c r="AF28" s="43"/>
      <c r="AG28" s="43"/>
      <c r="AH28" s="43"/>
      <c r="AI28" s="205">
        <v>0</v>
      </c>
      <c r="AJ28" s="43"/>
      <c r="AK28" s="202"/>
      <c r="AL28" s="202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</row>
    <row r="29" spans="1:48" ht="15">
      <c r="A29" s="185">
        <f ca="1">IFERROR(__xludf.DUMMYFUNCTION("""COMPUTED_VALUE"""),26)</f>
        <v>26</v>
      </c>
      <c r="B29" s="185">
        <f ca="1">IFERROR(__xludf.DUMMYFUNCTION("""COMPUTED_VALUE"""),58)</f>
        <v>58</v>
      </c>
      <c r="C29" s="185" t="str">
        <f ca="1">IFERROR(__xludf.DUMMYFUNCTION("""COMPUTED_VALUE"""),"Предварительное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&lt;1&gt;)")</f>
        <v>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</v>
      </c>
      <c r="D29" s="185"/>
      <c r="E29" s="185"/>
      <c r="F29" s="185"/>
      <c r="G29" s="185"/>
      <c r="H29" s="204">
        <v>0</v>
      </c>
      <c r="I29" s="205">
        <v>0</v>
      </c>
      <c r="J29" s="205">
        <v>0</v>
      </c>
      <c r="K29" s="240">
        <v>0</v>
      </c>
      <c r="L29" s="43"/>
      <c r="M29" s="43"/>
      <c r="N29" s="43"/>
      <c r="O29" s="43"/>
      <c r="P29" s="43"/>
      <c r="Q29" s="43"/>
      <c r="R29" s="43"/>
      <c r="S29" s="43"/>
      <c r="T29" s="205">
        <v>0</v>
      </c>
      <c r="U29" s="205">
        <v>0</v>
      </c>
      <c r="V29" s="222">
        <v>0</v>
      </c>
      <c r="W29" s="240">
        <v>0</v>
      </c>
      <c r="X29" s="43"/>
      <c r="Y29" s="43"/>
      <c r="Z29" s="43"/>
      <c r="AA29" s="43"/>
      <c r="AB29" s="43"/>
      <c r="AC29" s="43"/>
      <c r="AD29" s="43"/>
      <c r="AE29" s="205">
        <v>0</v>
      </c>
      <c r="AF29" s="43"/>
      <c r="AG29" s="43"/>
      <c r="AH29" s="43"/>
      <c r="AI29" s="205">
        <v>0</v>
      </c>
      <c r="AJ29" s="43"/>
      <c r="AK29" s="202"/>
      <c r="AL29" s="202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</row>
    <row r="30" spans="1:48" ht="15">
      <c r="A30" s="185">
        <f ca="1">IFERROR(__xludf.DUMMYFUNCTION("""COMPUTED_VALUE"""),27)</f>
        <v>27</v>
      </c>
      <c r="B30" s="185">
        <f ca="1">IFERROR(__xludf.DUMMYFUNCTION("""COMPUTED_VALUE"""),52)</f>
        <v>52</v>
      </c>
      <c r="C30" s="185" t="str">
        <f ca="1">IFERROR(__xludf.DUMMYFUNCTION("""COMPUTED_VALUE"""),"Предоставление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торгов")</f>
        <v>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</v>
      </c>
      <c r="D30" s="185"/>
      <c r="E30" s="185"/>
      <c r="F30" s="185"/>
      <c r="G30" s="185"/>
      <c r="H30" s="204">
        <v>0</v>
      </c>
      <c r="I30" s="205">
        <v>0</v>
      </c>
      <c r="J30" s="205">
        <v>0</v>
      </c>
      <c r="K30" s="240">
        <v>0</v>
      </c>
      <c r="L30" s="43"/>
      <c r="M30" s="43"/>
      <c r="N30" s="43"/>
      <c r="O30" s="43"/>
      <c r="P30" s="43"/>
      <c r="Q30" s="43"/>
      <c r="R30" s="43"/>
      <c r="S30" s="43"/>
      <c r="T30" s="205">
        <v>0</v>
      </c>
      <c r="U30" s="205">
        <v>0</v>
      </c>
      <c r="V30" s="222">
        <v>0</v>
      </c>
      <c r="W30" s="240">
        <v>0</v>
      </c>
      <c r="X30" s="43"/>
      <c r="Y30" s="43"/>
      <c r="Z30" s="43"/>
      <c r="AA30" s="43"/>
      <c r="AB30" s="43"/>
      <c r="AC30" s="43"/>
      <c r="AD30" s="43"/>
      <c r="AE30" s="205">
        <v>0</v>
      </c>
      <c r="AF30" s="43"/>
      <c r="AG30" s="43"/>
      <c r="AH30" s="43"/>
      <c r="AI30" s="205">
        <v>0</v>
      </c>
      <c r="AJ30" s="43"/>
      <c r="AK30" s="202"/>
      <c r="AL30" s="202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</row>
    <row r="31" spans="1:48" ht="15">
      <c r="A31" s="185">
        <f ca="1">IFERROR(__xludf.DUMMYFUNCTION("""COMPUTED_VALUE"""),28)</f>
        <v>28</v>
      </c>
      <c r="B31" s="185">
        <f ca="1">IFERROR(__xludf.DUMMYFUNCTION("""COMPUTED_VALUE"""),82)</f>
        <v>82</v>
      </c>
      <c r="C31" s="185" t="str">
        <f ca="1">IFERROR(__xludf.DUMMYFUNCTION("""COMPUTED_VALUE"""),"Предоставление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то"&amp;"ргов в собственность бесплатно, в общую долевую собственность бесплатно либо в аренду")</f>
        <v>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торгов в собственность бесплатно, в общую долевую собственность бесплатно либо в аренду</v>
      </c>
      <c r="D31" s="185"/>
      <c r="E31" s="185"/>
      <c r="F31" s="185"/>
      <c r="G31" s="185"/>
      <c r="H31" s="204">
        <v>0</v>
      </c>
      <c r="I31" s="205">
        <v>0</v>
      </c>
      <c r="J31" s="205">
        <v>0</v>
      </c>
      <c r="K31" s="240">
        <v>0</v>
      </c>
      <c r="L31" s="43"/>
      <c r="M31" s="43"/>
      <c r="N31" s="43"/>
      <c r="O31" s="43"/>
      <c r="P31" s="43"/>
      <c r="Q31" s="43"/>
      <c r="R31" s="43"/>
      <c r="S31" s="43"/>
      <c r="T31" s="205">
        <v>0</v>
      </c>
      <c r="U31" s="205">
        <v>0</v>
      </c>
      <c r="V31" s="222">
        <v>0</v>
      </c>
      <c r="W31" s="240">
        <v>0</v>
      </c>
      <c r="X31" s="43"/>
      <c r="Y31" s="43"/>
      <c r="Z31" s="43"/>
      <c r="AA31" s="43"/>
      <c r="AB31" s="43"/>
      <c r="AC31" s="43"/>
      <c r="AD31" s="43"/>
      <c r="AE31" s="205">
        <v>0</v>
      </c>
      <c r="AF31" s="43"/>
      <c r="AG31" s="43"/>
      <c r="AH31" s="43"/>
      <c r="AI31" s="205">
        <v>0</v>
      </c>
      <c r="AJ31" s="43"/>
      <c r="AK31" s="202"/>
      <c r="AL31" s="202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</row>
    <row r="32" spans="1:48" ht="15">
      <c r="A32" s="185">
        <f ca="1">IFERROR(__xludf.DUMMYFUNCTION("""COMPUTED_VALUE"""),29)</f>
        <v>29</v>
      </c>
      <c r="B32" s="185">
        <f ca="1">IFERROR(__xludf.DUMMYFUNCTION("""COMPUTED_VALUE"""),2)</f>
        <v>2</v>
      </c>
      <c r="C32" s="185" t="str">
        <f ca="1">IFERROR(__xludf.DUMMYFUNCTION("""COMPUTED_VALUE"""),"Принятие граждан на учет в качестве нуждающихся в жилых помещениях, предоставляемых по договорам социального найма")</f>
        <v>Принятие граждан на учет в качестве нуждающихся в жилых помещениях, предоставляемых по договорам социального найма</v>
      </c>
      <c r="D32" s="185"/>
      <c r="E32" s="185"/>
      <c r="F32" s="185"/>
      <c r="G32" s="185"/>
      <c r="H32" s="204">
        <v>0</v>
      </c>
      <c r="I32" s="205">
        <v>0</v>
      </c>
      <c r="J32" s="205">
        <v>0</v>
      </c>
      <c r="K32" s="240">
        <v>0</v>
      </c>
      <c r="L32" s="43"/>
      <c r="M32" s="43"/>
      <c r="N32" s="43"/>
      <c r="O32" s="43"/>
      <c r="P32" s="43"/>
      <c r="Q32" s="43"/>
      <c r="R32" s="43"/>
      <c r="S32" s="43"/>
      <c r="T32" s="205">
        <v>0</v>
      </c>
      <c r="U32" s="205">
        <v>0</v>
      </c>
      <c r="V32" s="222">
        <v>0</v>
      </c>
      <c r="W32" s="240">
        <v>0</v>
      </c>
      <c r="X32" s="43"/>
      <c r="Y32" s="43"/>
      <c r="Z32" s="43"/>
      <c r="AA32" s="43"/>
      <c r="AB32" s="43"/>
      <c r="AC32" s="43"/>
      <c r="AD32" s="43"/>
      <c r="AE32" s="205">
        <v>0</v>
      </c>
      <c r="AF32" s="43"/>
      <c r="AG32" s="43"/>
      <c r="AH32" s="43"/>
      <c r="AI32" s="205">
        <v>0</v>
      </c>
      <c r="AJ32" s="43"/>
      <c r="AK32" s="202"/>
      <c r="AL32" s="202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</row>
    <row r="33" spans="1:48" ht="15">
      <c r="A33" s="185">
        <f ca="1">IFERROR(__xludf.DUMMYFUNCTION("""COMPUTED_VALUE"""),30)</f>
        <v>30</v>
      </c>
      <c r="B33" s="185">
        <f ca="1">IFERROR(__xludf.DUMMYFUNCTION("""COMPUTED_VALUE"""),81)</f>
        <v>81</v>
      </c>
      <c r="C33" s="185" t="str">
        <f ca="1">IFERROR(__xludf.DUMMYFUNCTION("""COMPUTED_VALUE"""),"Заключение, изменение, выдача дубликата договора социального найма жилого помещения муниципального жилищного фонда")</f>
        <v>Заключение, изменение, выдача дубликата договора социального найма жилого помещения муниципального жилищного фонда</v>
      </c>
      <c r="D33" s="185"/>
      <c r="E33" s="185"/>
      <c r="F33" s="185"/>
      <c r="G33" s="185"/>
      <c r="H33" s="204">
        <v>0</v>
      </c>
      <c r="I33" s="205">
        <v>0</v>
      </c>
      <c r="J33" s="205">
        <v>0</v>
      </c>
      <c r="K33" s="240">
        <v>0</v>
      </c>
      <c r="L33" s="43"/>
      <c r="M33" s="43"/>
      <c r="N33" s="43"/>
      <c r="O33" s="43"/>
      <c r="P33" s="43"/>
      <c r="Q33" s="43"/>
      <c r="R33" s="43"/>
      <c r="S33" s="43"/>
      <c r="T33" s="205">
        <v>1</v>
      </c>
      <c r="U33" s="205">
        <v>1</v>
      </c>
      <c r="V33" s="222">
        <v>1</v>
      </c>
      <c r="W33" s="240">
        <v>0</v>
      </c>
      <c r="X33" s="43"/>
      <c r="Y33" s="43"/>
      <c r="Z33" s="43"/>
      <c r="AA33" s="43"/>
      <c r="AB33" s="43"/>
      <c r="AC33" s="43"/>
      <c r="AD33" s="43"/>
      <c r="AE33" s="205">
        <v>0</v>
      </c>
      <c r="AF33" s="240"/>
      <c r="AG33" s="43"/>
      <c r="AH33" s="43"/>
      <c r="AI33" s="205">
        <v>3</v>
      </c>
      <c r="AJ33" s="43"/>
      <c r="AK33" s="202"/>
      <c r="AL33" s="202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</row>
    <row r="34" spans="1:48" ht="15">
      <c r="A34" s="185">
        <f ca="1">IFERROR(__xludf.DUMMYFUNCTION("""COMPUTED_VALUE"""),31)</f>
        <v>31</v>
      </c>
      <c r="B34" s="185">
        <f ca="1">IFERROR(__xludf.DUMMYFUNCTION("""COMPUTED_VALUE"""),26)</f>
        <v>26</v>
      </c>
      <c r="C34" s="185" t="str">
        <f ca="1">IFERROR(__xludf.DUMMYFUNCTION("""COMPUTED_VALUE"""),"Прием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сады)")</f>
        <v>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</v>
      </c>
      <c r="D34" s="185"/>
      <c r="E34" s="185"/>
      <c r="F34" s="185"/>
      <c r="G34" s="185"/>
      <c r="H34" s="204">
        <v>0</v>
      </c>
      <c r="I34" s="205">
        <v>0</v>
      </c>
      <c r="J34" s="205">
        <v>0</v>
      </c>
      <c r="K34" s="240">
        <v>0</v>
      </c>
      <c r="L34" s="43"/>
      <c r="M34" s="43"/>
      <c r="N34" s="43"/>
      <c r="O34" s="43"/>
      <c r="P34" s="43"/>
      <c r="Q34" s="43"/>
      <c r="R34" s="43"/>
      <c r="S34" s="43"/>
      <c r="T34" s="205">
        <v>0</v>
      </c>
      <c r="U34" s="205">
        <v>0</v>
      </c>
      <c r="V34" s="222">
        <v>0</v>
      </c>
      <c r="W34" s="240">
        <v>0</v>
      </c>
      <c r="X34" s="43"/>
      <c r="Y34" s="43"/>
      <c r="Z34" s="43"/>
      <c r="AA34" s="43"/>
      <c r="AB34" s="43"/>
      <c r="AC34" s="43"/>
      <c r="AD34" s="43"/>
      <c r="AE34" s="205">
        <v>0</v>
      </c>
      <c r="AF34" s="43"/>
      <c r="AG34" s="43"/>
      <c r="AH34" s="43"/>
      <c r="AI34" s="205">
        <v>0</v>
      </c>
      <c r="AJ34" s="43"/>
      <c r="AK34" s="202"/>
      <c r="AL34" s="202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</row>
    <row r="35" spans="1:48" ht="15">
      <c r="A35" s="185">
        <f ca="1">IFERROR(__xludf.DUMMYFUNCTION("""COMPUTED_VALUE"""),32)</f>
        <v>32</v>
      </c>
      <c r="B35" s="185">
        <f ca="1">IFERROR(__xludf.DUMMYFUNCTION("""COMPUTED_VALUE"""),27)</f>
        <v>27</v>
      </c>
      <c r="C35" s="185" t="str">
        <f ca="1">IFERROR(__xludf.DUMMYFUNCTION("""COMPUTED_VALUE"""),"Зачисление детей в общеобразовательные организации")</f>
        <v>Зачисление детей в общеобразовательные организации</v>
      </c>
      <c r="D35" s="185"/>
      <c r="E35" s="185"/>
      <c r="F35" s="185"/>
      <c r="G35" s="185"/>
      <c r="H35" s="204">
        <v>0</v>
      </c>
      <c r="I35" s="205">
        <v>0</v>
      </c>
      <c r="J35" s="205">
        <v>0</v>
      </c>
      <c r="K35" s="240">
        <v>0</v>
      </c>
      <c r="L35" s="43"/>
      <c r="M35" s="43"/>
      <c r="N35" s="43"/>
      <c r="O35" s="43"/>
      <c r="P35" s="43"/>
      <c r="Q35" s="43"/>
      <c r="R35" s="43"/>
      <c r="S35" s="43"/>
      <c r="T35" s="205">
        <v>0</v>
      </c>
      <c r="U35" s="205">
        <v>0</v>
      </c>
      <c r="V35" s="222">
        <v>0</v>
      </c>
      <c r="W35" s="240">
        <v>0</v>
      </c>
      <c r="X35" s="43"/>
      <c r="Y35" s="43"/>
      <c r="Z35" s="43"/>
      <c r="AA35" s="43"/>
      <c r="AB35" s="43"/>
      <c r="AC35" s="43"/>
      <c r="AD35" s="43"/>
      <c r="AE35" s="205">
        <v>0</v>
      </c>
      <c r="AF35" s="43"/>
      <c r="AG35" s="43"/>
      <c r="AH35" s="43"/>
      <c r="AI35" s="205">
        <v>0</v>
      </c>
      <c r="AJ35" s="43"/>
      <c r="AK35" s="202"/>
      <c r="AL35" s="202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</row>
    <row r="36" spans="1:48" ht="15">
      <c r="A36" s="185">
        <f ca="1">IFERROR(__xludf.DUMMYFUNCTION("""COMPUTED_VALUE"""),33)</f>
        <v>33</v>
      </c>
      <c r="B36" s="185">
        <f ca="1">IFERROR(__xludf.DUMMYFUNCTION("""COMPUTED_VALUE"""),54)</f>
        <v>54</v>
      </c>
      <c r="C36" s="185" t="str">
        <f ca="1">IFERROR(__xludf.DUMMYFUNCTION("""COMPUTED_VALUE"""),"Предоставление сведений об объектах учета, содержащихся в реестре муниципального имущества")</f>
        <v>Предоставление сведений об объектах учета, содержащихся в реестре муниципального имущества</v>
      </c>
      <c r="D36" s="185"/>
      <c r="E36" s="185"/>
      <c r="F36" s="185"/>
      <c r="G36" s="185"/>
      <c r="H36" s="204">
        <v>0</v>
      </c>
      <c r="I36" s="205">
        <v>0</v>
      </c>
      <c r="J36" s="205">
        <v>0</v>
      </c>
      <c r="K36" s="240">
        <v>0</v>
      </c>
      <c r="L36" s="43"/>
      <c r="M36" s="43"/>
      <c r="N36" s="43"/>
      <c r="O36" s="43"/>
      <c r="P36" s="43"/>
      <c r="Q36" s="43"/>
      <c r="R36" s="43"/>
      <c r="S36" s="43"/>
      <c r="T36" s="205">
        <v>0</v>
      </c>
      <c r="U36" s="205">
        <v>0</v>
      </c>
      <c r="V36" s="222">
        <v>0</v>
      </c>
      <c r="W36" s="240">
        <v>0</v>
      </c>
      <c r="X36" s="43"/>
      <c r="Y36" s="43"/>
      <c r="Z36" s="43"/>
      <c r="AA36" s="43"/>
      <c r="AB36" s="43"/>
      <c r="AC36" s="43"/>
      <c r="AD36" s="43"/>
      <c r="AE36" s="205">
        <v>0</v>
      </c>
      <c r="AF36" s="43"/>
      <c r="AG36" s="43"/>
      <c r="AH36" s="43"/>
      <c r="AI36" s="205">
        <v>0</v>
      </c>
      <c r="AJ36" s="43"/>
      <c r="AK36" s="202"/>
      <c r="AL36" s="202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</row>
    <row r="37" spans="1:48" ht="15">
      <c r="A37" s="185">
        <f ca="1">IFERROR(__xludf.DUMMYFUNCTION("""COMPUTED_VALUE"""),34)</f>
        <v>34</v>
      </c>
      <c r="B37" s="185">
        <f ca="1">IFERROR(__xludf.DUMMYFUNCTION("""COMPUTED_VALUE"""),20)</f>
        <v>20</v>
      </c>
      <c r="C37" s="185" t="str">
        <f ca="1">IFERROR(__xludf.DUMMYFUNCTION("""COMPUTED_VALUE"""),"Решение вопроса о приватизации жилого помещения муниципального жилищного фонда")</f>
        <v>Решение вопроса о приватизации жилого помещения муниципального жилищного фонда</v>
      </c>
      <c r="D37" s="185"/>
      <c r="E37" s="185"/>
      <c r="F37" s="185"/>
      <c r="G37" s="185"/>
      <c r="H37" s="204">
        <v>0</v>
      </c>
      <c r="I37" s="205">
        <v>0</v>
      </c>
      <c r="J37" s="205">
        <v>0</v>
      </c>
      <c r="K37" s="240">
        <v>0</v>
      </c>
      <c r="L37" s="43"/>
      <c r="M37" s="43"/>
      <c r="N37" s="43"/>
      <c r="O37" s="43"/>
      <c r="P37" s="43"/>
      <c r="Q37" s="43"/>
      <c r="R37" s="43"/>
      <c r="S37" s="43"/>
      <c r="T37" s="205">
        <v>0</v>
      </c>
      <c r="U37" s="205">
        <v>5</v>
      </c>
      <c r="V37" s="222">
        <v>1</v>
      </c>
      <c r="W37" s="240">
        <v>0</v>
      </c>
      <c r="X37" s="43"/>
      <c r="Y37" s="43"/>
      <c r="Z37" s="43"/>
      <c r="AA37" s="43"/>
      <c r="AB37" s="43"/>
      <c r="AC37" s="43"/>
      <c r="AD37" s="43"/>
      <c r="AE37" s="205">
        <v>0</v>
      </c>
      <c r="AF37" s="43"/>
      <c r="AG37" s="43"/>
      <c r="AH37" s="43"/>
      <c r="AI37" s="205">
        <v>5</v>
      </c>
      <c r="AJ37" s="43"/>
      <c r="AK37" s="202"/>
      <c r="AL37" s="202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</row>
    <row r="38" spans="1:48" ht="15">
      <c r="A38" s="185">
        <f ca="1">IFERROR(__xludf.DUMMYFUNCTION("""COMPUTED_VALUE"""),35)</f>
        <v>35</v>
      </c>
      <c r="B38" s="185">
        <f ca="1">IFERROR(__xludf.DUMMYFUNCTION("""COMPUTED_VALUE"""),112)</f>
        <v>112</v>
      </c>
      <c r="C38" s="185" t="str">
        <f ca="1">IFERROR(__xludf.DUMMYFUNCTION("""COMPUTED_VALUE"""),"Присвоение спортивных разрядов ""второй спортивный разряд"", ""третий спортивный разряд""
")</f>
        <v xml:space="preserve">Присвоение спортивных разрядов "второй спортивный разряд", "третий спортивный разряд"
</v>
      </c>
      <c r="D38" s="185"/>
      <c r="E38" s="185"/>
      <c r="F38" s="185"/>
      <c r="G38" s="202">
        <f>SUM(G4:G37)</f>
        <v>0</v>
      </c>
      <c r="H38" s="204">
        <v>0</v>
      </c>
      <c r="I38" s="205">
        <v>0</v>
      </c>
      <c r="J38" s="205">
        <v>0</v>
      </c>
      <c r="K38" s="240">
        <v>0</v>
      </c>
      <c r="L38" s="43"/>
      <c r="M38" s="43"/>
      <c r="N38" s="43"/>
      <c r="O38" s="43"/>
      <c r="P38" s="43"/>
      <c r="Q38" s="43"/>
      <c r="R38" s="43"/>
      <c r="S38" s="43"/>
      <c r="T38" s="205">
        <v>0</v>
      </c>
      <c r="U38" s="205">
        <v>0</v>
      </c>
      <c r="V38" s="222">
        <v>0</v>
      </c>
      <c r="W38" s="240">
        <v>0</v>
      </c>
      <c r="X38" s="43"/>
      <c r="Y38" s="43"/>
      <c r="Z38" s="43"/>
      <c r="AA38" s="43"/>
      <c r="AB38" s="43"/>
      <c r="AC38" s="43"/>
      <c r="AD38" s="43"/>
      <c r="AE38" s="205">
        <v>0</v>
      </c>
      <c r="AF38" s="43"/>
      <c r="AG38" s="43"/>
      <c r="AH38" s="43"/>
      <c r="AI38" s="205">
        <v>0</v>
      </c>
      <c r="AJ38" s="43"/>
      <c r="AK38" s="202">
        <f t="shared" ref="AK38:AL38" si="0">SUM(AK4:AK37)</f>
        <v>0</v>
      </c>
      <c r="AL38" s="202">
        <f t="shared" si="0"/>
        <v>0</v>
      </c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</row>
    <row r="39" spans="1:48" ht="15">
      <c r="A39" s="185">
        <f ca="1">IFERROR(__xludf.DUMMYFUNCTION("""COMPUTED_VALUE"""),36)</f>
        <v>36</v>
      </c>
      <c r="B39" s="185">
        <f ca="1">IFERROR(__xludf.DUMMYFUNCTION("""COMPUTED_VALUE"""),94)</f>
        <v>94</v>
      </c>
      <c r="C39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статьей 39.37 Земельного кодекса Российской Федерации
")</f>
        <v xml:space="preserve"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статьей 39.37 Земельного кодекса Российской Федерации
</v>
      </c>
      <c r="D39" s="185"/>
      <c r="E39" s="185"/>
      <c r="F39" s="185"/>
      <c r="G39" s="185"/>
      <c r="H39" s="204">
        <v>0</v>
      </c>
      <c r="I39" s="205">
        <v>0</v>
      </c>
      <c r="J39" s="205">
        <v>0</v>
      </c>
      <c r="K39" s="240">
        <v>0</v>
      </c>
      <c r="L39" s="43"/>
      <c r="M39" s="43"/>
      <c r="N39" s="43"/>
      <c r="O39" s="43"/>
      <c r="P39" s="43"/>
      <c r="Q39" s="43"/>
      <c r="R39" s="43"/>
      <c r="S39" s="43"/>
      <c r="T39" s="205">
        <v>0</v>
      </c>
      <c r="U39" s="205">
        <v>0</v>
      </c>
      <c r="V39" s="222">
        <v>0</v>
      </c>
      <c r="W39" s="240">
        <v>0</v>
      </c>
      <c r="X39" s="43"/>
      <c r="Y39" s="43"/>
      <c r="Z39" s="43"/>
      <c r="AA39" s="43"/>
      <c r="AB39" s="43"/>
      <c r="AC39" s="43"/>
      <c r="AD39" s="43"/>
      <c r="AE39" s="205">
        <v>0</v>
      </c>
      <c r="AF39" s="43"/>
      <c r="AG39" s="43"/>
      <c r="AH39" s="43"/>
      <c r="AI39" s="205">
        <v>0</v>
      </c>
      <c r="AJ39" s="4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</row>
    <row r="40" spans="1:48" ht="15">
      <c r="A40" s="185">
        <f ca="1">IFERROR(__xludf.DUMMYFUNCTION("""COMPUTED_VALUE"""),37)</f>
        <v>37</v>
      </c>
      <c r="B40" s="185">
        <f ca="1">IFERROR(__xludf.DUMMYFUNCTION("""COMPUTED_VALUE"""),106)</f>
        <v>106</v>
      </c>
      <c r="C40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Федерации")</f>
        <v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</v>
      </c>
      <c r="D40" s="185"/>
      <c r="E40" s="185"/>
      <c r="F40" s="185"/>
      <c r="G40" s="185"/>
      <c r="H40" s="204">
        <v>0</v>
      </c>
      <c r="I40" s="205">
        <v>0</v>
      </c>
      <c r="J40" s="205">
        <v>0</v>
      </c>
      <c r="K40" s="240">
        <v>0</v>
      </c>
      <c r="L40" s="43"/>
      <c r="M40" s="43"/>
      <c r="N40" s="43"/>
      <c r="O40" s="43"/>
      <c r="P40" s="43"/>
      <c r="Q40" s="43"/>
      <c r="R40" s="43"/>
      <c r="S40" s="43"/>
      <c r="T40" s="205">
        <v>0</v>
      </c>
      <c r="U40" s="205">
        <v>0</v>
      </c>
      <c r="V40" s="222">
        <v>0</v>
      </c>
      <c r="W40" s="240">
        <v>0</v>
      </c>
      <c r="X40" s="43"/>
      <c r="Y40" s="43"/>
      <c r="Z40" s="43"/>
      <c r="AA40" s="43"/>
      <c r="AB40" s="43"/>
      <c r="AC40" s="43"/>
      <c r="AD40" s="43"/>
      <c r="AE40" s="205">
        <v>0</v>
      </c>
      <c r="AF40" s="43"/>
      <c r="AG40" s="43"/>
      <c r="AH40" s="43"/>
      <c r="AI40" s="205">
        <v>0</v>
      </c>
      <c r="AJ40" s="4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</row>
    <row r="41" spans="1:48" ht="15">
      <c r="A41" s="185">
        <f ca="1">IFERROR(__xludf.DUMMYFUNCTION("""COMPUTED_VALUE"""),38)</f>
        <v>38</v>
      </c>
      <c r="B41" s="185">
        <f ca="1">IFERROR(__xludf.DUMMYFUNCTION("""COMPUTED_VALUE"""),111)</f>
        <v>111</v>
      </c>
      <c r="C41" s="185" t="str">
        <f ca="1">IFERROR(__xludf.DUMMYFUNCTION("""COMPUTED_VALUE"""),"Присвоение квалификационных категорий спортивных судей ""спортивный судья третьей категории"", ""спортивный судья второй категории""")</f>
        <v>Присвоение квалификационных категорий спортивных судей "спортивный судья третьей категории", "спортивный судья второй категории"</v>
      </c>
      <c r="D41" s="185"/>
      <c r="E41" s="185"/>
      <c r="F41" s="185"/>
      <c r="G41" s="185"/>
      <c r="H41" s="204">
        <v>0</v>
      </c>
      <c r="I41" s="205">
        <v>0</v>
      </c>
      <c r="J41" s="205">
        <v>0</v>
      </c>
      <c r="K41" s="240">
        <v>0</v>
      </c>
      <c r="L41" s="43"/>
      <c r="M41" s="43"/>
      <c r="N41" s="43"/>
      <c r="O41" s="43"/>
      <c r="P41" s="43"/>
      <c r="Q41" s="43"/>
      <c r="R41" s="43"/>
      <c r="S41" s="43"/>
      <c r="T41" s="205">
        <v>0</v>
      </c>
      <c r="U41" s="205">
        <v>0</v>
      </c>
      <c r="V41" s="222">
        <v>0</v>
      </c>
      <c r="W41" s="240">
        <v>0</v>
      </c>
      <c r="X41" s="43"/>
      <c r="Y41" s="43"/>
      <c r="Z41" s="43"/>
      <c r="AA41" s="43"/>
      <c r="AB41" s="43"/>
      <c r="AC41" s="43"/>
      <c r="AD41" s="43"/>
      <c r="AE41" s="205">
        <v>0</v>
      </c>
      <c r="AF41" s="43"/>
      <c r="AG41" s="43"/>
      <c r="AH41" s="43"/>
      <c r="AI41" s="205">
        <v>0</v>
      </c>
      <c r="AJ41" s="4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</row>
    <row r="42" spans="1:48" ht="15" hidden="1">
      <c r="A42" s="185">
        <f ca="1">IFERROR(__xludf.DUMMYFUNCTION("""COMPUTED_VALUE"""),39)</f>
        <v>39</v>
      </c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</row>
    <row r="43" spans="1:48" ht="15" hidden="1">
      <c r="A43" s="185">
        <f ca="1">IFERROR(__xludf.DUMMYFUNCTION("""COMPUTED_VALUE"""),40)</f>
        <v>40</v>
      </c>
      <c r="B43" s="185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</row>
    <row r="44" spans="1:48" ht="15" hidden="1">
      <c r="A44" s="185">
        <f ca="1">IFERROR(__xludf.DUMMYFUNCTION("""COMPUTED_VALUE"""),41)</f>
        <v>41</v>
      </c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</row>
    <row r="45" spans="1:48" ht="15" hidden="1">
      <c r="A45" s="185">
        <f ca="1">IFERROR(__xludf.DUMMYFUNCTION("""COMPUTED_VALUE"""),42)</f>
        <v>42</v>
      </c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</row>
    <row r="46" spans="1:48" ht="15" hidden="1">
      <c r="A46" s="185">
        <f ca="1">IFERROR(__xludf.DUMMYFUNCTION("""COMPUTED_VALUE"""),43)</f>
        <v>43</v>
      </c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</row>
    <row r="47" spans="1:48" ht="15" hidden="1">
      <c r="A47" s="185">
        <f ca="1">IFERROR(__xludf.DUMMYFUNCTION("""COMPUTED_VALUE"""),44)</f>
        <v>44</v>
      </c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</row>
    <row r="48" spans="1:48" ht="15" hidden="1">
      <c r="A48" s="185">
        <f ca="1">IFERROR(__xludf.DUMMYFUNCTION("""COMPUTED_VALUE"""),45)</f>
        <v>45</v>
      </c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</row>
    <row r="49" spans="1:48" ht="15" hidden="1">
      <c r="A49" s="185">
        <f ca="1">IFERROR(__xludf.DUMMYFUNCTION("""COMPUTED_VALUE"""),46)</f>
        <v>46</v>
      </c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</row>
    <row r="50" spans="1:48" ht="15" hidden="1">
      <c r="A50" s="185">
        <f ca="1">IFERROR(__xludf.DUMMYFUNCTION("""COMPUTED_VALUE"""),47)</f>
        <v>47</v>
      </c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</row>
    <row r="51" spans="1:48" ht="15" hidden="1">
      <c r="A51" s="185">
        <f ca="1">IFERROR(__xludf.DUMMYFUNCTION("""COMPUTED_VALUE"""),48)</f>
        <v>48</v>
      </c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</row>
    <row r="52" spans="1:48" ht="15" hidden="1">
      <c r="A52" s="185">
        <f ca="1">IFERROR(__xludf.DUMMYFUNCTION("""COMPUTED_VALUE"""),49)</f>
        <v>49</v>
      </c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</row>
    <row r="53" spans="1:48" ht="15" hidden="1">
      <c r="A53" s="185">
        <f ca="1">IFERROR(__xludf.DUMMYFUNCTION("""COMPUTED_VALUE"""),50)</f>
        <v>50</v>
      </c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</row>
    <row r="54" spans="1:48" ht="15" hidden="1">
      <c r="A54" s="185">
        <f ca="1">IFERROR(__xludf.DUMMYFUNCTION("""COMPUTED_VALUE"""),51)</f>
        <v>51</v>
      </c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</row>
    <row r="55" spans="1:48" ht="15" hidden="1">
      <c r="A55" s="185">
        <f ca="1">IFERROR(__xludf.DUMMYFUNCTION("""COMPUTED_VALUE"""),52)</f>
        <v>52</v>
      </c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</row>
    <row r="56" spans="1:48" ht="15" hidden="1">
      <c r="A56" s="185">
        <f ca="1">IFERROR(__xludf.DUMMYFUNCTION("""COMPUTED_VALUE"""),53)</f>
        <v>53</v>
      </c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</row>
    <row r="57" spans="1:48" ht="15" hidden="1">
      <c r="A57" s="185">
        <f ca="1">IFERROR(__xludf.DUMMYFUNCTION("""COMPUTED_VALUE"""),54)</f>
        <v>54</v>
      </c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</row>
    <row r="58" spans="1:48" ht="15" hidden="1">
      <c r="A58" s="185">
        <f ca="1">IFERROR(__xludf.DUMMYFUNCTION("""COMPUTED_VALUE"""),55)</f>
        <v>55</v>
      </c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</row>
    <row r="59" spans="1:48" ht="15" hidden="1">
      <c r="A59" s="185">
        <f ca="1">IFERROR(__xludf.DUMMYFUNCTION("""COMPUTED_VALUE"""),56)</f>
        <v>56</v>
      </c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</row>
    <row r="60" spans="1:48" ht="15" hidden="1">
      <c r="A60" s="185">
        <f ca="1">IFERROR(__xludf.DUMMYFUNCTION("""COMPUTED_VALUE"""),57)</f>
        <v>57</v>
      </c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</row>
    <row r="61" spans="1:48" ht="15" hidden="1">
      <c r="A61" s="185">
        <f ca="1">IFERROR(__xludf.DUMMYFUNCTION("""COMPUTED_VALUE"""),58)</f>
        <v>58</v>
      </c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</row>
    <row r="62" spans="1:48" ht="15" hidden="1">
      <c r="A62" s="185">
        <f ca="1">IFERROR(__xludf.DUMMYFUNCTION("""COMPUTED_VALUE"""),59)</f>
        <v>59</v>
      </c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</row>
    <row r="63" spans="1:48" ht="15" hidden="1">
      <c r="A63" s="185">
        <f ca="1">IFERROR(__xludf.DUMMYFUNCTION("""COMPUTED_VALUE"""),60)</f>
        <v>60</v>
      </c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</row>
    <row r="64" spans="1:48" ht="15" hidden="1">
      <c r="A64" s="185">
        <f ca="1">IFERROR(__xludf.DUMMYFUNCTION("""COMPUTED_VALUE"""),61)</f>
        <v>61</v>
      </c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</row>
    <row r="65" spans="1:48" ht="15" hidden="1">
      <c r="A65" s="185">
        <f ca="1">IFERROR(__xludf.DUMMYFUNCTION("""COMPUTED_VALUE"""),62)</f>
        <v>62</v>
      </c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</row>
    <row r="66" spans="1:48" ht="15" hidden="1">
      <c r="A66" s="185">
        <f ca="1">IFERROR(__xludf.DUMMYFUNCTION("""COMPUTED_VALUE"""),63)</f>
        <v>63</v>
      </c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</row>
    <row r="67" spans="1:48" ht="15" hidden="1">
      <c r="A67" s="185">
        <f ca="1">IFERROR(__xludf.DUMMYFUNCTION("""COMPUTED_VALUE"""),64)</f>
        <v>64</v>
      </c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</row>
    <row r="68" spans="1:48" ht="15" hidden="1">
      <c r="A68" s="185">
        <f ca="1">IFERROR(__xludf.DUMMYFUNCTION("""COMPUTED_VALUE"""),65)</f>
        <v>65</v>
      </c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</row>
    <row r="69" spans="1:48" ht="15" hidden="1">
      <c r="A69" s="185">
        <f ca="1">IFERROR(__xludf.DUMMYFUNCTION("""COMPUTED_VALUE"""),66)</f>
        <v>66</v>
      </c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</row>
    <row r="70" spans="1:48" ht="15" hidden="1">
      <c r="A70" s="185">
        <f ca="1">IFERROR(__xludf.DUMMYFUNCTION("""COMPUTED_VALUE"""),67)</f>
        <v>67</v>
      </c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</row>
    <row r="71" spans="1:48" ht="15" hidden="1">
      <c r="A71" s="185">
        <f ca="1">IFERROR(__xludf.DUMMYFUNCTION("""COMPUTED_VALUE"""),68)</f>
        <v>68</v>
      </c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</row>
    <row r="72" spans="1:48" ht="15" hidden="1">
      <c r="A72" s="185">
        <f ca="1">IFERROR(__xludf.DUMMYFUNCTION("""COMPUTED_VALUE"""),69)</f>
        <v>69</v>
      </c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</row>
    <row r="73" spans="1:48" ht="15" hidden="1">
      <c r="A73" s="185">
        <f ca="1">IFERROR(__xludf.DUMMYFUNCTION("""COMPUTED_VALUE"""),70)</f>
        <v>70</v>
      </c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</row>
    <row r="74" spans="1:48" ht="15" hidden="1">
      <c r="A74" s="185">
        <f ca="1">IFERROR(__xludf.DUMMYFUNCTION("""COMPUTED_VALUE"""),71)</f>
        <v>71</v>
      </c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</row>
    <row r="75" spans="1:48" ht="15" hidden="1">
      <c r="A75" s="185">
        <f ca="1">IFERROR(__xludf.DUMMYFUNCTION("""COMPUTED_VALUE"""),72)</f>
        <v>72</v>
      </c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</row>
    <row r="76" spans="1:48" ht="15" hidden="1">
      <c r="A76" s="185">
        <f ca="1">IFERROR(__xludf.DUMMYFUNCTION("""COMPUTED_VALUE"""),73)</f>
        <v>73</v>
      </c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</row>
    <row r="77" spans="1:48" ht="15" hidden="1">
      <c r="A77" s="185">
        <f ca="1">IFERROR(__xludf.DUMMYFUNCTION("""COMPUTED_VALUE"""),74)</f>
        <v>74</v>
      </c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</row>
    <row r="78" spans="1:48" ht="15" hidden="1">
      <c r="A78" s="185">
        <f ca="1">IFERROR(__xludf.DUMMYFUNCTION("""COMPUTED_VALUE"""),75)</f>
        <v>75</v>
      </c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</row>
    <row r="79" spans="1:48" ht="15" hidden="1">
      <c r="A79" s="185">
        <f ca="1">IFERROR(__xludf.DUMMYFUNCTION("""COMPUTED_VALUE"""),76)</f>
        <v>76</v>
      </c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</row>
    <row r="80" spans="1:48" ht="15" hidden="1">
      <c r="A80" s="185">
        <f ca="1">IFERROR(__xludf.DUMMYFUNCTION("""COMPUTED_VALUE"""),77)</f>
        <v>77</v>
      </c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</row>
    <row r="81" spans="1:48" ht="15" hidden="1">
      <c r="A81" s="185">
        <f ca="1">IFERROR(__xludf.DUMMYFUNCTION("""COMPUTED_VALUE"""),78)</f>
        <v>78</v>
      </c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</row>
    <row r="82" spans="1:48" ht="15" hidden="1">
      <c r="A82" s="185">
        <f ca="1">IFERROR(__xludf.DUMMYFUNCTION("""COMPUTED_VALUE"""),79)</f>
        <v>79</v>
      </c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</row>
    <row r="83" spans="1:48" ht="15" hidden="1">
      <c r="A83" s="185">
        <f ca="1">IFERROR(__xludf.DUMMYFUNCTION("""COMPUTED_VALUE"""),80)</f>
        <v>80</v>
      </c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</row>
    <row r="84" spans="1:48" ht="15" hidden="1">
      <c r="A84" s="185">
        <f ca="1">IFERROR(__xludf.DUMMYFUNCTION("""COMPUTED_VALUE"""),81)</f>
        <v>81</v>
      </c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</row>
    <row r="85" spans="1:48" ht="15" hidden="1">
      <c r="A85" s="185">
        <f ca="1">IFERROR(__xludf.DUMMYFUNCTION("""COMPUTED_VALUE"""),82)</f>
        <v>82</v>
      </c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</row>
    <row r="86" spans="1:48" ht="15" hidden="1">
      <c r="A86" s="185">
        <f ca="1">IFERROR(__xludf.DUMMYFUNCTION("""COMPUTED_VALUE"""),83)</f>
        <v>83</v>
      </c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</row>
    <row r="87" spans="1:48" ht="15" hidden="1">
      <c r="A87" s="185">
        <f ca="1">IFERROR(__xludf.DUMMYFUNCTION("""COMPUTED_VALUE"""),84)</f>
        <v>84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</row>
    <row r="88" spans="1:48" ht="15" hidden="1">
      <c r="A88" s="185">
        <f ca="1">IFERROR(__xludf.DUMMYFUNCTION("""COMPUTED_VALUE"""),85)</f>
        <v>85</v>
      </c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</row>
    <row r="89" spans="1:48" ht="15" hidden="1">
      <c r="A89" s="185">
        <f ca="1">IFERROR(__xludf.DUMMYFUNCTION("""COMPUTED_VALUE"""),86)</f>
        <v>86</v>
      </c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</row>
    <row r="90" spans="1:48" ht="15" hidden="1">
      <c r="A90" s="185">
        <f ca="1">IFERROR(__xludf.DUMMYFUNCTION("""COMPUTED_VALUE"""),87)</f>
        <v>87</v>
      </c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</row>
    <row r="91" spans="1:48" ht="15" hidden="1">
      <c r="A91" s="185">
        <f ca="1">IFERROR(__xludf.DUMMYFUNCTION("""COMPUTED_VALUE"""),88)</f>
        <v>88</v>
      </c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</row>
    <row r="92" spans="1:48" ht="15" hidden="1">
      <c r="A92" s="185">
        <f ca="1">IFERROR(__xludf.DUMMYFUNCTION("""COMPUTED_VALUE"""),89)</f>
        <v>89</v>
      </c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</row>
    <row r="93" spans="1:48" ht="15" hidden="1">
      <c r="A93" s="185">
        <f ca="1">IFERROR(__xludf.DUMMYFUNCTION("""COMPUTED_VALUE"""),90)</f>
        <v>90</v>
      </c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  <c r="AF93" s="185"/>
      <c r="AG93" s="185"/>
      <c r="AH93" s="185"/>
      <c r="AI93" s="185"/>
      <c r="AJ93" s="185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</row>
    <row r="94" spans="1:48" ht="15" hidden="1">
      <c r="A94" s="185">
        <f ca="1">IFERROR(__xludf.DUMMYFUNCTION("""COMPUTED_VALUE"""),91)</f>
        <v>91</v>
      </c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  <c r="AF94" s="185"/>
      <c r="AG94" s="185"/>
      <c r="AH94" s="185"/>
      <c r="AI94" s="185"/>
      <c r="AJ94" s="185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</row>
    <row r="95" spans="1:48" ht="15" hidden="1">
      <c r="A95" s="185">
        <f ca="1">IFERROR(__xludf.DUMMYFUNCTION("""COMPUTED_VALUE"""),92)</f>
        <v>92</v>
      </c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</row>
    <row r="96" spans="1:48" ht="15" hidden="1">
      <c r="A96" s="185">
        <f ca="1">IFERROR(__xludf.DUMMYFUNCTION("""COMPUTED_VALUE"""),93)</f>
        <v>93</v>
      </c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</row>
    <row r="97" spans="1:48" ht="15" hidden="1">
      <c r="A97" s="185">
        <f ca="1">IFERROR(__xludf.DUMMYFUNCTION("""COMPUTED_VALUE"""),94)</f>
        <v>94</v>
      </c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  <c r="AA97" s="185"/>
      <c r="AB97" s="185"/>
      <c r="AC97" s="185"/>
      <c r="AD97" s="185"/>
      <c r="AE97" s="185"/>
      <c r="AF97" s="185"/>
      <c r="AG97" s="185"/>
      <c r="AH97" s="185"/>
      <c r="AI97" s="185"/>
      <c r="AJ97" s="185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</row>
    <row r="98" spans="1:48" ht="15" hidden="1">
      <c r="A98" s="185">
        <f ca="1">IFERROR(__xludf.DUMMYFUNCTION("""COMPUTED_VALUE"""),95)</f>
        <v>95</v>
      </c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  <c r="AA98" s="185"/>
      <c r="AB98" s="185"/>
      <c r="AC98" s="185"/>
      <c r="AD98" s="185"/>
      <c r="AE98" s="185"/>
      <c r="AF98" s="185"/>
      <c r="AG98" s="185"/>
      <c r="AH98" s="185"/>
      <c r="AI98" s="185"/>
      <c r="AJ98" s="185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</row>
    <row r="99" spans="1:48" ht="15">
      <c r="A99" s="214" t="str">
        <f ca="1">IFERROR(__xludf.DUMMYFUNCTION("""COMPUTED_VALUE"""),"Итого:")</f>
        <v>Итого:</v>
      </c>
      <c r="B99" s="214"/>
      <c r="C99" s="214"/>
      <c r="D99" s="185"/>
      <c r="E99" s="185"/>
      <c r="F99" s="185"/>
      <c r="G99" s="185"/>
      <c r="H99" s="215">
        <f t="shared" ref="H99:AJ99" si="1">SUM(H4:H98)</f>
        <v>0</v>
      </c>
      <c r="I99" s="215">
        <f t="shared" si="1"/>
        <v>0</v>
      </c>
      <c r="J99" s="215">
        <f t="shared" si="1"/>
        <v>0</v>
      </c>
      <c r="K99" s="215">
        <f t="shared" si="1"/>
        <v>0</v>
      </c>
      <c r="L99" s="215">
        <f t="shared" si="1"/>
        <v>0</v>
      </c>
      <c r="M99" s="215">
        <f t="shared" si="1"/>
        <v>0</v>
      </c>
      <c r="N99" s="215">
        <f t="shared" si="1"/>
        <v>0</v>
      </c>
      <c r="O99" s="215">
        <f t="shared" si="1"/>
        <v>0</v>
      </c>
      <c r="P99" s="215">
        <f t="shared" si="1"/>
        <v>0</v>
      </c>
      <c r="Q99" s="215">
        <f t="shared" si="1"/>
        <v>0</v>
      </c>
      <c r="R99" s="215">
        <f t="shared" si="1"/>
        <v>0</v>
      </c>
      <c r="S99" s="215">
        <f t="shared" si="1"/>
        <v>0</v>
      </c>
      <c r="T99" s="215">
        <f t="shared" si="1"/>
        <v>21</v>
      </c>
      <c r="U99" s="215">
        <f t="shared" si="1"/>
        <v>30</v>
      </c>
      <c r="V99" s="215">
        <f t="shared" si="1"/>
        <v>24</v>
      </c>
      <c r="W99" s="215">
        <f t="shared" si="1"/>
        <v>13</v>
      </c>
      <c r="X99" s="215">
        <f t="shared" si="1"/>
        <v>0</v>
      </c>
      <c r="Y99" s="215">
        <f t="shared" si="1"/>
        <v>0</v>
      </c>
      <c r="Z99" s="215">
        <f t="shared" si="1"/>
        <v>0</v>
      </c>
      <c r="AA99" s="215">
        <f t="shared" si="1"/>
        <v>0</v>
      </c>
      <c r="AB99" s="215">
        <f t="shared" si="1"/>
        <v>0</v>
      </c>
      <c r="AC99" s="215">
        <f t="shared" si="1"/>
        <v>0</v>
      </c>
      <c r="AD99" s="215">
        <f t="shared" si="1"/>
        <v>0</v>
      </c>
      <c r="AE99" s="215">
        <f t="shared" si="1"/>
        <v>0</v>
      </c>
      <c r="AF99" s="215">
        <f t="shared" si="1"/>
        <v>0</v>
      </c>
      <c r="AG99" s="215">
        <f t="shared" si="1"/>
        <v>0</v>
      </c>
      <c r="AH99" s="215">
        <f t="shared" si="1"/>
        <v>0</v>
      </c>
      <c r="AI99" s="215">
        <f t="shared" si="1"/>
        <v>55</v>
      </c>
      <c r="AJ99" s="215">
        <f t="shared" si="1"/>
        <v>0</v>
      </c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</row>
    <row r="100" spans="1:48" ht="15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</row>
    <row r="101" spans="1:48" ht="15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</row>
    <row r="102" spans="1:48" ht="15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</row>
    <row r="103" spans="1:48" ht="15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</row>
    <row r="104" spans="1:48" ht="15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</row>
    <row r="105" spans="1:48" ht="15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</row>
    <row r="106" spans="1:48" ht="15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</row>
    <row r="107" spans="1:48" ht="15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</row>
    <row r="108" spans="1:48" ht="15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</row>
    <row r="109" spans="1:48" ht="15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</row>
    <row r="110" spans="1:48" ht="15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</row>
    <row r="111" spans="1:48" ht="15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</row>
    <row r="112" spans="1:48" ht="15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</row>
    <row r="113" spans="1:48" ht="15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</row>
    <row r="114" spans="1:48" ht="15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</row>
    <row r="115" spans="1:48" ht="15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</row>
    <row r="116" spans="1:48" ht="15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</row>
    <row r="117" spans="1:48" ht="15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</row>
    <row r="118" spans="1:48" ht="15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</row>
    <row r="119" spans="1:48" ht="15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</row>
    <row r="120" spans="1:48" ht="15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</row>
    <row r="121" spans="1:48" ht="15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</row>
    <row r="122" spans="1:48" ht="15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</row>
    <row r="123" spans="1:48" ht="15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</row>
    <row r="124" spans="1:48" ht="15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</row>
    <row r="125" spans="1:48" ht="15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</row>
    <row r="126" spans="1:48" ht="15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</row>
    <row r="127" spans="1:48" ht="15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</row>
    <row r="128" spans="1:48" ht="15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</row>
    <row r="129" spans="1:48" ht="15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</row>
    <row r="130" spans="1:48" ht="15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</row>
    <row r="131" spans="1:48" ht="15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</row>
    <row r="132" spans="1:48" ht="15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</row>
    <row r="133" spans="1:48" ht="15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</row>
    <row r="134" spans="1:48" ht="15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</row>
    <row r="135" spans="1:48" ht="15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</row>
    <row r="136" spans="1:48" ht="15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</row>
    <row r="137" spans="1:48" ht="15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</row>
    <row r="138" spans="1:48" ht="15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</row>
    <row r="139" spans="1:48" ht="15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</row>
    <row r="140" spans="1:48" ht="1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</row>
    <row r="141" spans="1:48" ht="1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</row>
    <row r="142" spans="1:48" ht="1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</row>
    <row r="143" spans="1:48" ht="1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</row>
    <row r="144" spans="1:48" ht="1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</row>
    <row r="145" spans="1:48" ht="15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</row>
    <row r="146" spans="1:48" ht="15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</row>
    <row r="147" spans="1:48" ht="1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</row>
    <row r="148" spans="1:48" ht="15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</row>
    <row r="149" spans="1:48" ht="15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</row>
    <row r="150" spans="1:48" ht="15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</row>
    <row r="151" spans="1:48" ht="15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</row>
    <row r="152" spans="1:48" ht="15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</row>
    <row r="153" spans="1:48" ht="15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</row>
    <row r="154" spans="1:48" ht="15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</row>
    <row r="155" spans="1:48" ht="15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</row>
    <row r="156" spans="1:48" ht="15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</row>
    <row r="157" spans="1:48" ht="1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</row>
    <row r="158" spans="1:48" ht="15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</row>
    <row r="159" spans="1:48" ht="15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</row>
    <row r="160" spans="1:48" ht="1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</row>
    <row r="161" spans="1:48" ht="15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</row>
    <row r="162" spans="1:48" ht="1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</row>
    <row r="163" spans="1:48" ht="1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</row>
    <row r="164" spans="1:48" ht="15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</row>
    <row r="165" spans="1:48" ht="15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</row>
    <row r="166" spans="1:48" ht="15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</row>
    <row r="167" spans="1:48" ht="15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</row>
    <row r="168" spans="1:48" ht="15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</row>
    <row r="169" spans="1:48" ht="15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</row>
    <row r="170" spans="1:48" ht="15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</row>
    <row r="171" spans="1:48" ht="15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</row>
    <row r="172" spans="1:48" ht="15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</row>
    <row r="173" spans="1:48" ht="15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</row>
    <row r="174" spans="1:48" ht="15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</row>
    <row r="175" spans="1:48" ht="15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</row>
    <row r="176" spans="1:48" ht="15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</row>
    <row r="177" spans="1:48" ht="15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</row>
    <row r="178" spans="1:48" ht="15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</row>
    <row r="179" spans="1:48" ht="15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</row>
    <row r="180" spans="1:48" ht="15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</row>
    <row r="181" spans="1:48" ht="15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</row>
    <row r="182" spans="1:48" ht="15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</row>
    <row r="183" spans="1:48" ht="15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</row>
    <row r="184" spans="1:48" ht="15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</row>
    <row r="185" spans="1:48" ht="15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</row>
    <row r="186" spans="1:48" ht="15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</row>
    <row r="187" spans="1:48" ht="15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</row>
    <row r="188" spans="1:48" ht="15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</row>
    <row r="189" spans="1:48" ht="15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</row>
    <row r="190" spans="1:48" ht="15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</row>
    <row r="191" spans="1:48" ht="1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</row>
    <row r="192" spans="1:48" ht="15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</row>
    <row r="193" spans="1:48" ht="15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</row>
    <row r="194" spans="1:48" ht="15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</row>
    <row r="195" spans="1:48" ht="15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</row>
    <row r="196" spans="1:48" ht="15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</row>
    <row r="197" spans="1:48" ht="15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</row>
    <row r="198" spans="1:48" ht="15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</row>
    <row r="199" spans="1:48" ht="15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</row>
    <row r="200" spans="1:48" ht="15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</row>
    <row r="201" spans="1:48" ht="15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</row>
    <row r="202" spans="1:48" ht="15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3"/>
      <c r="AO202" s="193"/>
      <c r="AP202" s="193"/>
      <c r="AQ202" s="193"/>
      <c r="AR202" s="193"/>
      <c r="AS202" s="193"/>
      <c r="AT202" s="193"/>
      <c r="AU202" s="193"/>
      <c r="AV202" s="193"/>
    </row>
    <row r="203" spans="1:48" ht="15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</row>
    <row r="204" spans="1:48" ht="15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</row>
    <row r="205" spans="1:48" ht="15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</row>
    <row r="206" spans="1:48" ht="15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</row>
    <row r="207" spans="1:48" ht="15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</row>
    <row r="208" spans="1:48" ht="15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  <c r="AH208" s="193"/>
      <c r="AI208" s="193"/>
      <c r="AJ208" s="193"/>
      <c r="AK208" s="193"/>
      <c r="AL208" s="193"/>
      <c r="AM208" s="193"/>
      <c r="AN208" s="193"/>
      <c r="AO208" s="193"/>
      <c r="AP208" s="193"/>
      <c r="AQ208" s="193"/>
      <c r="AR208" s="193"/>
      <c r="AS208" s="193"/>
      <c r="AT208" s="193"/>
      <c r="AU208" s="193"/>
      <c r="AV208" s="193"/>
    </row>
    <row r="209" spans="1:48" ht="15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</row>
    <row r="210" spans="1:48" ht="15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</row>
    <row r="211" spans="1:48" ht="15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</row>
    <row r="212" spans="1:48" ht="15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</row>
    <row r="213" spans="1:48" ht="15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</row>
    <row r="214" spans="1:48" ht="15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</row>
    <row r="215" spans="1:48" ht="15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</row>
    <row r="216" spans="1:48" ht="15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</row>
    <row r="217" spans="1:48" ht="15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</row>
    <row r="218" spans="1:48" ht="15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</row>
    <row r="219" spans="1:48" ht="15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</row>
    <row r="220" spans="1:48" ht="15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</row>
    <row r="221" spans="1:48" ht="15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</row>
    <row r="222" spans="1:48" ht="15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</row>
    <row r="223" spans="1:48" ht="15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</row>
    <row r="224" spans="1:48" ht="15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</row>
    <row r="225" spans="1:48" ht="15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</row>
    <row r="226" spans="1:48" ht="15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</row>
    <row r="227" spans="1:48" ht="15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</row>
    <row r="228" spans="1:48" ht="15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</row>
    <row r="229" spans="1:48" ht="15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</row>
    <row r="230" spans="1:48" ht="15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</row>
    <row r="231" spans="1:48" ht="15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  <c r="AM231" s="193"/>
      <c r="AN231" s="193"/>
      <c r="AO231" s="193"/>
      <c r="AP231" s="193"/>
      <c r="AQ231" s="193"/>
      <c r="AR231" s="193"/>
      <c r="AS231" s="193"/>
      <c r="AT231" s="193"/>
      <c r="AU231" s="193"/>
      <c r="AV231" s="193"/>
    </row>
    <row r="232" spans="1:48" ht="15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</row>
    <row r="233" spans="1:48" ht="15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</row>
    <row r="234" spans="1:48" ht="15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</row>
    <row r="235" spans="1:48" ht="15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</row>
    <row r="236" spans="1:48" ht="15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3"/>
      <c r="AT236" s="193"/>
      <c r="AU236" s="193"/>
      <c r="AV236" s="193"/>
    </row>
    <row r="237" spans="1:48" ht="15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</row>
    <row r="238" spans="1:48" ht="15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</row>
    <row r="239" spans="1:48" ht="15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</row>
    <row r="240" spans="1:48" ht="15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</row>
    <row r="241" spans="1:48" ht="15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</row>
    <row r="242" spans="1:48" ht="15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</row>
    <row r="243" spans="1:48" ht="15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</row>
    <row r="244" spans="1:48" ht="15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</row>
    <row r="245" spans="1:48" ht="15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</row>
    <row r="246" spans="1:48" ht="15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</row>
    <row r="247" spans="1:48" ht="15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</row>
    <row r="248" spans="1:48" ht="15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</row>
    <row r="249" spans="1:48" ht="15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</row>
    <row r="250" spans="1:48" ht="15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3"/>
      <c r="AF250" s="193"/>
      <c r="AG250" s="193"/>
      <c r="AH250" s="193"/>
      <c r="AI250" s="193"/>
      <c r="AJ250" s="193"/>
      <c r="AK250" s="193"/>
      <c r="AL250" s="193"/>
      <c r="AM250" s="193"/>
      <c r="AN250" s="193"/>
      <c r="AO250" s="193"/>
      <c r="AP250" s="193"/>
      <c r="AQ250" s="193"/>
      <c r="AR250" s="193"/>
      <c r="AS250" s="193"/>
      <c r="AT250" s="193"/>
      <c r="AU250" s="193"/>
      <c r="AV250" s="193"/>
    </row>
    <row r="251" spans="1:48" ht="15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</row>
    <row r="252" spans="1:48" ht="15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</row>
    <row r="253" spans="1:48" ht="15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</row>
    <row r="254" spans="1:48" ht="15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</row>
    <row r="255" spans="1:48" ht="15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</row>
    <row r="256" spans="1:48" ht="15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</row>
    <row r="257" spans="1:48" ht="15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</row>
    <row r="258" spans="1:48" ht="15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</row>
    <row r="259" spans="1:48" ht="15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</row>
    <row r="260" spans="1:48" ht="15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</row>
    <row r="261" spans="1:48" ht="15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</row>
    <row r="262" spans="1:48" ht="15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</row>
    <row r="263" spans="1:48" ht="15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</row>
    <row r="264" spans="1:48" ht="15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</row>
    <row r="265" spans="1:48" ht="15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</row>
    <row r="266" spans="1:48" ht="15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</row>
    <row r="267" spans="1:48" ht="15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</row>
    <row r="268" spans="1:48" ht="15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</row>
    <row r="269" spans="1:48" ht="15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</row>
    <row r="270" spans="1:48" ht="15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</row>
    <row r="271" spans="1:48" ht="15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</row>
    <row r="272" spans="1:48" ht="15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</row>
    <row r="273" spans="1:48" ht="15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  <c r="AE273" s="193"/>
      <c r="AF273" s="193"/>
      <c r="AG273" s="193"/>
      <c r="AH273" s="193"/>
      <c r="AI273" s="193"/>
      <c r="AJ273" s="193"/>
      <c r="AK273" s="193"/>
      <c r="AL273" s="193"/>
      <c r="AM273" s="193"/>
      <c r="AN273" s="193"/>
      <c r="AO273" s="193"/>
      <c r="AP273" s="193"/>
      <c r="AQ273" s="193"/>
      <c r="AR273" s="193"/>
      <c r="AS273" s="193"/>
      <c r="AT273" s="193"/>
      <c r="AU273" s="193"/>
      <c r="AV273" s="193"/>
    </row>
    <row r="274" spans="1:48" ht="15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</row>
    <row r="275" spans="1:48" ht="15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</row>
    <row r="276" spans="1:48" ht="15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</row>
    <row r="277" spans="1:48" ht="15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</row>
    <row r="278" spans="1:48" ht="15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193"/>
      <c r="AI278" s="193"/>
      <c r="AJ278" s="193"/>
      <c r="AK278" s="193"/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193"/>
      <c r="AV278" s="193"/>
    </row>
    <row r="279" spans="1:48" ht="15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</row>
    <row r="280" spans="1:48" ht="15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</row>
    <row r="281" spans="1:48" ht="15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</row>
    <row r="282" spans="1:48" ht="15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</row>
    <row r="283" spans="1:48" ht="15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</row>
    <row r="284" spans="1:48" ht="15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</row>
    <row r="285" spans="1:48" ht="15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</row>
    <row r="286" spans="1:48" ht="15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  <c r="AH286" s="193"/>
      <c r="AI286" s="193"/>
      <c r="AJ286" s="193"/>
      <c r="AK286" s="193"/>
      <c r="AL286" s="193"/>
      <c r="AM286" s="193"/>
      <c r="AN286" s="193"/>
      <c r="AO286" s="193"/>
      <c r="AP286" s="193"/>
      <c r="AQ286" s="193"/>
      <c r="AR286" s="193"/>
      <c r="AS286" s="193"/>
      <c r="AT286" s="193"/>
      <c r="AU286" s="193"/>
      <c r="AV286" s="193"/>
    </row>
    <row r="287" spans="1:48" ht="15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</row>
    <row r="288" spans="1:48" ht="15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</row>
    <row r="289" spans="1:48" ht="15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</row>
    <row r="290" spans="1:48" ht="15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</row>
    <row r="291" spans="1:48" ht="15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</row>
    <row r="292" spans="1:48" ht="15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  <c r="AE292" s="193"/>
      <c r="AF292" s="193"/>
      <c r="AG292" s="193"/>
      <c r="AH292" s="193"/>
      <c r="AI292" s="193"/>
      <c r="AJ292" s="193"/>
      <c r="AK292" s="193"/>
      <c r="AL292" s="193"/>
      <c r="AM292" s="193"/>
      <c r="AN292" s="193"/>
      <c r="AO292" s="193"/>
      <c r="AP292" s="193"/>
      <c r="AQ292" s="193"/>
      <c r="AR292" s="193"/>
      <c r="AS292" s="193"/>
      <c r="AT292" s="193"/>
      <c r="AU292" s="193"/>
      <c r="AV292" s="193"/>
    </row>
    <row r="293" spans="1:48" ht="15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</row>
    <row r="294" spans="1:48" ht="15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</row>
    <row r="295" spans="1:48" ht="15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</row>
    <row r="296" spans="1:48" ht="15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</row>
    <row r="297" spans="1:48" ht="15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</row>
    <row r="298" spans="1:48" ht="15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</row>
    <row r="299" spans="1:48" ht="15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</row>
    <row r="300" spans="1:48" ht="15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</row>
    <row r="301" spans="1:48" ht="15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</row>
    <row r="302" spans="1:48" ht="15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</row>
    <row r="303" spans="1:48" ht="15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</row>
    <row r="304" spans="1:48" ht="15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</row>
    <row r="305" spans="1:48" ht="15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</row>
    <row r="306" spans="1:48" ht="15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</row>
    <row r="307" spans="1:48" ht="15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</row>
    <row r="308" spans="1:48" ht="15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</row>
    <row r="309" spans="1:48" ht="15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</row>
    <row r="310" spans="1:48" ht="15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</row>
    <row r="311" spans="1:48" ht="15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</row>
    <row r="312" spans="1:48" ht="15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</row>
    <row r="313" spans="1:48" ht="15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</row>
    <row r="314" spans="1:48" ht="15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</row>
    <row r="315" spans="1:48" ht="15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  <c r="AE315" s="193"/>
      <c r="AF315" s="193"/>
      <c r="AG315" s="193"/>
      <c r="AH315" s="193"/>
      <c r="AI315" s="193"/>
      <c r="AJ315" s="193"/>
      <c r="AK315" s="193"/>
      <c r="AL315" s="193"/>
      <c r="AM315" s="193"/>
      <c r="AN315" s="193"/>
      <c r="AO315" s="193"/>
      <c r="AP315" s="193"/>
      <c r="AQ315" s="193"/>
      <c r="AR315" s="193"/>
      <c r="AS315" s="193"/>
      <c r="AT315" s="193"/>
      <c r="AU315" s="193"/>
      <c r="AV315" s="193"/>
    </row>
    <row r="316" spans="1:48" ht="15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</row>
    <row r="317" spans="1:48" ht="15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</row>
    <row r="318" spans="1:48" ht="15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</row>
    <row r="319" spans="1:48" ht="15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</row>
    <row r="320" spans="1:48" ht="15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3"/>
      <c r="AK320" s="193"/>
      <c r="AL320" s="193"/>
      <c r="AM320" s="193"/>
      <c r="AN320" s="193"/>
      <c r="AO320" s="193"/>
      <c r="AP320" s="193"/>
      <c r="AQ320" s="193"/>
      <c r="AR320" s="193"/>
      <c r="AS320" s="193"/>
      <c r="AT320" s="193"/>
      <c r="AU320" s="193"/>
      <c r="AV320" s="193"/>
    </row>
    <row r="321" spans="1:48" ht="15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</row>
    <row r="322" spans="1:48" ht="15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</row>
    <row r="323" spans="1:48" ht="15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3"/>
      <c r="AF323" s="193"/>
      <c r="AG323" s="193"/>
      <c r="AH323" s="193"/>
      <c r="AI323" s="193"/>
      <c r="AJ323" s="193"/>
      <c r="AK323" s="193"/>
      <c r="AL323" s="193"/>
      <c r="AM323" s="193"/>
      <c r="AN323" s="193"/>
      <c r="AO323" s="193"/>
      <c r="AP323" s="193"/>
      <c r="AQ323" s="193"/>
      <c r="AR323" s="193"/>
      <c r="AS323" s="193"/>
      <c r="AT323" s="193"/>
      <c r="AU323" s="193"/>
      <c r="AV323" s="193"/>
    </row>
    <row r="324" spans="1:48" ht="15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</row>
    <row r="325" spans="1:48" ht="15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</row>
    <row r="326" spans="1:48" ht="15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</row>
    <row r="327" spans="1:48" ht="15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</row>
    <row r="328" spans="1:48" ht="15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</row>
    <row r="329" spans="1:48" ht="15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</row>
    <row r="330" spans="1:48" ht="15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</row>
    <row r="331" spans="1:48" ht="15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</row>
    <row r="332" spans="1:48" ht="15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</row>
    <row r="333" spans="1:48" ht="15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</row>
    <row r="334" spans="1:48" ht="15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</row>
    <row r="335" spans="1:48" ht="15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</row>
    <row r="336" spans="1:48" ht="15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</row>
    <row r="337" spans="1:48" ht="15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</row>
    <row r="338" spans="1:48" ht="15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</row>
    <row r="339" spans="1:48" ht="15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</row>
    <row r="340" spans="1:48" ht="15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</row>
    <row r="341" spans="1:48" ht="15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</row>
    <row r="342" spans="1:48" ht="15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</row>
    <row r="343" spans="1:48" ht="15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</row>
    <row r="344" spans="1:48" ht="15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</row>
    <row r="345" spans="1:48" ht="15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</row>
    <row r="346" spans="1:48" ht="15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  <c r="AE346" s="193"/>
      <c r="AF346" s="193"/>
      <c r="AG346" s="193"/>
      <c r="AH346" s="193"/>
      <c r="AI346" s="193"/>
      <c r="AJ346" s="193"/>
      <c r="AK346" s="193"/>
      <c r="AL346" s="193"/>
      <c r="AM346" s="193"/>
      <c r="AN346" s="193"/>
      <c r="AO346" s="193"/>
      <c r="AP346" s="193"/>
      <c r="AQ346" s="193"/>
      <c r="AR346" s="193"/>
      <c r="AS346" s="193"/>
      <c r="AT346" s="193"/>
      <c r="AU346" s="193"/>
      <c r="AV346" s="193"/>
    </row>
    <row r="347" spans="1:48" ht="15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</row>
    <row r="348" spans="1:48" ht="15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</row>
    <row r="349" spans="1:48" ht="15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</row>
    <row r="350" spans="1:48" ht="15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</row>
    <row r="351" spans="1:48" ht="15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/>
      <c r="AF351" s="193"/>
      <c r="AG351" s="193"/>
      <c r="AH351" s="193"/>
      <c r="AI351" s="193"/>
      <c r="AJ351" s="193"/>
      <c r="AK351" s="193"/>
      <c r="AL351" s="193"/>
      <c r="AM351" s="193"/>
      <c r="AN351" s="193"/>
      <c r="AO351" s="193"/>
      <c r="AP351" s="193"/>
      <c r="AQ351" s="193"/>
      <c r="AR351" s="193"/>
      <c r="AS351" s="193"/>
      <c r="AT351" s="193"/>
      <c r="AU351" s="193"/>
      <c r="AV351" s="193"/>
    </row>
    <row r="352" spans="1:48" ht="15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</row>
    <row r="353" spans="1:48" ht="15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</row>
    <row r="354" spans="1:48" ht="15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</row>
    <row r="355" spans="1:48" ht="15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</row>
    <row r="356" spans="1:48" ht="15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</row>
    <row r="357" spans="1:48" ht="15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</row>
    <row r="358" spans="1:48" ht="15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</row>
    <row r="359" spans="1:48" ht="15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3"/>
      <c r="AF359" s="193"/>
      <c r="AG359" s="193"/>
      <c r="AH359" s="193"/>
      <c r="AI359" s="193"/>
      <c r="AJ359" s="193"/>
      <c r="AK359" s="193"/>
      <c r="AL359" s="193"/>
      <c r="AM359" s="193"/>
      <c r="AN359" s="193"/>
      <c r="AO359" s="193"/>
      <c r="AP359" s="193"/>
      <c r="AQ359" s="193"/>
      <c r="AR359" s="193"/>
      <c r="AS359" s="193"/>
      <c r="AT359" s="193"/>
      <c r="AU359" s="193"/>
      <c r="AV359" s="193"/>
    </row>
    <row r="360" spans="1:48" ht="15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</row>
    <row r="361" spans="1:48" ht="15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</row>
    <row r="362" spans="1:48" ht="15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</row>
    <row r="363" spans="1:48" ht="15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</row>
    <row r="364" spans="1:48" ht="15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</row>
    <row r="365" spans="1:48" ht="15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  <c r="AE365" s="193"/>
      <c r="AF365" s="193"/>
      <c r="AG365" s="193"/>
      <c r="AH365" s="193"/>
      <c r="AI365" s="193"/>
      <c r="AJ365" s="193"/>
      <c r="AK365" s="193"/>
      <c r="AL365" s="193"/>
      <c r="AM365" s="193"/>
      <c r="AN365" s="193"/>
      <c r="AO365" s="193"/>
      <c r="AP365" s="193"/>
      <c r="AQ365" s="193"/>
      <c r="AR365" s="193"/>
      <c r="AS365" s="193"/>
      <c r="AT365" s="193"/>
      <c r="AU365" s="193"/>
      <c r="AV365" s="193"/>
    </row>
    <row r="366" spans="1:48" ht="15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</row>
    <row r="367" spans="1:48" ht="15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</row>
    <row r="368" spans="1:48" ht="15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</row>
    <row r="369" spans="1:48" ht="15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</row>
    <row r="370" spans="1:48" ht="15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</row>
    <row r="371" spans="1:48" ht="15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</row>
    <row r="372" spans="1:48" ht="15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3"/>
      <c r="AK372" s="193"/>
      <c r="AL372" s="193"/>
      <c r="AM372" s="193"/>
      <c r="AN372" s="193"/>
      <c r="AO372" s="193"/>
      <c r="AP372" s="193"/>
      <c r="AQ372" s="193"/>
      <c r="AR372" s="193"/>
      <c r="AS372" s="193"/>
      <c r="AT372" s="193"/>
      <c r="AU372" s="193"/>
      <c r="AV372" s="193"/>
    </row>
    <row r="373" spans="1:48" ht="15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3"/>
      <c r="AK373" s="193"/>
      <c r="AL373" s="193"/>
      <c r="AM373" s="193"/>
      <c r="AN373" s="193"/>
      <c r="AO373" s="193"/>
      <c r="AP373" s="193"/>
      <c r="AQ373" s="193"/>
      <c r="AR373" s="193"/>
      <c r="AS373" s="193"/>
      <c r="AT373" s="193"/>
      <c r="AU373" s="193"/>
      <c r="AV373" s="193"/>
    </row>
    <row r="374" spans="1:48" ht="15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  <c r="AE374" s="193"/>
      <c r="AF374" s="193"/>
      <c r="AG374" s="193"/>
      <c r="AH374" s="193"/>
      <c r="AI374" s="193"/>
      <c r="AJ374" s="193"/>
      <c r="AK374" s="193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</row>
    <row r="375" spans="1:48" ht="15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  <c r="AH375" s="193"/>
      <c r="AI375" s="193"/>
      <c r="AJ375" s="193"/>
      <c r="AK375" s="193"/>
      <c r="AL375" s="193"/>
      <c r="AM375" s="193"/>
      <c r="AN375" s="193"/>
      <c r="AO375" s="193"/>
      <c r="AP375" s="193"/>
      <c r="AQ375" s="193"/>
      <c r="AR375" s="193"/>
      <c r="AS375" s="193"/>
      <c r="AT375" s="193"/>
      <c r="AU375" s="193"/>
      <c r="AV375" s="193"/>
    </row>
    <row r="376" spans="1:48" ht="15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  <c r="AH376" s="193"/>
      <c r="AI376" s="193"/>
      <c r="AJ376" s="193"/>
      <c r="AK376" s="193"/>
      <c r="AL376" s="193"/>
      <c r="AM376" s="193"/>
      <c r="AN376" s="193"/>
      <c r="AO376" s="193"/>
      <c r="AP376" s="193"/>
      <c r="AQ376" s="193"/>
      <c r="AR376" s="193"/>
      <c r="AS376" s="193"/>
      <c r="AT376" s="193"/>
      <c r="AU376" s="193"/>
      <c r="AV376" s="193"/>
    </row>
    <row r="377" spans="1:48" ht="15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  <c r="AH377" s="193"/>
      <c r="AI377" s="193"/>
      <c r="AJ377" s="193"/>
      <c r="AK377" s="193"/>
      <c r="AL377" s="193"/>
      <c r="AM377" s="193"/>
      <c r="AN377" s="193"/>
      <c r="AO377" s="193"/>
      <c r="AP377" s="193"/>
      <c r="AQ377" s="193"/>
      <c r="AR377" s="193"/>
      <c r="AS377" s="193"/>
      <c r="AT377" s="193"/>
      <c r="AU377" s="193"/>
      <c r="AV377" s="193"/>
    </row>
    <row r="378" spans="1:48" ht="15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  <c r="AH378" s="193"/>
      <c r="AI378" s="193"/>
      <c r="AJ378" s="193"/>
      <c r="AK378" s="193"/>
      <c r="AL378" s="193"/>
      <c r="AM378" s="193"/>
      <c r="AN378" s="193"/>
      <c r="AO378" s="193"/>
      <c r="AP378" s="193"/>
      <c r="AQ378" s="193"/>
      <c r="AR378" s="193"/>
      <c r="AS378" s="193"/>
      <c r="AT378" s="193"/>
      <c r="AU378" s="193"/>
      <c r="AV378" s="193"/>
    </row>
    <row r="379" spans="1:48" ht="15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  <c r="AH379" s="193"/>
      <c r="AI379" s="193"/>
      <c r="AJ379" s="193"/>
      <c r="AK379" s="193"/>
      <c r="AL379" s="193"/>
      <c r="AM379" s="193"/>
      <c r="AN379" s="193"/>
      <c r="AO379" s="193"/>
      <c r="AP379" s="193"/>
      <c r="AQ379" s="193"/>
      <c r="AR379" s="193"/>
      <c r="AS379" s="193"/>
      <c r="AT379" s="193"/>
      <c r="AU379" s="193"/>
      <c r="AV379" s="193"/>
    </row>
    <row r="380" spans="1:48" ht="15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  <c r="AE380" s="193"/>
      <c r="AF380" s="193"/>
      <c r="AG380" s="193"/>
      <c r="AH380" s="193"/>
      <c r="AI380" s="193"/>
      <c r="AJ380" s="193"/>
      <c r="AK380" s="193"/>
      <c r="AL380" s="193"/>
      <c r="AM380" s="193"/>
      <c r="AN380" s="193"/>
      <c r="AO380" s="193"/>
      <c r="AP380" s="193"/>
      <c r="AQ380" s="193"/>
      <c r="AR380" s="193"/>
      <c r="AS380" s="193"/>
      <c r="AT380" s="193"/>
      <c r="AU380" s="193"/>
      <c r="AV380" s="193"/>
    </row>
    <row r="381" spans="1:48" ht="15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  <c r="AE381" s="193"/>
      <c r="AF381" s="193"/>
      <c r="AG381" s="193"/>
      <c r="AH381" s="193"/>
      <c r="AI381" s="193"/>
      <c r="AJ381" s="193"/>
      <c r="AK381" s="193"/>
      <c r="AL381" s="193"/>
      <c r="AM381" s="193"/>
      <c r="AN381" s="193"/>
      <c r="AO381" s="193"/>
      <c r="AP381" s="193"/>
      <c r="AQ381" s="193"/>
      <c r="AR381" s="193"/>
      <c r="AS381" s="193"/>
      <c r="AT381" s="193"/>
      <c r="AU381" s="193"/>
      <c r="AV381" s="193"/>
    </row>
    <row r="382" spans="1:48" ht="15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  <c r="AE382" s="193"/>
      <c r="AF382" s="193"/>
      <c r="AG382" s="193"/>
      <c r="AH382" s="193"/>
      <c r="AI382" s="193"/>
      <c r="AJ382" s="193"/>
      <c r="AK382" s="193"/>
      <c r="AL382" s="193"/>
      <c r="AM382" s="193"/>
      <c r="AN382" s="193"/>
      <c r="AO382" s="193"/>
      <c r="AP382" s="193"/>
      <c r="AQ382" s="193"/>
      <c r="AR382" s="193"/>
      <c r="AS382" s="193"/>
      <c r="AT382" s="193"/>
      <c r="AU382" s="193"/>
      <c r="AV382" s="193"/>
    </row>
    <row r="383" spans="1:48" ht="15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  <c r="AE383" s="193"/>
      <c r="AF383" s="193"/>
      <c r="AG383" s="193"/>
      <c r="AH383" s="193"/>
      <c r="AI383" s="193"/>
      <c r="AJ383" s="193"/>
      <c r="AK383" s="193"/>
      <c r="AL383" s="193"/>
      <c r="AM383" s="193"/>
      <c r="AN383" s="193"/>
      <c r="AO383" s="193"/>
      <c r="AP383" s="193"/>
      <c r="AQ383" s="193"/>
      <c r="AR383" s="193"/>
      <c r="AS383" s="193"/>
      <c r="AT383" s="193"/>
      <c r="AU383" s="193"/>
      <c r="AV383" s="193"/>
    </row>
    <row r="384" spans="1:48" ht="15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  <c r="AE384" s="193"/>
      <c r="AF384" s="193"/>
      <c r="AG384" s="193"/>
      <c r="AH384" s="193"/>
      <c r="AI384" s="193"/>
      <c r="AJ384" s="193"/>
      <c r="AK384" s="193"/>
      <c r="AL384" s="193"/>
      <c r="AM384" s="193"/>
      <c r="AN384" s="193"/>
      <c r="AO384" s="193"/>
      <c r="AP384" s="193"/>
      <c r="AQ384" s="193"/>
      <c r="AR384" s="193"/>
      <c r="AS384" s="193"/>
      <c r="AT384" s="193"/>
      <c r="AU384" s="193"/>
      <c r="AV384" s="193"/>
    </row>
    <row r="385" spans="1:48" ht="15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  <c r="AE385" s="193"/>
      <c r="AF385" s="193"/>
      <c r="AG385" s="193"/>
      <c r="AH385" s="193"/>
      <c r="AI385" s="193"/>
      <c r="AJ385" s="193"/>
      <c r="AK385" s="193"/>
      <c r="AL385" s="193"/>
      <c r="AM385" s="193"/>
      <c r="AN385" s="193"/>
      <c r="AO385" s="193"/>
      <c r="AP385" s="193"/>
      <c r="AQ385" s="193"/>
      <c r="AR385" s="193"/>
      <c r="AS385" s="193"/>
      <c r="AT385" s="193"/>
      <c r="AU385" s="193"/>
      <c r="AV385" s="193"/>
    </row>
    <row r="386" spans="1:48" ht="15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  <c r="AE386" s="193"/>
      <c r="AF386" s="193"/>
      <c r="AG386" s="193"/>
      <c r="AH386" s="193"/>
      <c r="AI386" s="193"/>
      <c r="AJ386" s="193"/>
      <c r="AK386" s="193"/>
      <c r="AL386" s="193"/>
      <c r="AM386" s="193"/>
      <c r="AN386" s="193"/>
      <c r="AO386" s="193"/>
      <c r="AP386" s="193"/>
      <c r="AQ386" s="193"/>
      <c r="AR386" s="193"/>
      <c r="AS386" s="193"/>
      <c r="AT386" s="193"/>
      <c r="AU386" s="193"/>
      <c r="AV386" s="193"/>
    </row>
    <row r="387" spans="1:48" ht="15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  <c r="AE387" s="193"/>
      <c r="AF387" s="193"/>
      <c r="AG387" s="193"/>
      <c r="AH387" s="193"/>
      <c r="AI387" s="193"/>
      <c r="AJ387" s="193"/>
      <c r="AK387" s="193"/>
      <c r="AL387" s="193"/>
      <c r="AM387" s="193"/>
      <c r="AN387" s="193"/>
      <c r="AO387" s="193"/>
      <c r="AP387" s="193"/>
      <c r="AQ387" s="193"/>
      <c r="AR387" s="193"/>
      <c r="AS387" s="193"/>
      <c r="AT387" s="193"/>
      <c r="AU387" s="193"/>
      <c r="AV387" s="193"/>
    </row>
    <row r="388" spans="1:48" ht="15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/>
      <c r="AE388" s="193"/>
      <c r="AF388" s="193"/>
      <c r="AG388" s="193"/>
      <c r="AH388" s="193"/>
      <c r="AI388" s="193"/>
      <c r="AJ388" s="193"/>
      <c r="AK388" s="193"/>
      <c r="AL388" s="193"/>
      <c r="AM388" s="193"/>
      <c r="AN388" s="193"/>
      <c r="AO388" s="193"/>
      <c r="AP388" s="193"/>
      <c r="AQ388" s="193"/>
      <c r="AR388" s="193"/>
      <c r="AS388" s="193"/>
      <c r="AT388" s="193"/>
      <c r="AU388" s="193"/>
      <c r="AV388" s="193"/>
    </row>
    <row r="389" spans="1:48" ht="15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  <c r="AE389" s="193"/>
      <c r="AF389" s="193"/>
      <c r="AG389" s="193"/>
      <c r="AH389" s="193"/>
      <c r="AI389" s="193"/>
      <c r="AJ389" s="193"/>
      <c r="AK389" s="193"/>
      <c r="AL389" s="193"/>
      <c r="AM389" s="193"/>
      <c r="AN389" s="193"/>
      <c r="AO389" s="193"/>
      <c r="AP389" s="193"/>
      <c r="AQ389" s="193"/>
      <c r="AR389" s="193"/>
      <c r="AS389" s="193"/>
      <c r="AT389" s="193"/>
      <c r="AU389" s="193"/>
      <c r="AV389" s="193"/>
    </row>
    <row r="390" spans="1:48" ht="15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3"/>
      <c r="AF390" s="193"/>
      <c r="AG390" s="193"/>
      <c r="AH390" s="193"/>
      <c r="AI390" s="193"/>
      <c r="AJ390" s="193"/>
      <c r="AK390" s="193"/>
      <c r="AL390" s="193"/>
      <c r="AM390" s="193"/>
      <c r="AN390" s="193"/>
      <c r="AO390" s="193"/>
      <c r="AP390" s="193"/>
      <c r="AQ390" s="193"/>
      <c r="AR390" s="193"/>
      <c r="AS390" s="193"/>
      <c r="AT390" s="193"/>
      <c r="AU390" s="193"/>
      <c r="AV390" s="193"/>
    </row>
    <row r="391" spans="1:48" ht="15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  <c r="AE391" s="193"/>
      <c r="AF391" s="193"/>
      <c r="AG391" s="193"/>
      <c r="AH391" s="193"/>
      <c r="AI391" s="193"/>
      <c r="AJ391" s="193"/>
      <c r="AK391" s="193"/>
      <c r="AL391" s="193"/>
      <c r="AM391" s="193"/>
      <c r="AN391" s="193"/>
      <c r="AO391" s="193"/>
      <c r="AP391" s="193"/>
      <c r="AQ391" s="193"/>
      <c r="AR391" s="193"/>
      <c r="AS391" s="193"/>
      <c r="AT391" s="193"/>
      <c r="AU391" s="193"/>
      <c r="AV391" s="193"/>
    </row>
    <row r="392" spans="1:48" ht="15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  <c r="AE392" s="193"/>
      <c r="AF392" s="193"/>
      <c r="AG392" s="193"/>
      <c r="AH392" s="193"/>
      <c r="AI392" s="193"/>
      <c r="AJ392" s="193"/>
      <c r="AK392" s="193"/>
      <c r="AL392" s="193"/>
      <c r="AM392" s="193"/>
      <c r="AN392" s="193"/>
      <c r="AO392" s="193"/>
      <c r="AP392" s="193"/>
      <c r="AQ392" s="193"/>
      <c r="AR392" s="193"/>
      <c r="AS392" s="193"/>
      <c r="AT392" s="193"/>
      <c r="AU392" s="193"/>
      <c r="AV392" s="193"/>
    </row>
    <row r="393" spans="1:48" ht="15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  <c r="AA393" s="193"/>
      <c r="AB393" s="193"/>
      <c r="AC393" s="193"/>
      <c r="AD393" s="193"/>
      <c r="AE393" s="193"/>
      <c r="AF393" s="193"/>
      <c r="AG393" s="193"/>
      <c r="AH393" s="193"/>
      <c r="AI393" s="193"/>
      <c r="AJ393" s="193"/>
      <c r="AK393" s="193"/>
      <c r="AL393" s="193"/>
      <c r="AM393" s="193"/>
      <c r="AN393" s="193"/>
      <c r="AO393" s="193"/>
      <c r="AP393" s="193"/>
      <c r="AQ393" s="193"/>
      <c r="AR393" s="193"/>
      <c r="AS393" s="193"/>
      <c r="AT393" s="193"/>
      <c r="AU393" s="193"/>
      <c r="AV393" s="193"/>
    </row>
    <row r="394" spans="1:48" ht="15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  <c r="AE394" s="193"/>
      <c r="AF394" s="193"/>
      <c r="AG394" s="193"/>
      <c r="AH394" s="193"/>
      <c r="AI394" s="193"/>
      <c r="AJ394" s="193"/>
      <c r="AK394" s="193"/>
      <c r="AL394" s="193"/>
      <c r="AM394" s="193"/>
      <c r="AN394" s="193"/>
      <c r="AO394" s="193"/>
      <c r="AP394" s="193"/>
      <c r="AQ394" s="193"/>
      <c r="AR394" s="193"/>
      <c r="AS394" s="193"/>
      <c r="AT394" s="193"/>
      <c r="AU394" s="193"/>
      <c r="AV394" s="193"/>
    </row>
    <row r="395" spans="1:48" ht="15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  <c r="AE395" s="193"/>
      <c r="AF395" s="193"/>
      <c r="AG395" s="193"/>
      <c r="AH395" s="193"/>
      <c r="AI395" s="193"/>
      <c r="AJ395" s="193"/>
      <c r="AK395" s="193"/>
      <c r="AL395" s="193"/>
      <c r="AM395" s="193"/>
      <c r="AN395" s="193"/>
      <c r="AO395" s="193"/>
      <c r="AP395" s="193"/>
      <c r="AQ395" s="193"/>
      <c r="AR395" s="193"/>
      <c r="AS395" s="193"/>
      <c r="AT395" s="193"/>
      <c r="AU395" s="193"/>
      <c r="AV395" s="193"/>
    </row>
    <row r="396" spans="1:48" ht="15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3"/>
      <c r="AF396" s="193"/>
      <c r="AG396" s="193"/>
      <c r="AH396" s="193"/>
      <c r="AI396" s="193"/>
      <c r="AJ396" s="193"/>
      <c r="AK396" s="193"/>
      <c r="AL396" s="193"/>
      <c r="AM396" s="193"/>
      <c r="AN396" s="193"/>
      <c r="AO396" s="193"/>
      <c r="AP396" s="193"/>
      <c r="AQ396" s="193"/>
      <c r="AR396" s="193"/>
      <c r="AS396" s="193"/>
      <c r="AT396" s="193"/>
      <c r="AU396" s="193"/>
      <c r="AV396" s="193"/>
    </row>
    <row r="397" spans="1:48" ht="15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  <c r="AE397" s="193"/>
      <c r="AF397" s="193"/>
      <c r="AG397" s="193"/>
      <c r="AH397" s="193"/>
      <c r="AI397" s="193"/>
      <c r="AJ397" s="193"/>
      <c r="AK397" s="193"/>
      <c r="AL397" s="193"/>
      <c r="AM397" s="193"/>
      <c r="AN397" s="193"/>
      <c r="AO397" s="193"/>
      <c r="AP397" s="193"/>
      <c r="AQ397" s="193"/>
      <c r="AR397" s="193"/>
      <c r="AS397" s="193"/>
      <c r="AT397" s="193"/>
      <c r="AU397" s="193"/>
      <c r="AV397" s="193"/>
    </row>
    <row r="398" spans="1:48" ht="15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  <c r="AE398" s="193"/>
      <c r="AF398" s="193"/>
      <c r="AG398" s="193"/>
      <c r="AH398" s="193"/>
      <c r="AI398" s="193"/>
      <c r="AJ398" s="193"/>
      <c r="AK398" s="193"/>
      <c r="AL398" s="193"/>
      <c r="AM398" s="193"/>
      <c r="AN398" s="193"/>
      <c r="AO398" s="193"/>
      <c r="AP398" s="193"/>
      <c r="AQ398" s="193"/>
      <c r="AR398" s="193"/>
      <c r="AS398" s="193"/>
      <c r="AT398" s="193"/>
      <c r="AU398" s="193"/>
      <c r="AV398" s="193"/>
    </row>
    <row r="399" spans="1:48" ht="15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  <c r="AE399" s="193"/>
      <c r="AF399" s="193"/>
      <c r="AG399" s="193"/>
      <c r="AH399" s="193"/>
      <c r="AI399" s="193"/>
      <c r="AJ399" s="193"/>
      <c r="AK399" s="193"/>
      <c r="AL399" s="193"/>
      <c r="AM399" s="193"/>
      <c r="AN399" s="193"/>
      <c r="AO399" s="193"/>
      <c r="AP399" s="193"/>
      <c r="AQ399" s="193"/>
      <c r="AR399" s="193"/>
      <c r="AS399" s="193"/>
      <c r="AT399" s="193"/>
      <c r="AU399" s="193"/>
      <c r="AV399" s="193"/>
    </row>
    <row r="400" spans="1:48" ht="15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  <c r="AE400" s="193"/>
      <c r="AF400" s="193"/>
      <c r="AG400" s="193"/>
      <c r="AH400" s="193"/>
      <c r="AI400" s="193"/>
      <c r="AJ400" s="193"/>
      <c r="AK400" s="193"/>
      <c r="AL400" s="193"/>
      <c r="AM400" s="193"/>
      <c r="AN400" s="193"/>
      <c r="AO400" s="193"/>
      <c r="AP400" s="193"/>
      <c r="AQ400" s="193"/>
      <c r="AR400" s="193"/>
      <c r="AS400" s="193"/>
      <c r="AT400" s="193"/>
      <c r="AU400" s="193"/>
      <c r="AV400" s="193"/>
    </row>
    <row r="401" spans="1:48" ht="15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  <c r="AE401" s="193"/>
      <c r="AF401" s="193"/>
      <c r="AG401" s="193"/>
      <c r="AH401" s="193"/>
      <c r="AI401" s="193"/>
      <c r="AJ401" s="193"/>
      <c r="AK401" s="193"/>
      <c r="AL401" s="193"/>
      <c r="AM401" s="193"/>
      <c r="AN401" s="193"/>
      <c r="AO401" s="193"/>
      <c r="AP401" s="193"/>
      <c r="AQ401" s="193"/>
      <c r="AR401" s="193"/>
      <c r="AS401" s="193"/>
      <c r="AT401" s="193"/>
      <c r="AU401" s="193"/>
      <c r="AV401" s="193"/>
    </row>
    <row r="402" spans="1:48" ht="15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  <c r="AH402" s="193"/>
      <c r="AI402" s="193"/>
      <c r="AJ402" s="193"/>
      <c r="AK402" s="193"/>
      <c r="AL402" s="193"/>
      <c r="AM402" s="193"/>
      <c r="AN402" s="193"/>
      <c r="AO402" s="193"/>
      <c r="AP402" s="193"/>
      <c r="AQ402" s="193"/>
      <c r="AR402" s="193"/>
      <c r="AS402" s="193"/>
      <c r="AT402" s="193"/>
      <c r="AU402" s="193"/>
      <c r="AV402" s="193"/>
    </row>
    <row r="403" spans="1:48" ht="15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  <c r="AE403" s="193"/>
      <c r="AF403" s="193"/>
      <c r="AG403" s="193"/>
      <c r="AH403" s="193"/>
      <c r="AI403" s="193"/>
      <c r="AJ403" s="193"/>
      <c r="AK403" s="193"/>
      <c r="AL403" s="193"/>
      <c r="AM403" s="193"/>
      <c r="AN403" s="193"/>
      <c r="AO403" s="193"/>
      <c r="AP403" s="193"/>
      <c r="AQ403" s="193"/>
      <c r="AR403" s="193"/>
      <c r="AS403" s="193"/>
      <c r="AT403" s="193"/>
      <c r="AU403" s="193"/>
      <c r="AV403" s="193"/>
    </row>
    <row r="404" spans="1:48" ht="15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  <c r="AE404" s="193"/>
      <c r="AF404" s="193"/>
      <c r="AG404" s="193"/>
      <c r="AH404" s="193"/>
      <c r="AI404" s="193"/>
      <c r="AJ404" s="193"/>
      <c r="AK404" s="193"/>
      <c r="AL404" s="193"/>
      <c r="AM404" s="193"/>
      <c r="AN404" s="193"/>
      <c r="AO404" s="193"/>
      <c r="AP404" s="193"/>
      <c r="AQ404" s="193"/>
      <c r="AR404" s="193"/>
      <c r="AS404" s="193"/>
      <c r="AT404" s="193"/>
      <c r="AU404" s="193"/>
      <c r="AV404" s="193"/>
    </row>
    <row r="405" spans="1:48" ht="15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  <c r="AE405" s="193"/>
      <c r="AF405" s="193"/>
      <c r="AG405" s="193"/>
      <c r="AH405" s="193"/>
      <c r="AI405" s="193"/>
      <c r="AJ405" s="193"/>
      <c r="AK405" s="193"/>
      <c r="AL405" s="193"/>
      <c r="AM405" s="193"/>
      <c r="AN405" s="193"/>
      <c r="AO405" s="193"/>
      <c r="AP405" s="193"/>
      <c r="AQ405" s="193"/>
      <c r="AR405" s="193"/>
      <c r="AS405" s="193"/>
      <c r="AT405" s="193"/>
      <c r="AU405" s="193"/>
      <c r="AV405" s="193"/>
    </row>
    <row r="406" spans="1:48" ht="15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3"/>
      <c r="AF406" s="193"/>
      <c r="AG406" s="193"/>
      <c r="AH406" s="193"/>
      <c r="AI406" s="193"/>
      <c r="AJ406" s="193"/>
      <c r="AK406" s="193"/>
      <c r="AL406" s="193"/>
      <c r="AM406" s="193"/>
      <c r="AN406" s="193"/>
      <c r="AO406" s="193"/>
      <c r="AP406" s="193"/>
      <c r="AQ406" s="193"/>
      <c r="AR406" s="193"/>
      <c r="AS406" s="193"/>
      <c r="AT406" s="193"/>
      <c r="AU406" s="193"/>
      <c r="AV406" s="193"/>
    </row>
    <row r="407" spans="1:48" ht="15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  <c r="AA407" s="193"/>
      <c r="AB407" s="193"/>
      <c r="AC407" s="193"/>
      <c r="AD407" s="193"/>
      <c r="AE407" s="193"/>
      <c r="AF407" s="193"/>
      <c r="AG407" s="193"/>
      <c r="AH407" s="193"/>
      <c r="AI407" s="193"/>
      <c r="AJ407" s="193"/>
      <c r="AK407" s="193"/>
      <c r="AL407" s="193"/>
      <c r="AM407" s="193"/>
      <c r="AN407" s="193"/>
      <c r="AO407" s="193"/>
      <c r="AP407" s="193"/>
      <c r="AQ407" s="193"/>
      <c r="AR407" s="193"/>
      <c r="AS407" s="193"/>
      <c r="AT407" s="193"/>
      <c r="AU407" s="193"/>
      <c r="AV407" s="193"/>
    </row>
    <row r="408" spans="1:48" ht="15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  <c r="AE408" s="193"/>
      <c r="AF408" s="193"/>
      <c r="AG408" s="193"/>
      <c r="AH408" s="193"/>
      <c r="AI408" s="193"/>
      <c r="AJ408" s="193"/>
      <c r="AK408" s="193"/>
      <c r="AL408" s="193"/>
      <c r="AM408" s="193"/>
      <c r="AN408" s="193"/>
      <c r="AO408" s="193"/>
      <c r="AP408" s="193"/>
      <c r="AQ408" s="193"/>
      <c r="AR408" s="193"/>
      <c r="AS408" s="193"/>
      <c r="AT408" s="193"/>
      <c r="AU408" s="193"/>
      <c r="AV408" s="193"/>
    </row>
    <row r="409" spans="1:48" ht="15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  <c r="AE409" s="193"/>
      <c r="AF409" s="193"/>
      <c r="AG409" s="193"/>
      <c r="AH409" s="193"/>
      <c r="AI409" s="193"/>
      <c r="AJ409" s="193"/>
      <c r="AK409" s="193"/>
      <c r="AL409" s="193"/>
      <c r="AM409" s="193"/>
      <c r="AN409" s="193"/>
      <c r="AO409" s="193"/>
      <c r="AP409" s="193"/>
      <c r="AQ409" s="193"/>
      <c r="AR409" s="193"/>
      <c r="AS409" s="193"/>
      <c r="AT409" s="193"/>
      <c r="AU409" s="193"/>
      <c r="AV409" s="193"/>
    </row>
    <row r="410" spans="1:48" ht="15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  <c r="AE410" s="193"/>
      <c r="AF410" s="193"/>
      <c r="AG410" s="193"/>
      <c r="AH410" s="193"/>
      <c r="AI410" s="193"/>
      <c r="AJ410" s="193"/>
      <c r="AK410" s="193"/>
      <c r="AL410" s="193"/>
      <c r="AM410" s="193"/>
      <c r="AN410" s="193"/>
      <c r="AO410" s="193"/>
      <c r="AP410" s="193"/>
      <c r="AQ410" s="193"/>
      <c r="AR410" s="193"/>
      <c r="AS410" s="193"/>
      <c r="AT410" s="193"/>
      <c r="AU410" s="193"/>
      <c r="AV410" s="193"/>
    </row>
    <row r="411" spans="1:48" ht="15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  <c r="AE411" s="193"/>
      <c r="AF411" s="193"/>
      <c r="AG411" s="193"/>
      <c r="AH411" s="193"/>
      <c r="AI411" s="193"/>
      <c r="AJ411" s="193"/>
      <c r="AK411" s="193"/>
      <c r="AL411" s="193"/>
      <c r="AM411" s="193"/>
      <c r="AN411" s="193"/>
      <c r="AO411" s="193"/>
      <c r="AP411" s="193"/>
      <c r="AQ411" s="193"/>
      <c r="AR411" s="193"/>
      <c r="AS411" s="193"/>
      <c r="AT411" s="193"/>
      <c r="AU411" s="193"/>
      <c r="AV411" s="193"/>
    </row>
    <row r="412" spans="1:48" ht="15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3"/>
      <c r="AG412" s="193"/>
      <c r="AH412" s="193"/>
      <c r="AI412" s="193"/>
      <c r="AJ412" s="193"/>
      <c r="AK412" s="193"/>
      <c r="AL412" s="193"/>
      <c r="AM412" s="193"/>
      <c r="AN412" s="193"/>
      <c r="AO412" s="193"/>
      <c r="AP412" s="193"/>
      <c r="AQ412" s="193"/>
      <c r="AR412" s="193"/>
      <c r="AS412" s="193"/>
      <c r="AT412" s="193"/>
      <c r="AU412" s="193"/>
      <c r="AV412" s="193"/>
    </row>
    <row r="413" spans="1:48" ht="15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  <c r="AE413" s="193"/>
      <c r="AF413" s="193"/>
      <c r="AG413" s="193"/>
      <c r="AH413" s="193"/>
      <c r="AI413" s="193"/>
      <c r="AJ413" s="193"/>
      <c r="AK413" s="193"/>
      <c r="AL413" s="193"/>
      <c r="AM413" s="193"/>
      <c r="AN413" s="193"/>
      <c r="AO413" s="193"/>
      <c r="AP413" s="193"/>
      <c r="AQ413" s="193"/>
      <c r="AR413" s="193"/>
      <c r="AS413" s="193"/>
      <c r="AT413" s="193"/>
      <c r="AU413" s="193"/>
      <c r="AV413" s="193"/>
    </row>
    <row r="414" spans="1:48" ht="15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193"/>
      <c r="AI414" s="193"/>
      <c r="AJ414" s="193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193"/>
      <c r="AV414" s="193"/>
    </row>
    <row r="415" spans="1:48" ht="15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  <c r="AH415" s="193"/>
      <c r="AI415" s="193"/>
      <c r="AJ415" s="193"/>
      <c r="AK415" s="193"/>
      <c r="AL415" s="193"/>
      <c r="AM415" s="193"/>
      <c r="AN415" s="193"/>
      <c r="AO415" s="193"/>
      <c r="AP415" s="193"/>
      <c r="AQ415" s="193"/>
      <c r="AR415" s="193"/>
      <c r="AS415" s="193"/>
      <c r="AT415" s="193"/>
      <c r="AU415" s="193"/>
      <c r="AV415" s="193"/>
    </row>
    <row r="416" spans="1:48" ht="15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  <c r="AH416" s="193"/>
      <c r="AI416" s="193"/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193"/>
    </row>
    <row r="417" spans="1:48" ht="15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  <c r="AH417" s="193"/>
      <c r="AI417" s="193"/>
      <c r="AJ417" s="193"/>
      <c r="AK417" s="193"/>
      <c r="AL417" s="193"/>
      <c r="AM417" s="193"/>
      <c r="AN417" s="193"/>
      <c r="AO417" s="193"/>
      <c r="AP417" s="193"/>
      <c r="AQ417" s="193"/>
      <c r="AR417" s="193"/>
      <c r="AS417" s="193"/>
      <c r="AT417" s="193"/>
      <c r="AU417" s="193"/>
      <c r="AV417" s="193"/>
    </row>
    <row r="418" spans="1:48" ht="15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  <c r="AH418" s="193"/>
      <c r="AI418" s="193"/>
      <c r="AJ418" s="193"/>
      <c r="AK418" s="193"/>
      <c r="AL418" s="193"/>
      <c r="AM418" s="193"/>
      <c r="AN418" s="193"/>
      <c r="AO418" s="193"/>
      <c r="AP418" s="193"/>
      <c r="AQ418" s="193"/>
      <c r="AR418" s="193"/>
      <c r="AS418" s="193"/>
      <c r="AT418" s="193"/>
      <c r="AU418" s="193"/>
      <c r="AV418" s="193"/>
    </row>
    <row r="419" spans="1:48" ht="15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  <c r="AH419" s="193"/>
      <c r="AI419" s="193"/>
      <c r="AJ419" s="193"/>
      <c r="AK419" s="193"/>
      <c r="AL419" s="193"/>
      <c r="AM419" s="193"/>
      <c r="AN419" s="193"/>
      <c r="AO419" s="193"/>
      <c r="AP419" s="193"/>
      <c r="AQ419" s="193"/>
      <c r="AR419" s="193"/>
      <c r="AS419" s="193"/>
      <c r="AT419" s="193"/>
      <c r="AU419" s="193"/>
      <c r="AV419" s="193"/>
    </row>
    <row r="420" spans="1:48" ht="15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  <c r="AH420" s="193"/>
      <c r="AI420" s="193"/>
      <c r="AJ420" s="193"/>
      <c r="AK420" s="193"/>
      <c r="AL420" s="193"/>
      <c r="AM420" s="193"/>
      <c r="AN420" s="193"/>
      <c r="AO420" s="193"/>
      <c r="AP420" s="193"/>
      <c r="AQ420" s="193"/>
      <c r="AR420" s="193"/>
      <c r="AS420" s="193"/>
      <c r="AT420" s="193"/>
      <c r="AU420" s="193"/>
      <c r="AV420" s="193"/>
    </row>
    <row r="421" spans="1:48" ht="15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  <c r="AH421" s="193"/>
      <c r="AI421" s="193"/>
      <c r="AJ421" s="193"/>
      <c r="AK421" s="193"/>
      <c r="AL421" s="193"/>
      <c r="AM421" s="193"/>
      <c r="AN421" s="193"/>
      <c r="AO421" s="193"/>
      <c r="AP421" s="193"/>
      <c r="AQ421" s="193"/>
      <c r="AR421" s="193"/>
      <c r="AS421" s="193"/>
      <c r="AT421" s="193"/>
      <c r="AU421" s="193"/>
      <c r="AV421" s="193"/>
    </row>
    <row r="422" spans="1:48" ht="15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  <c r="AH422" s="193"/>
      <c r="AI422" s="193"/>
      <c r="AJ422" s="193"/>
      <c r="AK422" s="193"/>
      <c r="AL422" s="193"/>
      <c r="AM422" s="193"/>
      <c r="AN422" s="193"/>
      <c r="AO422" s="193"/>
      <c r="AP422" s="193"/>
      <c r="AQ422" s="193"/>
      <c r="AR422" s="193"/>
      <c r="AS422" s="193"/>
      <c r="AT422" s="193"/>
      <c r="AU422" s="193"/>
      <c r="AV422" s="193"/>
    </row>
    <row r="423" spans="1:48" ht="15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  <c r="AE423" s="193"/>
      <c r="AF423" s="193"/>
      <c r="AG423" s="193"/>
      <c r="AH423" s="193"/>
      <c r="AI423" s="193"/>
      <c r="AJ423" s="193"/>
      <c r="AK423" s="193"/>
      <c r="AL423" s="193"/>
      <c r="AM423" s="193"/>
      <c r="AN423" s="193"/>
      <c r="AO423" s="193"/>
      <c r="AP423" s="193"/>
      <c r="AQ423" s="193"/>
      <c r="AR423" s="193"/>
      <c r="AS423" s="193"/>
      <c r="AT423" s="193"/>
      <c r="AU423" s="193"/>
      <c r="AV423" s="193"/>
    </row>
    <row r="424" spans="1:48" ht="15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  <c r="AE424" s="193"/>
      <c r="AF424" s="193"/>
      <c r="AG424" s="193"/>
      <c r="AH424" s="193"/>
      <c r="AI424" s="193"/>
      <c r="AJ424" s="193"/>
      <c r="AK424" s="193"/>
      <c r="AL424" s="193"/>
      <c r="AM424" s="193"/>
      <c r="AN424" s="193"/>
      <c r="AO424" s="193"/>
      <c r="AP424" s="193"/>
      <c r="AQ424" s="193"/>
      <c r="AR424" s="193"/>
      <c r="AS424" s="193"/>
      <c r="AT424" s="193"/>
      <c r="AU424" s="193"/>
      <c r="AV424" s="193"/>
    </row>
    <row r="425" spans="1:48" ht="15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3"/>
      <c r="AF425" s="193"/>
      <c r="AG425" s="193"/>
      <c r="AH425" s="193"/>
      <c r="AI425" s="193"/>
      <c r="AJ425" s="193"/>
      <c r="AK425" s="193"/>
      <c r="AL425" s="193"/>
      <c r="AM425" s="193"/>
      <c r="AN425" s="193"/>
      <c r="AO425" s="193"/>
      <c r="AP425" s="193"/>
      <c r="AQ425" s="193"/>
      <c r="AR425" s="193"/>
      <c r="AS425" s="193"/>
      <c r="AT425" s="193"/>
      <c r="AU425" s="193"/>
      <c r="AV425" s="193"/>
    </row>
    <row r="426" spans="1:48" ht="15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  <c r="AE426" s="193"/>
      <c r="AF426" s="193"/>
      <c r="AG426" s="193"/>
      <c r="AH426" s="193"/>
      <c r="AI426" s="193"/>
      <c r="AJ426" s="193"/>
      <c r="AK426" s="193"/>
      <c r="AL426" s="193"/>
      <c r="AM426" s="193"/>
      <c r="AN426" s="193"/>
      <c r="AO426" s="193"/>
      <c r="AP426" s="193"/>
      <c r="AQ426" s="193"/>
      <c r="AR426" s="193"/>
      <c r="AS426" s="193"/>
      <c r="AT426" s="193"/>
      <c r="AU426" s="193"/>
      <c r="AV426" s="193"/>
    </row>
    <row r="427" spans="1:48" ht="15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  <c r="AH427" s="193"/>
      <c r="AI427" s="193"/>
      <c r="AJ427" s="193"/>
      <c r="AK427" s="193"/>
      <c r="AL427" s="193"/>
      <c r="AM427" s="193"/>
      <c r="AN427" s="193"/>
      <c r="AO427" s="193"/>
      <c r="AP427" s="193"/>
      <c r="AQ427" s="193"/>
      <c r="AR427" s="193"/>
      <c r="AS427" s="193"/>
      <c r="AT427" s="193"/>
      <c r="AU427" s="193"/>
      <c r="AV427" s="193"/>
    </row>
    <row r="428" spans="1:48" ht="15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  <c r="AH428" s="193"/>
      <c r="AI428" s="193"/>
      <c r="AJ428" s="193"/>
      <c r="AK428" s="193"/>
      <c r="AL428" s="193"/>
      <c r="AM428" s="193"/>
      <c r="AN428" s="193"/>
      <c r="AO428" s="193"/>
      <c r="AP428" s="193"/>
      <c r="AQ428" s="193"/>
      <c r="AR428" s="193"/>
      <c r="AS428" s="193"/>
      <c r="AT428" s="193"/>
      <c r="AU428" s="193"/>
      <c r="AV428" s="193"/>
    </row>
    <row r="429" spans="1:48" ht="15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  <c r="AE429" s="193"/>
      <c r="AF429" s="193"/>
      <c r="AG429" s="193"/>
      <c r="AH429" s="193"/>
      <c r="AI429" s="193"/>
      <c r="AJ429" s="193"/>
      <c r="AK429" s="193"/>
      <c r="AL429" s="193"/>
      <c r="AM429" s="193"/>
      <c r="AN429" s="193"/>
      <c r="AO429" s="193"/>
      <c r="AP429" s="193"/>
      <c r="AQ429" s="193"/>
      <c r="AR429" s="193"/>
      <c r="AS429" s="193"/>
      <c r="AT429" s="193"/>
      <c r="AU429" s="193"/>
      <c r="AV429" s="193"/>
    </row>
    <row r="430" spans="1:48" ht="15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  <c r="AE430" s="193"/>
      <c r="AF430" s="193"/>
      <c r="AG430" s="193"/>
      <c r="AH430" s="193"/>
      <c r="AI430" s="193"/>
      <c r="AJ430" s="193"/>
      <c r="AK430" s="193"/>
      <c r="AL430" s="193"/>
      <c r="AM430" s="193"/>
      <c r="AN430" s="193"/>
      <c r="AO430" s="193"/>
      <c r="AP430" s="193"/>
      <c r="AQ430" s="193"/>
      <c r="AR430" s="193"/>
      <c r="AS430" s="193"/>
      <c r="AT430" s="193"/>
      <c r="AU430" s="193"/>
      <c r="AV430" s="193"/>
    </row>
    <row r="431" spans="1:48" ht="15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  <c r="AH431" s="193"/>
      <c r="AI431" s="193"/>
      <c r="AJ431" s="193"/>
      <c r="AK431" s="193"/>
      <c r="AL431" s="193"/>
      <c r="AM431" s="193"/>
      <c r="AN431" s="193"/>
      <c r="AO431" s="193"/>
      <c r="AP431" s="193"/>
      <c r="AQ431" s="193"/>
      <c r="AR431" s="193"/>
      <c r="AS431" s="193"/>
      <c r="AT431" s="193"/>
      <c r="AU431" s="193"/>
      <c r="AV431" s="193"/>
    </row>
    <row r="432" spans="1:48" ht="15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  <c r="AH432" s="193"/>
      <c r="AI432" s="193"/>
      <c r="AJ432" s="193"/>
      <c r="AK432" s="193"/>
      <c r="AL432" s="193"/>
      <c r="AM432" s="193"/>
      <c r="AN432" s="193"/>
      <c r="AO432" s="193"/>
      <c r="AP432" s="193"/>
      <c r="AQ432" s="193"/>
      <c r="AR432" s="193"/>
      <c r="AS432" s="193"/>
      <c r="AT432" s="193"/>
      <c r="AU432" s="193"/>
      <c r="AV432" s="193"/>
    </row>
    <row r="433" spans="1:48" ht="15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  <c r="AE433" s="193"/>
      <c r="AF433" s="193"/>
      <c r="AG433" s="193"/>
      <c r="AH433" s="193"/>
      <c r="AI433" s="193"/>
      <c r="AJ433" s="193"/>
      <c r="AK433" s="193"/>
      <c r="AL433" s="193"/>
      <c r="AM433" s="193"/>
      <c r="AN433" s="193"/>
      <c r="AO433" s="193"/>
      <c r="AP433" s="193"/>
      <c r="AQ433" s="193"/>
      <c r="AR433" s="193"/>
      <c r="AS433" s="193"/>
      <c r="AT433" s="193"/>
      <c r="AU433" s="193"/>
      <c r="AV433" s="193"/>
    </row>
    <row r="434" spans="1:48" ht="15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  <c r="AE434" s="193"/>
      <c r="AF434" s="193"/>
      <c r="AG434" s="193"/>
      <c r="AH434" s="193"/>
      <c r="AI434" s="193"/>
      <c r="AJ434" s="193"/>
      <c r="AK434" s="193"/>
      <c r="AL434" s="193"/>
      <c r="AM434" s="193"/>
      <c r="AN434" s="193"/>
      <c r="AO434" s="193"/>
      <c r="AP434" s="193"/>
      <c r="AQ434" s="193"/>
      <c r="AR434" s="193"/>
      <c r="AS434" s="193"/>
      <c r="AT434" s="193"/>
      <c r="AU434" s="193"/>
      <c r="AV434" s="193"/>
    </row>
    <row r="435" spans="1:48" ht="15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  <c r="AE435" s="193"/>
      <c r="AF435" s="193"/>
      <c r="AG435" s="193"/>
      <c r="AH435" s="193"/>
      <c r="AI435" s="193"/>
      <c r="AJ435" s="193"/>
      <c r="AK435" s="193"/>
      <c r="AL435" s="193"/>
      <c r="AM435" s="193"/>
      <c r="AN435" s="193"/>
      <c r="AO435" s="193"/>
      <c r="AP435" s="193"/>
      <c r="AQ435" s="193"/>
      <c r="AR435" s="193"/>
      <c r="AS435" s="193"/>
      <c r="AT435" s="193"/>
      <c r="AU435" s="193"/>
      <c r="AV435" s="193"/>
    </row>
    <row r="436" spans="1:48" ht="15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  <c r="AH436" s="193"/>
      <c r="AI436" s="193"/>
      <c r="AJ436" s="193"/>
      <c r="AK436" s="193"/>
      <c r="AL436" s="193"/>
      <c r="AM436" s="193"/>
      <c r="AN436" s="193"/>
      <c r="AO436" s="193"/>
      <c r="AP436" s="193"/>
      <c r="AQ436" s="193"/>
      <c r="AR436" s="193"/>
      <c r="AS436" s="193"/>
      <c r="AT436" s="193"/>
      <c r="AU436" s="193"/>
      <c r="AV436" s="193"/>
    </row>
    <row r="437" spans="1:48" ht="15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193"/>
      <c r="AI437" s="193"/>
      <c r="AJ437" s="193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193"/>
      <c r="AV437" s="193"/>
    </row>
    <row r="438" spans="1:48" ht="15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  <c r="AH438" s="193"/>
      <c r="AI438" s="193"/>
      <c r="AJ438" s="193"/>
      <c r="AK438" s="193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</row>
    <row r="439" spans="1:48" ht="15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  <c r="AE439" s="193"/>
      <c r="AF439" s="193"/>
      <c r="AG439" s="193"/>
      <c r="AH439" s="193"/>
      <c r="AI439" s="193"/>
      <c r="AJ439" s="193"/>
      <c r="AK439" s="193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</row>
    <row r="440" spans="1:48" ht="15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  <c r="AE440" s="193"/>
      <c r="AF440" s="193"/>
      <c r="AG440" s="193"/>
      <c r="AH440" s="193"/>
      <c r="AI440" s="193"/>
      <c r="AJ440" s="193"/>
      <c r="AK440" s="193"/>
      <c r="AL440" s="193"/>
      <c r="AM440" s="193"/>
      <c r="AN440" s="193"/>
      <c r="AO440" s="193"/>
      <c r="AP440" s="193"/>
      <c r="AQ440" s="193"/>
      <c r="AR440" s="193"/>
      <c r="AS440" s="193"/>
      <c r="AT440" s="193"/>
      <c r="AU440" s="193"/>
      <c r="AV440" s="193"/>
    </row>
    <row r="441" spans="1:48" ht="15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  <c r="AH441" s="193"/>
      <c r="AI441" s="193"/>
      <c r="AJ441" s="193"/>
      <c r="AK441" s="193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</row>
    <row r="442" spans="1:48" ht="15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  <c r="AH442" s="193"/>
      <c r="AI442" s="193"/>
      <c r="AJ442" s="193"/>
      <c r="AK442" s="193"/>
      <c r="AL442" s="193"/>
      <c r="AM442" s="193"/>
      <c r="AN442" s="193"/>
      <c r="AO442" s="193"/>
      <c r="AP442" s="193"/>
      <c r="AQ442" s="193"/>
      <c r="AR442" s="193"/>
      <c r="AS442" s="193"/>
      <c r="AT442" s="193"/>
      <c r="AU442" s="193"/>
      <c r="AV442" s="193"/>
    </row>
    <row r="443" spans="1:48" ht="15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  <c r="AE443" s="193"/>
      <c r="AF443" s="193"/>
      <c r="AG443" s="193"/>
      <c r="AH443" s="193"/>
      <c r="AI443" s="193"/>
      <c r="AJ443" s="193"/>
      <c r="AK443" s="193"/>
      <c r="AL443" s="193"/>
      <c r="AM443" s="193"/>
      <c r="AN443" s="193"/>
      <c r="AO443" s="193"/>
      <c r="AP443" s="193"/>
      <c r="AQ443" s="193"/>
      <c r="AR443" s="193"/>
      <c r="AS443" s="193"/>
      <c r="AT443" s="193"/>
      <c r="AU443" s="193"/>
      <c r="AV443" s="193"/>
    </row>
    <row r="444" spans="1:48" ht="15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  <c r="AH444" s="193"/>
      <c r="AI444" s="193"/>
      <c r="AJ444" s="193"/>
      <c r="AK444" s="193"/>
      <c r="AL444" s="193"/>
      <c r="AM444" s="193"/>
      <c r="AN444" s="193"/>
      <c r="AO444" s="193"/>
      <c r="AP444" s="193"/>
      <c r="AQ444" s="193"/>
      <c r="AR444" s="193"/>
      <c r="AS444" s="193"/>
      <c r="AT444" s="193"/>
      <c r="AU444" s="193"/>
      <c r="AV444" s="193"/>
    </row>
    <row r="445" spans="1:48" ht="15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  <c r="AH445" s="193"/>
      <c r="AI445" s="193"/>
      <c r="AJ445" s="193"/>
      <c r="AK445" s="193"/>
      <c r="AL445" s="193"/>
      <c r="AM445" s="193"/>
      <c r="AN445" s="193"/>
      <c r="AO445" s="193"/>
      <c r="AP445" s="193"/>
      <c r="AQ445" s="193"/>
      <c r="AR445" s="193"/>
      <c r="AS445" s="193"/>
      <c r="AT445" s="193"/>
      <c r="AU445" s="193"/>
      <c r="AV445" s="193"/>
    </row>
    <row r="446" spans="1:48" ht="15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  <c r="AH446" s="193"/>
      <c r="AI446" s="193"/>
      <c r="AJ446" s="193"/>
      <c r="AK446" s="193"/>
      <c r="AL446" s="193"/>
      <c r="AM446" s="193"/>
      <c r="AN446" s="193"/>
      <c r="AO446" s="193"/>
      <c r="AP446" s="193"/>
      <c r="AQ446" s="193"/>
      <c r="AR446" s="193"/>
      <c r="AS446" s="193"/>
      <c r="AT446" s="193"/>
      <c r="AU446" s="193"/>
      <c r="AV446" s="193"/>
    </row>
    <row r="447" spans="1:48" ht="15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  <c r="AH447" s="193"/>
      <c r="AI447" s="193"/>
      <c r="AJ447" s="193"/>
      <c r="AK447" s="193"/>
      <c r="AL447" s="193"/>
      <c r="AM447" s="193"/>
      <c r="AN447" s="193"/>
      <c r="AO447" s="193"/>
      <c r="AP447" s="193"/>
      <c r="AQ447" s="193"/>
      <c r="AR447" s="193"/>
      <c r="AS447" s="193"/>
      <c r="AT447" s="193"/>
      <c r="AU447" s="193"/>
      <c r="AV447" s="193"/>
    </row>
    <row r="448" spans="1:48" ht="15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  <c r="AH448" s="193"/>
      <c r="AI448" s="193"/>
      <c r="AJ448" s="193"/>
      <c r="AK448" s="193"/>
      <c r="AL448" s="193"/>
      <c r="AM448" s="193"/>
      <c r="AN448" s="193"/>
      <c r="AO448" s="193"/>
      <c r="AP448" s="193"/>
      <c r="AQ448" s="193"/>
      <c r="AR448" s="193"/>
      <c r="AS448" s="193"/>
      <c r="AT448" s="193"/>
      <c r="AU448" s="193"/>
      <c r="AV448" s="193"/>
    </row>
    <row r="449" spans="1:48" ht="15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  <c r="AE449" s="193"/>
      <c r="AF449" s="193"/>
      <c r="AG449" s="193"/>
      <c r="AH449" s="193"/>
      <c r="AI449" s="193"/>
      <c r="AJ449" s="193"/>
      <c r="AK449" s="193"/>
      <c r="AL449" s="193"/>
      <c r="AM449" s="193"/>
      <c r="AN449" s="193"/>
      <c r="AO449" s="193"/>
      <c r="AP449" s="193"/>
      <c r="AQ449" s="193"/>
      <c r="AR449" s="193"/>
      <c r="AS449" s="193"/>
      <c r="AT449" s="193"/>
      <c r="AU449" s="193"/>
      <c r="AV449" s="193"/>
    </row>
    <row r="450" spans="1:48" ht="15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  <c r="AH450" s="193"/>
      <c r="AI450" s="193"/>
      <c r="AJ450" s="193"/>
      <c r="AK450" s="193"/>
      <c r="AL450" s="193"/>
      <c r="AM450" s="193"/>
      <c r="AN450" s="193"/>
      <c r="AO450" s="193"/>
      <c r="AP450" s="193"/>
      <c r="AQ450" s="193"/>
      <c r="AR450" s="193"/>
      <c r="AS450" s="193"/>
      <c r="AT450" s="193"/>
      <c r="AU450" s="193"/>
      <c r="AV450" s="193"/>
    </row>
    <row r="451" spans="1:48" ht="15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3"/>
      <c r="AK451" s="193"/>
      <c r="AL451" s="193"/>
      <c r="AM451" s="193"/>
      <c r="AN451" s="193"/>
      <c r="AO451" s="193"/>
      <c r="AP451" s="193"/>
      <c r="AQ451" s="193"/>
      <c r="AR451" s="193"/>
      <c r="AS451" s="193"/>
      <c r="AT451" s="193"/>
      <c r="AU451" s="193"/>
      <c r="AV451" s="193"/>
    </row>
    <row r="452" spans="1:48" ht="15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  <c r="AH452" s="193"/>
      <c r="AI452" s="193"/>
      <c r="AJ452" s="193"/>
      <c r="AK452" s="193"/>
      <c r="AL452" s="193"/>
      <c r="AM452" s="193"/>
      <c r="AN452" s="193"/>
      <c r="AO452" s="193"/>
      <c r="AP452" s="193"/>
      <c r="AQ452" s="193"/>
      <c r="AR452" s="193"/>
      <c r="AS452" s="193"/>
      <c r="AT452" s="193"/>
      <c r="AU452" s="193"/>
      <c r="AV452" s="193"/>
    </row>
    <row r="453" spans="1:48" ht="15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  <c r="AE453" s="193"/>
      <c r="AF453" s="193"/>
      <c r="AG453" s="193"/>
      <c r="AH453" s="193"/>
      <c r="AI453" s="193"/>
      <c r="AJ453" s="193"/>
      <c r="AK453" s="193"/>
      <c r="AL453" s="193"/>
      <c r="AM453" s="193"/>
      <c r="AN453" s="193"/>
      <c r="AO453" s="193"/>
      <c r="AP453" s="193"/>
      <c r="AQ453" s="193"/>
      <c r="AR453" s="193"/>
      <c r="AS453" s="193"/>
      <c r="AT453" s="193"/>
      <c r="AU453" s="193"/>
      <c r="AV453" s="193"/>
    </row>
    <row r="454" spans="1:48" ht="15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  <c r="AE454" s="193"/>
      <c r="AF454" s="193"/>
      <c r="AG454" s="193"/>
      <c r="AH454" s="193"/>
      <c r="AI454" s="193"/>
      <c r="AJ454" s="193"/>
      <c r="AK454" s="193"/>
      <c r="AL454" s="193"/>
      <c r="AM454" s="193"/>
      <c r="AN454" s="193"/>
      <c r="AO454" s="193"/>
      <c r="AP454" s="193"/>
      <c r="AQ454" s="193"/>
      <c r="AR454" s="193"/>
      <c r="AS454" s="193"/>
      <c r="AT454" s="193"/>
      <c r="AU454" s="193"/>
      <c r="AV454" s="193"/>
    </row>
    <row r="455" spans="1:48" ht="15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3"/>
      <c r="AF455" s="193"/>
      <c r="AG455" s="193"/>
      <c r="AH455" s="193"/>
      <c r="AI455" s="193"/>
      <c r="AJ455" s="193"/>
      <c r="AK455" s="193"/>
      <c r="AL455" s="193"/>
      <c r="AM455" s="193"/>
      <c r="AN455" s="193"/>
      <c r="AO455" s="193"/>
      <c r="AP455" s="193"/>
      <c r="AQ455" s="193"/>
      <c r="AR455" s="193"/>
      <c r="AS455" s="193"/>
      <c r="AT455" s="193"/>
      <c r="AU455" s="193"/>
      <c r="AV455" s="193"/>
    </row>
    <row r="456" spans="1:48" ht="15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  <c r="AE456" s="193"/>
      <c r="AF456" s="193"/>
      <c r="AG456" s="193"/>
      <c r="AH456" s="193"/>
      <c r="AI456" s="193"/>
      <c r="AJ456" s="193"/>
      <c r="AK456" s="193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</row>
    <row r="457" spans="1:48" ht="15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  <c r="AE457" s="193"/>
      <c r="AF457" s="193"/>
      <c r="AG457" s="193"/>
      <c r="AH457" s="193"/>
      <c r="AI457" s="193"/>
      <c r="AJ457" s="193"/>
      <c r="AK457" s="193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</row>
    <row r="458" spans="1:48" ht="15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  <c r="AE458" s="193"/>
      <c r="AF458" s="193"/>
      <c r="AG458" s="193"/>
      <c r="AH458" s="193"/>
      <c r="AI458" s="193"/>
      <c r="AJ458" s="193"/>
      <c r="AK458" s="193"/>
      <c r="AL458" s="193"/>
      <c r="AM458" s="193"/>
      <c r="AN458" s="193"/>
      <c r="AO458" s="193"/>
      <c r="AP458" s="193"/>
      <c r="AQ458" s="193"/>
      <c r="AR458" s="193"/>
      <c r="AS458" s="193"/>
      <c r="AT458" s="193"/>
      <c r="AU458" s="193"/>
      <c r="AV458" s="193"/>
    </row>
    <row r="459" spans="1:48" ht="15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  <c r="AE459" s="193"/>
      <c r="AF459" s="193"/>
      <c r="AG459" s="193"/>
      <c r="AH459" s="193"/>
      <c r="AI459" s="193"/>
      <c r="AJ459" s="193"/>
      <c r="AK459" s="193"/>
      <c r="AL459" s="193"/>
      <c r="AM459" s="193"/>
      <c r="AN459" s="193"/>
      <c r="AO459" s="193"/>
      <c r="AP459" s="193"/>
      <c r="AQ459" s="193"/>
      <c r="AR459" s="193"/>
      <c r="AS459" s="193"/>
      <c r="AT459" s="193"/>
      <c r="AU459" s="193"/>
      <c r="AV459" s="193"/>
    </row>
    <row r="460" spans="1:48" ht="15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3"/>
      <c r="AF460" s="193"/>
      <c r="AG460" s="193"/>
      <c r="AH460" s="193"/>
      <c r="AI460" s="193"/>
      <c r="AJ460" s="193"/>
      <c r="AK460" s="193"/>
      <c r="AL460" s="193"/>
      <c r="AM460" s="193"/>
      <c r="AN460" s="193"/>
      <c r="AO460" s="193"/>
      <c r="AP460" s="193"/>
      <c r="AQ460" s="193"/>
      <c r="AR460" s="193"/>
      <c r="AS460" s="193"/>
      <c r="AT460" s="193"/>
      <c r="AU460" s="193"/>
      <c r="AV460" s="193"/>
    </row>
    <row r="461" spans="1:48" ht="15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  <c r="AH461" s="193"/>
      <c r="AI461" s="193"/>
      <c r="AJ461" s="193"/>
      <c r="AK461" s="193"/>
      <c r="AL461" s="193"/>
      <c r="AM461" s="193"/>
      <c r="AN461" s="193"/>
      <c r="AO461" s="193"/>
      <c r="AP461" s="193"/>
      <c r="AQ461" s="193"/>
      <c r="AR461" s="193"/>
      <c r="AS461" s="193"/>
      <c r="AT461" s="193"/>
      <c r="AU461" s="193"/>
      <c r="AV461" s="193"/>
    </row>
    <row r="462" spans="1:48" ht="15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  <c r="AH462" s="193"/>
      <c r="AI462" s="193"/>
      <c r="AJ462" s="193"/>
      <c r="AK462" s="193"/>
      <c r="AL462" s="193"/>
      <c r="AM462" s="193"/>
      <c r="AN462" s="193"/>
      <c r="AO462" s="193"/>
      <c r="AP462" s="193"/>
      <c r="AQ462" s="193"/>
      <c r="AR462" s="193"/>
      <c r="AS462" s="193"/>
      <c r="AT462" s="193"/>
      <c r="AU462" s="193"/>
      <c r="AV462" s="193"/>
    </row>
    <row r="463" spans="1:48" ht="15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  <c r="AH463" s="193"/>
      <c r="AI463" s="193"/>
      <c r="AJ463" s="193"/>
      <c r="AK463" s="193"/>
      <c r="AL463" s="193"/>
      <c r="AM463" s="193"/>
      <c r="AN463" s="193"/>
      <c r="AO463" s="193"/>
      <c r="AP463" s="193"/>
      <c r="AQ463" s="193"/>
      <c r="AR463" s="193"/>
      <c r="AS463" s="193"/>
      <c r="AT463" s="193"/>
      <c r="AU463" s="193"/>
      <c r="AV463" s="193"/>
    </row>
    <row r="464" spans="1:48" ht="15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  <c r="AE464" s="193"/>
      <c r="AF464" s="193"/>
      <c r="AG464" s="193"/>
      <c r="AH464" s="193"/>
      <c r="AI464" s="193"/>
      <c r="AJ464" s="193"/>
      <c r="AK464" s="193"/>
      <c r="AL464" s="193"/>
      <c r="AM464" s="193"/>
      <c r="AN464" s="193"/>
      <c r="AO464" s="193"/>
      <c r="AP464" s="193"/>
      <c r="AQ464" s="193"/>
      <c r="AR464" s="193"/>
      <c r="AS464" s="193"/>
      <c r="AT464" s="193"/>
      <c r="AU464" s="193"/>
      <c r="AV464" s="193"/>
    </row>
    <row r="465" spans="1:48" ht="15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193"/>
      <c r="AJ465" s="193"/>
      <c r="AK465" s="193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</row>
    <row r="466" spans="1:48" ht="15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3"/>
      <c r="AF466" s="193"/>
      <c r="AG466" s="193"/>
      <c r="AH466" s="193"/>
      <c r="AI466" s="193"/>
      <c r="AJ466" s="193"/>
      <c r="AK466" s="193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</row>
    <row r="467" spans="1:48" ht="15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  <c r="AE467" s="193"/>
      <c r="AF467" s="193"/>
      <c r="AG467" s="193"/>
      <c r="AH467" s="193"/>
      <c r="AI467" s="193"/>
      <c r="AJ467" s="193"/>
      <c r="AK467" s="193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</row>
    <row r="468" spans="1:48" ht="15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  <c r="AE468" s="193"/>
      <c r="AF468" s="193"/>
      <c r="AG468" s="193"/>
      <c r="AH468" s="193"/>
      <c r="AI468" s="193"/>
      <c r="AJ468" s="193"/>
      <c r="AK468" s="193"/>
      <c r="AL468" s="193"/>
      <c r="AM468" s="193"/>
      <c r="AN468" s="193"/>
      <c r="AO468" s="193"/>
      <c r="AP468" s="193"/>
      <c r="AQ468" s="193"/>
      <c r="AR468" s="193"/>
      <c r="AS468" s="193"/>
      <c r="AT468" s="193"/>
      <c r="AU468" s="193"/>
      <c r="AV468" s="193"/>
    </row>
    <row r="469" spans="1:48" ht="15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  <c r="AH469" s="193"/>
      <c r="AI469" s="193"/>
      <c r="AJ469" s="193"/>
      <c r="AK469" s="193"/>
      <c r="AL469" s="193"/>
      <c r="AM469" s="193"/>
      <c r="AN469" s="193"/>
      <c r="AO469" s="193"/>
      <c r="AP469" s="193"/>
      <c r="AQ469" s="193"/>
      <c r="AR469" s="193"/>
      <c r="AS469" s="193"/>
      <c r="AT469" s="193"/>
      <c r="AU469" s="193"/>
      <c r="AV469" s="193"/>
    </row>
    <row r="470" spans="1:48" ht="15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  <c r="AH470" s="193"/>
      <c r="AI470" s="193"/>
      <c r="AJ470" s="193"/>
      <c r="AK470" s="193"/>
      <c r="AL470" s="193"/>
      <c r="AM470" s="193"/>
      <c r="AN470" s="193"/>
      <c r="AO470" s="193"/>
      <c r="AP470" s="193"/>
      <c r="AQ470" s="193"/>
      <c r="AR470" s="193"/>
      <c r="AS470" s="193"/>
      <c r="AT470" s="193"/>
      <c r="AU470" s="193"/>
      <c r="AV470" s="193"/>
    </row>
    <row r="471" spans="1:48" ht="15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  <c r="AH471" s="193"/>
      <c r="AI471" s="193"/>
      <c r="AJ471" s="193"/>
      <c r="AK471" s="193"/>
      <c r="AL471" s="193"/>
      <c r="AM471" s="193"/>
      <c r="AN471" s="193"/>
      <c r="AO471" s="193"/>
      <c r="AP471" s="193"/>
      <c r="AQ471" s="193"/>
      <c r="AR471" s="193"/>
      <c r="AS471" s="193"/>
      <c r="AT471" s="193"/>
      <c r="AU471" s="193"/>
      <c r="AV471" s="193"/>
    </row>
    <row r="472" spans="1:48" ht="15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  <c r="AE472" s="193"/>
      <c r="AF472" s="193"/>
      <c r="AG472" s="193"/>
      <c r="AH472" s="193"/>
      <c r="AI472" s="193"/>
      <c r="AJ472" s="193"/>
      <c r="AK472" s="193"/>
      <c r="AL472" s="193"/>
      <c r="AM472" s="193"/>
      <c r="AN472" s="193"/>
      <c r="AO472" s="193"/>
      <c r="AP472" s="193"/>
      <c r="AQ472" s="193"/>
      <c r="AR472" s="193"/>
      <c r="AS472" s="193"/>
      <c r="AT472" s="193"/>
      <c r="AU472" s="193"/>
      <c r="AV472" s="193"/>
    </row>
    <row r="473" spans="1:48" ht="15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  <c r="AH473" s="193"/>
      <c r="AI473" s="193"/>
      <c r="AJ473" s="193"/>
      <c r="AK473" s="193"/>
      <c r="AL473" s="193"/>
      <c r="AM473" s="193"/>
      <c r="AN473" s="193"/>
      <c r="AO473" s="193"/>
      <c r="AP473" s="193"/>
      <c r="AQ473" s="193"/>
      <c r="AR473" s="193"/>
      <c r="AS473" s="193"/>
      <c r="AT473" s="193"/>
      <c r="AU473" s="193"/>
      <c r="AV473" s="193"/>
    </row>
    <row r="474" spans="1:48" ht="15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  <c r="AH474" s="193"/>
      <c r="AI474" s="193"/>
      <c r="AJ474" s="193"/>
      <c r="AK474" s="193"/>
      <c r="AL474" s="193"/>
      <c r="AM474" s="193"/>
      <c r="AN474" s="193"/>
      <c r="AO474" s="193"/>
      <c r="AP474" s="193"/>
      <c r="AQ474" s="193"/>
      <c r="AR474" s="193"/>
      <c r="AS474" s="193"/>
      <c r="AT474" s="193"/>
      <c r="AU474" s="193"/>
      <c r="AV474" s="193"/>
    </row>
    <row r="475" spans="1:48" ht="15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3"/>
      <c r="AG475" s="193"/>
      <c r="AH475" s="193"/>
      <c r="AI475" s="193"/>
      <c r="AJ475" s="193"/>
      <c r="AK475" s="193"/>
      <c r="AL475" s="193"/>
      <c r="AM475" s="193"/>
      <c r="AN475" s="193"/>
      <c r="AO475" s="193"/>
      <c r="AP475" s="193"/>
      <c r="AQ475" s="193"/>
      <c r="AR475" s="193"/>
      <c r="AS475" s="193"/>
      <c r="AT475" s="193"/>
      <c r="AU475" s="193"/>
      <c r="AV475" s="193"/>
    </row>
    <row r="476" spans="1:48" ht="15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3"/>
      <c r="AF476" s="193"/>
      <c r="AG476" s="193"/>
      <c r="AH476" s="193"/>
      <c r="AI476" s="193"/>
      <c r="AJ476" s="193"/>
      <c r="AK476" s="193"/>
      <c r="AL476" s="193"/>
      <c r="AM476" s="193"/>
      <c r="AN476" s="193"/>
      <c r="AO476" s="193"/>
      <c r="AP476" s="193"/>
      <c r="AQ476" s="193"/>
      <c r="AR476" s="193"/>
      <c r="AS476" s="193"/>
      <c r="AT476" s="193"/>
      <c r="AU476" s="193"/>
      <c r="AV476" s="193"/>
    </row>
    <row r="477" spans="1:48" ht="15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  <c r="AA477" s="193"/>
      <c r="AB477" s="193"/>
      <c r="AC477" s="193"/>
      <c r="AD477" s="193"/>
      <c r="AE477" s="193"/>
      <c r="AF477" s="193"/>
      <c r="AG477" s="193"/>
      <c r="AH477" s="193"/>
      <c r="AI477" s="193"/>
      <c r="AJ477" s="193"/>
      <c r="AK477" s="193"/>
      <c r="AL477" s="193"/>
      <c r="AM477" s="193"/>
      <c r="AN477" s="193"/>
      <c r="AO477" s="193"/>
      <c r="AP477" s="193"/>
      <c r="AQ477" s="193"/>
      <c r="AR477" s="193"/>
      <c r="AS477" s="193"/>
      <c r="AT477" s="193"/>
      <c r="AU477" s="193"/>
      <c r="AV477" s="193"/>
    </row>
    <row r="478" spans="1:48" ht="15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  <c r="AE478" s="193"/>
      <c r="AF478" s="193"/>
      <c r="AG478" s="193"/>
      <c r="AH478" s="193"/>
      <c r="AI478" s="193"/>
      <c r="AJ478" s="193"/>
      <c r="AK478" s="193"/>
      <c r="AL478" s="193"/>
      <c r="AM478" s="193"/>
      <c r="AN478" s="193"/>
      <c r="AO478" s="193"/>
      <c r="AP478" s="193"/>
      <c r="AQ478" s="193"/>
      <c r="AR478" s="193"/>
      <c r="AS478" s="193"/>
      <c r="AT478" s="193"/>
      <c r="AU478" s="193"/>
      <c r="AV478" s="193"/>
    </row>
    <row r="479" spans="1:48" ht="15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3"/>
      <c r="AG479" s="193"/>
      <c r="AH479" s="193"/>
      <c r="AI479" s="193"/>
      <c r="AJ479" s="193"/>
      <c r="AK479" s="193"/>
      <c r="AL479" s="193"/>
      <c r="AM479" s="193"/>
      <c r="AN479" s="193"/>
      <c r="AO479" s="193"/>
      <c r="AP479" s="193"/>
      <c r="AQ479" s="193"/>
      <c r="AR479" s="193"/>
      <c r="AS479" s="193"/>
      <c r="AT479" s="193"/>
      <c r="AU479" s="193"/>
      <c r="AV479" s="193"/>
    </row>
    <row r="480" spans="1:48" ht="15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  <c r="AE480" s="193"/>
      <c r="AF480" s="193"/>
      <c r="AG480" s="193"/>
      <c r="AH480" s="193"/>
      <c r="AI480" s="193"/>
      <c r="AJ480" s="193"/>
      <c r="AK480" s="193"/>
      <c r="AL480" s="193"/>
      <c r="AM480" s="193"/>
      <c r="AN480" s="193"/>
      <c r="AO480" s="193"/>
      <c r="AP480" s="193"/>
      <c r="AQ480" s="193"/>
      <c r="AR480" s="193"/>
      <c r="AS480" s="193"/>
      <c r="AT480" s="193"/>
      <c r="AU480" s="193"/>
      <c r="AV480" s="193"/>
    </row>
    <row r="481" spans="1:48" ht="15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  <c r="AE481" s="193"/>
      <c r="AF481" s="193"/>
      <c r="AG481" s="193"/>
      <c r="AH481" s="193"/>
      <c r="AI481" s="193"/>
      <c r="AJ481" s="193"/>
      <c r="AK481" s="193"/>
      <c r="AL481" s="193"/>
      <c r="AM481" s="193"/>
      <c r="AN481" s="193"/>
      <c r="AO481" s="193"/>
      <c r="AP481" s="193"/>
      <c r="AQ481" s="193"/>
      <c r="AR481" s="193"/>
      <c r="AS481" s="193"/>
      <c r="AT481" s="193"/>
      <c r="AU481" s="193"/>
      <c r="AV481" s="193"/>
    </row>
    <row r="482" spans="1:48" ht="15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  <c r="AE482" s="193"/>
      <c r="AF482" s="193"/>
      <c r="AG482" s="193"/>
      <c r="AH482" s="193"/>
      <c r="AI482" s="193"/>
      <c r="AJ482" s="193"/>
      <c r="AK482" s="193"/>
      <c r="AL482" s="193"/>
      <c r="AM482" s="193"/>
      <c r="AN482" s="193"/>
      <c r="AO482" s="193"/>
      <c r="AP482" s="193"/>
      <c r="AQ482" s="193"/>
      <c r="AR482" s="193"/>
      <c r="AS482" s="193"/>
      <c r="AT482" s="193"/>
      <c r="AU482" s="193"/>
      <c r="AV482" s="193"/>
    </row>
    <row r="483" spans="1:48" ht="15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3"/>
      <c r="AK483" s="193"/>
      <c r="AL483" s="193"/>
      <c r="AM483" s="193"/>
      <c r="AN483" s="193"/>
      <c r="AO483" s="193"/>
      <c r="AP483" s="193"/>
      <c r="AQ483" s="193"/>
      <c r="AR483" s="193"/>
      <c r="AS483" s="193"/>
      <c r="AT483" s="193"/>
      <c r="AU483" s="193"/>
      <c r="AV483" s="193"/>
    </row>
    <row r="484" spans="1:48" ht="15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3"/>
      <c r="AK484" s="193"/>
      <c r="AL484" s="193"/>
      <c r="AM484" s="193"/>
      <c r="AN484" s="193"/>
      <c r="AO484" s="193"/>
      <c r="AP484" s="193"/>
      <c r="AQ484" s="193"/>
      <c r="AR484" s="193"/>
      <c r="AS484" s="193"/>
      <c r="AT484" s="193"/>
      <c r="AU484" s="193"/>
      <c r="AV484" s="193"/>
    </row>
    <row r="485" spans="1:48" ht="15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3"/>
      <c r="AK485" s="193"/>
      <c r="AL485" s="193"/>
      <c r="AM485" s="193"/>
      <c r="AN485" s="193"/>
      <c r="AO485" s="193"/>
      <c r="AP485" s="193"/>
      <c r="AQ485" s="193"/>
      <c r="AR485" s="193"/>
      <c r="AS485" s="193"/>
      <c r="AT485" s="193"/>
      <c r="AU485" s="193"/>
      <c r="AV485" s="193"/>
    </row>
    <row r="486" spans="1:48" ht="15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3"/>
      <c r="AS486" s="193"/>
      <c r="AT486" s="193"/>
      <c r="AU486" s="193"/>
      <c r="AV486" s="193"/>
    </row>
    <row r="487" spans="1:48" ht="15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3"/>
      <c r="AK487" s="193"/>
      <c r="AL487" s="193"/>
      <c r="AM487" s="193"/>
      <c r="AN487" s="193"/>
      <c r="AO487" s="193"/>
      <c r="AP487" s="193"/>
      <c r="AQ487" s="193"/>
      <c r="AR487" s="193"/>
      <c r="AS487" s="193"/>
      <c r="AT487" s="193"/>
      <c r="AU487" s="193"/>
      <c r="AV487" s="193"/>
    </row>
    <row r="488" spans="1:48" ht="15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3"/>
      <c r="AK488" s="193"/>
      <c r="AL488" s="193"/>
      <c r="AM488" s="193"/>
      <c r="AN488" s="193"/>
      <c r="AO488" s="193"/>
      <c r="AP488" s="193"/>
      <c r="AQ488" s="193"/>
      <c r="AR488" s="193"/>
      <c r="AS488" s="193"/>
      <c r="AT488" s="193"/>
      <c r="AU488" s="193"/>
      <c r="AV488" s="193"/>
    </row>
    <row r="489" spans="1:48" ht="15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3"/>
      <c r="AQ489" s="193"/>
      <c r="AR489" s="193"/>
      <c r="AS489" s="193"/>
      <c r="AT489" s="193"/>
      <c r="AU489" s="193"/>
      <c r="AV489" s="193"/>
    </row>
    <row r="490" spans="1:48" ht="15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3"/>
      <c r="AK490" s="193"/>
      <c r="AL490" s="193"/>
      <c r="AM490" s="193"/>
      <c r="AN490" s="193"/>
      <c r="AO490" s="193"/>
      <c r="AP490" s="193"/>
      <c r="AQ490" s="193"/>
      <c r="AR490" s="193"/>
      <c r="AS490" s="193"/>
      <c r="AT490" s="193"/>
      <c r="AU490" s="193"/>
      <c r="AV490" s="193"/>
    </row>
    <row r="491" spans="1:48" ht="15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/>
      <c r="AG491" s="193"/>
      <c r="AH491" s="193"/>
      <c r="AI491" s="193"/>
      <c r="AJ491" s="193"/>
      <c r="AK491" s="193"/>
      <c r="AL491" s="193"/>
      <c r="AM491" s="193"/>
      <c r="AN491" s="193"/>
      <c r="AO491" s="193"/>
      <c r="AP491" s="193"/>
      <c r="AQ491" s="193"/>
      <c r="AR491" s="193"/>
      <c r="AS491" s="193"/>
      <c r="AT491" s="193"/>
      <c r="AU491" s="193"/>
      <c r="AV491" s="193"/>
    </row>
    <row r="492" spans="1:48" ht="15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/>
      <c r="AG492" s="193"/>
      <c r="AH492" s="193"/>
      <c r="AI492" s="193"/>
      <c r="AJ492" s="193"/>
      <c r="AK492" s="193"/>
      <c r="AL492" s="193"/>
      <c r="AM492" s="193"/>
      <c r="AN492" s="193"/>
      <c r="AO492" s="193"/>
      <c r="AP492" s="193"/>
      <c r="AQ492" s="193"/>
      <c r="AR492" s="193"/>
      <c r="AS492" s="193"/>
      <c r="AT492" s="193"/>
      <c r="AU492" s="193"/>
      <c r="AV492" s="193"/>
    </row>
    <row r="493" spans="1:48" ht="15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  <c r="AE493" s="193"/>
      <c r="AF493" s="193"/>
      <c r="AG493" s="193"/>
      <c r="AH493" s="193"/>
      <c r="AI493" s="193"/>
      <c r="AJ493" s="193"/>
      <c r="AK493" s="193"/>
      <c r="AL493" s="193"/>
      <c r="AM493" s="193"/>
      <c r="AN493" s="193"/>
      <c r="AO493" s="193"/>
      <c r="AP493" s="193"/>
      <c r="AQ493" s="193"/>
      <c r="AR493" s="193"/>
      <c r="AS493" s="193"/>
      <c r="AT493" s="193"/>
      <c r="AU493" s="193"/>
      <c r="AV493" s="193"/>
    </row>
    <row r="494" spans="1:48" ht="15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  <c r="AE494" s="193"/>
      <c r="AF494" s="193"/>
      <c r="AG494" s="193"/>
      <c r="AH494" s="193"/>
      <c r="AI494" s="193"/>
      <c r="AJ494" s="193"/>
      <c r="AK494" s="193"/>
      <c r="AL494" s="193"/>
      <c r="AM494" s="193"/>
      <c r="AN494" s="193"/>
      <c r="AO494" s="193"/>
      <c r="AP494" s="193"/>
      <c r="AQ494" s="193"/>
      <c r="AR494" s="193"/>
      <c r="AS494" s="193"/>
      <c r="AT494" s="193"/>
      <c r="AU494" s="193"/>
      <c r="AV494" s="193"/>
    </row>
    <row r="495" spans="1:48" ht="15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  <c r="AH495" s="193"/>
      <c r="AI495" s="193"/>
      <c r="AJ495" s="193"/>
      <c r="AK495" s="193"/>
      <c r="AL495" s="193"/>
      <c r="AM495" s="193"/>
      <c r="AN495" s="193"/>
      <c r="AO495" s="193"/>
      <c r="AP495" s="193"/>
      <c r="AQ495" s="193"/>
      <c r="AR495" s="193"/>
      <c r="AS495" s="193"/>
      <c r="AT495" s="193"/>
      <c r="AU495" s="193"/>
      <c r="AV495" s="193"/>
    </row>
    <row r="496" spans="1:48" ht="15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  <c r="AH496" s="193"/>
      <c r="AI496" s="193"/>
      <c r="AJ496" s="193"/>
      <c r="AK496" s="193"/>
      <c r="AL496" s="193"/>
      <c r="AM496" s="193"/>
      <c r="AN496" s="193"/>
      <c r="AO496" s="193"/>
      <c r="AP496" s="193"/>
      <c r="AQ496" s="193"/>
      <c r="AR496" s="193"/>
      <c r="AS496" s="193"/>
      <c r="AT496" s="193"/>
      <c r="AU496" s="193"/>
      <c r="AV496" s="193"/>
    </row>
    <row r="497" spans="1:48" ht="15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  <c r="AH497" s="193"/>
      <c r="AI497" s="193"/>
      <c r="AJ497" s="193"/>
      <c r="AK497" s="193"/>
      <c r="AL497" s="193"/>
      <c r="AM497" s="193"/>
      <c r="AN497" s="193"/>
      <c r="AO497" s="193"/>
      <c r="AP497" s="193"/>
      <c r="AQ497" s="193"/>
      <c r="AR497" s="193"/>
      <c r="AS497" s="193"/>
      <c r="AT497" s="193"/>
      <c r="AU497" s="193"/>
      <c r="AV497" s="193"/>
    </row>
    <row r="498" spans="1:48" ht="15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  <c r="AH498" s="193"/>
      <c r="AI498" s="193"/>
      <c r="AJ498" s="193"/>
      <c r="AK498" s="193"/>
      <c r="AL498" s="193"/>
      <c r="AM498" s="193"/>
      <c r="AN498" s="193"/>
      <c r="AO498" s="193"/>
      <c r="AP498" s="193"/>
      <c r="AQ498" s="193"/>
      <c r="AR498" s="193"/>
      <c r="AS498" s="193"/>
      <c r="AT498" s="193"/>
      <c r="AU498" s="193"/>
      <c r="AV498" s="193"/>
    </row>
    <row r="499" spans="1:48" ht="15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  <c r="AH499" s="193"/>
      <c r="AI499" s="193"/>
      <c r="AJ499" s="193"/>
      <c r="AK499" s="193"/>
      <c r="AL499" s="193"/>
      <c r="AM499" s="193"/>
      <c r="AN499" s="193"/>
      <c r="AO499" s="193"/>
      <c r="AP499" s="193"/>
      <c r="AQ499" s="193"/>
      <c r="AR499" s="193"/>
      <c r="AS499" s="193"/>
      <c r="AT499" s="193"/>
      <c r="AU499" s="193"/>
      <c r="AV499" s="193"/>
    </row>
    <row r="500" spans="1:48" ht="15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  <c r="AH500" s="193"/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193"/>
      <c r="AS500" s="193"/>
      <c r="AT500" s="193"/>
      <c r="AU500" s="193"/>
      <c r="AV500" s="193"/>
    </row>
    <row r="501" spans="1:48" ht="15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3"/>
      <c r="AF501" s="193"/>
      <c r="AG501" s="193"/>
      <c r="AH501" s="193"/>
      <c r="AI501" s="193"/>
      <c r="AJ501" s="193"/>
      <c r="AK501" s="193"/>
      <c r="AL501" s="193"/>
      <c r="AM501" s="193"/>
      <c r="AN501" s="193"/>
      <c r="AO501" s="193"/>
      <c r="AP501" s="193"/>
      <c r="AQ501" s="193"/>
      <c r="AR501" s="193"/>
      <c r="AS501" s="193"/>
      <c r="AT501" s="193"/>
      <c r="AU501" s="193"/>
      <c r="AV501" s="193"/>
    </row>
    <row r="502" spans="1:48" ht="15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  <c r="AE502" s="193"/>
      <c r="AF502" s="193"/>
      <c r="AG502" s="193"/>
      <c r="AH502" s="193"/>
      <c r="AI502" s="193"/>
      <c r="AJ502" s="193"/>
      <c r="AK502" s="193"/>
      <c r="AL502" s="193"/>
      <c r="AM502" s="193"/>
      <c r="AN502" s="193"/>
      <c r="AO502" s="193"/>
      <c r="AP502" s="193"/>
      <c r="AQ502" s="193"/>
      <c r="AR502" s="193"/>
      <c r="AS502" s="193"/>
      <c r="AT502" s="193"/>
      <c r="AU502" s="193"/>
      <c r="AV502" s="193"/>
    </row>
    <row r="503" spans="1:48" ht="15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  <c r="AE503" s="193"/>
      <c r="AF503" s="193"/>
      <c r="AG503" s="193"/>
      <c r="AH503" s="193"/>
      <c r="AI503" s="193"/>
      <c r="AJ503" s="193"/>
      <c r="AK503" s="193"/>
      <c r="AL503" s="193"/>
      <c r="AM503" s="193"/>
      <c r="AN503" s="193"/>
      <c r="AO503" s="193"/>
      <c r="AP503" s="193"/>
      <c r="AQ503" s="193"/>
      <c r="AR503" s="193"/>
      <c r="AS503" s="193"/>
      <c r="AT503" s="193"/>
      <c r="AU503" s="193"/>
      <c r="AV503" s="193"/>
    </row>
    <row r="504" spans="1:48" ht="15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</row>
    <row r="505" spans="1:48" ht="15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</row>
    <row r="506" spans="1:48" ht="15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</row>
    <row r="507" spans="1:48" ht="15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</row>
    <row r="508" spans="1:48" ht="15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  <c r="AE508" s="193"/>
      <c r="AF508" s="193"/>
      <c r="AG508" s="193"/>
      <c r="AH508" s="193"/>
      <c r="AI508" s="193"/>
      <c r="AJ508" s="193"/>
      <c r="AK508" s="193"/>
      <c r="AL508" s="193"/>
      <c r="AM508" s="193"/>
      <c r="AN508" s="193"/>
      <c r="AO508" s="193"/>
      <c r="AP508" s="193"/>
      <c r="AQ508" s="193"/>
      <c r="AR508" s="193"/>
      <c r="AS508" s="193"/>
      <c r="AT508" s="193"/>
      <c r="AU508" s="193"/>
      <c r="AV508" s="193"/>
    </row>
    <row r="509" spans="1:48" ht="15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</row>
    <row r="510" spans="1:48" ht="15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  <c r="AE510" s="193"/>
      <c r="AF510" s="193"/>
      <c r="AG510" s="193"/>
      <c r="AH510" s="193"/>
      <c r="AI510" s="193"/>
      <c r="AJ510" s="193"/>
      <c r="AK510" s="193"/>
      <c r="AL510" s="193"/>
      <c r="AM510" s="193"/>
      <c r="AN510" s="193"/>
      <c r="AO510" s="193"/>
      <c r="AP510" s="193"/>
      <c r="AQ510" s="193"/>
      <c r="AR510" s="193"/>
      <c r="AS510" s="193"/>
      <c r="AT510" s="193"/>
      <c r="AU510" s="193"/>
      <c r="AV510" s="193"/>
    </row>
    <row r="511" spans="1:48" ht="15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  <c r="AE511" s="193"/>
      <c r="AF511" s="193"/>
      <c r="AG511" s="193"/>
      <c r="AH511" s="193"/>
      <c r="AI511" s="193"/>
      <c r="AJ511" s="193"/>
      <c r="AK511" s="193"/>
      <c r="AL511" s="193"/>
      <c r="AM511" s="193"/>
      <c r="AN511" s="193"/>
      <c r="AO511" s="193"/>
      <c r="AP511" s="193"/>
      <c r="AQ511" s="193"/>
      <c r="AR511" s="193"/>
      <c r="AS511" s="193"/>
      <c r="AT511" s="193"/>
      <c r="AU511" s="193"/>
      <c r="AV511" s="193"/>
    </row>
    <row r="512" spans="1:48" ht="15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  <c r="AE512" s="193"/>
      <c r="AF512" s="193"/>
      <c r="AG512" s="193"/>
      <c r="AH512" s="193"/>
      <c r="AI512" s="193"/>
      <c r="AJ512" s="193"/>
      <c r="AK512" s="193"/>
      <c r="AL512" s="193"/>
      <c r="AM512" s="193"/>
      <c r="AN512" s="193"/>
      <c r="AO512" s="193"/>
      <c r="AP512" s="193"/>
      <c r="AQ512" s="193"/>
      <c r="AR512" s="193"/>
      <c r="AS512" s="193"/>
      <c r="AT512" s="193"/>
      <c r="AU512" s="193"/>
      <c r="AV512" s="193"/>
    </row>
    <row r="513" spans="1:48" ht="15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  <c r="AE513" s="193"/>
      <c r="AF513" s="193"/>
      <c r="AG513" s="193"/>
      <c r="AH513" s="193"/>
      <c r="AI513" s="193"/>
      <c r="AJ513" s="193"/>
      <c r="AK513" s="193"/>
      <c r="AL513" s="193"/>
      <c r="AM513" s="193"/>
      <c r="AN513" s="193"/>
      <c r="AO513" s="193"/>
      <c r="AP513" s="193"/>
      <c r="AQ513" s="193"/>
      <c r="AR513" s="193"/>
      <c r="AS513" s="193"/>
      <c r="AT513" s="193"/>
      <c r="AU513" s="193"/>
      <c r="AV513" s="193"/>
    </row>
    <row r="514" spans="1:48" ht="15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3"/>
      <c r="AG514" s="193"/>
      <c r="AH514" s="193"/>
      <c r="AI514" s="193"/>
      <c r="AJ514" s="193"/>
      <c r="AK514" s="193"/>
      <c r="AL514" s="193"/>
      <c r="AM514" s="193"/>
      <c r="AN514" s="193"/>
      <c r="AO514" s="193"/>
      <c r="AP514" s="193"/>
      <c r="AQ514" s="193"/>
      <c r="AR514" s="193"/>
      <c r="AS514" s="193"/>
      <c r="AT514" s="193"/>
      <c r="AU514" s="193"/>
      <c r="AV514" s="193"/>
    </row>
    <row r="515" spans="1:48" ht="15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  <c r="AE515" s="193"/>
      <c r="AF515" s="193"/>
      <c r="AG515" s="193"/>
      <c r="AH515" s="193"/>
      <c r="AI515" s="193"/>
      <c r="AJ515" s="193"/>
      <c r="AK515" s="193"/>
      <c r="AL515" s="193"/>
      <c r="AM515" s="193"/>
      <c r="AN515" s="193"/>
      <c r="AO515" s="193"/>
      <c r="AP515" s="193"/>
      <c r="AQ515" s="193"/>
      <c r="AR515" s="193"/>
      <c r="AS515" s="193"/>
      <c r="AT515" s="193"/>
      <c r="AU515" s="193"/>
      <c r="AV515" s="193"/>
    </row>
    <row r="516" spans="1:48" ht="15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  <c r="AA516" s="193"/>
      <c r="AB516" s="193"/>
      <c r="AC516" s="193"/>
      <c r="AD516" s="193"/>
      <c r="AE516" s="193"/>
      <c r="AF516" s="193"/>
      <c r="AG516" s="193"/>
      <c r="AH516" s="193"/>
      <c r="AI516" s="193"/>
      <c r="AJ516" s="193"/>
      <c r="AK516" s="193"/>
      <c r="AL516" s="193"/>
      <c r="AM516" s="193"/>
      <c r="AN516" s="193"/>
      <c r="AO516" s="193"/>
      <c r="AP516" s="193"/>
      <c r="AQ516" s="193"/>
      <c r="AR516" s="193"/>
      <c r="AS516" s="193"/>
      <c r="AT516" s="193"/>
      <c r="AU516" s="193"/>
      <c r="AV516" s="193"/>
    </row>
    <row r="517" spans="1:48" ht="15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  <c r="AE517" s="193"/>
      <c r="AF517" s="193"/>
      <c r="AG517" s="193"/>
      <c r="AH517" s="193"/>
      <c r="AI517" s="193"/>
      <c r="AJ517" s="193"/>
      <c r="AK517" s="193"/>
      <c r="AL517" s="193"/>
      <c r="AM517" s="193"/>
      <c r="AN517" s="193"/>
      <c r="AO517" s="193"/>
      <c r="AP517" s="193"/>
      <c r="AQ517" s="193"/>
      <c r="AR517" s="193"/>
      <c r="AS517" s="193"/>
      <c r="AT517" s="193"/>
      <c r="AU517" s="193"/>
      <c r="AV517" s="193"/>
    </row>
    <row r="518" spans="1:48" ht="15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  <c r="AE518" s="193"/>
      <c r="AF518" s="193"/>
      <c r="AG518" s="193"/>
      <c r="AH518" s="193"/>
      <c r="AI518" s="193"/>
      <c r="AJ518" s="193"/>
      <c r="AK518" s="193"/>
      <c r="AL518" s="193"/>
      <c r="AM518" s="193"/>
      <c r="AN518" s="193"/>
      <c r="AO518" s="193"/>
      <c r="AP518" s="193"/>
      <c r="AQ518" s="193"/>
      <c r="AR518" s="193"/>
      <c r="AS518" s="193"/>
      <c r="AT518" s="193"/>
      <c r="AU518" s="193"/>
      <c r="AV518" s="193"/>
    </row>
    <row r="519" spans="1:48" ht="15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  <c r="AE519" s="193"/>
      <c r="AF519" s="193"/>
      <c r="AG519" s="193"/>
      <c r="AH519" s="193"/>
      <c r="AI519" s="193"/>
      <c r="AJ519" s="193"/>
      <c r="AK519" s="193"/>
      <c r="AL519" s="193"/>
      <c r="AM519" s="193"/>
      <c r="AN519" s="193"/>
      <c r="AO519" s="193"/>
      <c r="AP519" s="193"/>
      <c r="AQ519" s="193"/>
      <c r="AR519" s="193"/>
      <c r="AS519" s="193"/>
      <c r="AT519" s="193"/>
      <c r="AU519" s="193"/>
      <c r="AV519" s="193"/>
    </row>
    <row r="520" spans="1:48" ht="15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  <c r="AE520" s="193"/>
      <c r="AF520" s="193"/>
      <c r="AG520" s="193"/>
      <c r="AH520" s="193"/>
      <c r="AI520" s="193"/>
      <c r="AJ520" s="193"/>
      <c r="AK520" s="193"/>
      <c r="AL520" s="193"/>
      <c r="AM520" s="193"/>
      <c r="AN520" s="193"/>
      <c r="AO520" s="193"/>
      <c r="AP520" s="193"/>
      <c r="AQ520" s="193"/>
      <c r="AR520" s="193"/>
      <c r="AS520" s="193"/>
      <c r="AT520" s="193"/>
      <c r="AU520" s="193"/>
      <c r="AV520" s="193"/>
    </row>
    <row r="521" spans="1:48" ht="15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  <c r="AE521" s="193"/>
      <c r="AF521" s="193"/>
      <c r="AG521" s="193"/>
      <c r="AH521" s="193"/>
      <c r="AI521" s="193"/>
      <c r="AJ521" s="193"/>
      <c r="AK521" s="193"/>
      <c r="AL521" s="193"/>
      <c r="AM521" s="193"/>
      <c r="AN521" s="193"/>
      <c r="AO521" s="193"/>
      <c r="AP521" s="193"/>
      <c r="AQ521" s="193"/>
      <c r="AR521" s="193"/>
      <c r="AS521" s="193"/>
      <c r="AT521" s="193"/>
      <c r="AU521" s="193"/>
      <c r="AV521" s="193"/>
    </row>
    <row r="522" spans="1:48" ht="15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  <c r="AE522" s="193"/>
      <c r="AF522" s="193"/>
      <c r="AG522" s="193"/>
      <c r="AH522" s="193"/>
      <c r="AI522" s="193"/>
      <c r="AJ522" s="193"/>
      <c r="AK522" s="193"/>
      <c r="AL522" s="193"/>
      <c r="AM522" s="193"/>
      <c r="AN522" s="193"/>
      <c r="AO522" s="193"/>
      <c r="AP522" s="193"/>
      <c r="AQ522" s="193"/>
      <c r="AR522" s="193"/>
      <c r="AS522" s="193"/>
      <c r="AT522" s="193"/>
      <c r="AU522" s="193"/>
      <c r="AV522" s="193"/>
    </row>
    <row r="523" spans="1:48" ht="15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  <c r="AE523" s="193"/>
      <c r="AF523" s="193"/>
      <c r="AG523" s="193"/>
      <c r="AH523" s="193"/>
      <c r="AI523" s="193"/>
      <c r="AJ523" s="193"/>
      <c r="AK523" s="193"/>
      <c r="AL523" s="193"/>
      <c r="AM523" s="193"/>
      <c r="AN523" s="193"/>
      <c r="AO523" s="193"/>
      <c r="AP523" s="193"/>
      <c r="AQ523" s="193"/>
      <c r="AR523" s="193"/>
      <c r="AS523" s="193"/>
      <c r="AT523" s="193"/>
      <c r="AU523" s="193"/>
      <c r="AV523" s="193"/>
    </row>
    <row r="524" spans="1:48" ht="15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  <c r="AE524" s="193"/>
      <c r="AF524" s="193"/>
      <c r="AG524" s="193"/>
      <c r="AH524" s="193"/>
      <c r="AI524" s="193"/>
      <c r="AJ524" s="193"/>
      <c r="AK524" s="193"/>
      <c r="AL524" s="193"/>
      <c r="AM524" s="193"/>
      <c r="AN524" s="193"/>
      <c r="AO524" s="193"/>
      <c r="AP524" s="193"/>
      <c r="AQ524" s="193"/>
      <c r="AR524" s="193"/>
      <c r="AS524" s="193"/>
      <c r="AT524" s="193"/>
      <c r="AU524" s="193"/>
      <c r="AV524" s="193"/>
    </row>
    <row r="525" spans="1:48" ht="15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  <c r="AE525" s="193"/>
      <c r="AF525" s="193"/>
      <c r="AG525" s="193"/>
      <c r="AH525" s="193"/>
      <c r="AI525" s="193"/>
      <c r="AJ525" s="193"/>
      <c r="AK525" s="193"/>
      <c r="AL525" s="193"/>
      <c r="AM525" s="193"/>
      <c r="AN525" s="193"/>
      <c r="AO525" s="193"/>
      <c r="AP525" s="193"/>
      <c r="AQ525" s="193"/>
      <c r="AR525" s="193"/>
      <c r="AS525" s="193"/>
      <c r="AT525" s="193"/>
      <c r="AU525" s="193"/>
      <c r="AV525" s="193"/>
    </row>
    <row r="526" spans="1:48" ht="15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  <c r="AE526" s="193"/>
      <c r="AF526" s="193"/>
      <c r="AG526" s="193"/>
      <c r="AH526" s="193"/>
      <c r="AI526" s="193"/>
      <c r="AJ526" s="193"/>
      <c r="AK526" s="193"/>
      <c r="AL526" s="193"/>
      <c r="AM526" s="193"/>
      <c r="AN526" s="193"/>
      <c r="AO526" s="193"/>
      <c r="AP526" s="193"/>
      <c r="AQ526" s="193"/>
      <c r="AR526" s="193"/>
      <c r="AS526" s="193"/>
      <c r="AT526" s="193"/>
      <c r="AU526" s="193"/>
      <c r="AV526" s="193"/>
    </row>
    <row r="527" spans="1:48" ht="15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  <c r="AE527" s="193"/>
      <c r="AF527" s="193"/>
      <c r="AG527" s="193"/>
      <c r="AH527" s="193"/>
      <c r="AI527" s="193"/>
      <c r="AJ527" s="193"/>
      <c r="AK527" s="193"/>
      <c r="AL527" s="193"/>
      <c r="AM527" s="193"/>
      <c r="AN527" s="193"/>
      <c r="AO527" s="193"/>
      <c r="AP527" s="193"/>
      <c r="AQ527" s="193"/>
      <c r="AR527" s="193"/>
      <c r="AS527" s="193"/>
      <c r="AT527" s="193"/>
      <c r="AU527" s="193"/>
      <c r="AV527" s="193"/>
    </row>
    <row r="528" spans="1:48" ht="15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  <c r="AE528" s="193"/>
      <c r="AF528" s="193"/>
      <c r="AG528" s="193"/>
      <c r="AH528" s="193"/>
      <c r="AI528" s="193"/>
      <c r="AJ528" s="193"/>
      <c r="AK528" s="193"/>
      <c r="AL528" s="193"/>
      <c r="AM528" s="193"/>
      <c r="AN528" s="193"/>
      <c r="AO528" s="193"/>
      <c r="AP528" s="193"/>
      <c r="AQ528" s="193"/>
      <c r="AR528" s="193"/>
      <c r="AS528" s="193"/>
      <c r="AT528" s="193"/>
      <c r="AU528" s="193"/>
      <c r="AV528" s="193"/>
    </row>
    <row r="529" spans="1:48" ht="15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  <c r="AE529" s="193"/>
      <c r="AF529" s="193"/>
      <c r="AG529" s="193"/>
      <c r="AH529" s="193"/>
      <c r="AI529" s="193"/>
      <c r="AJ529" s="193"/>
      <c r="AK529" s="193"/>
      <c r="AL529" s="193"/>
      <c r="AM529" s="193"/>
      <c r="AN529" s="193"/>
      <c r="AO529" s="193"/>
      <c r="AP529" s="193"/>
      <c r="AQ529" s="193"/>
      <c r="AR529" s="193"/>
      <c r="AS529" s="193"/>
      <c r="AT529" s="193"/>
      <c r="AU529" s="193"/>
      <c r="AV529" s="193"/>
    </row>
    <row r="530" spans="1:48" ht="15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3"/>
      <c r="AF530" s="193"/>
      <c r="AG530" s="193"/>
      <c r="AH530" s="193"/>
      <c r="AI530" s="193"/>
      <c r="AJ530" s="193"/>
      <c r="AK530" s="193"/>
      <c r="AL530" s="193"/>
      <c r="AM530" s="193"/>
      <c r="AN530" s="193"/>
      <c r="AO530" s="193"/>
      <c r="AP530" s="193"/>
      <c r="AQ530" s="193"/>
      <c r="AR530" s="193"/>
      <c r="AS530" s="193"/>
      <c r="AT530" s="193"/>
      <c r="AU530" s="193"/>
      <c r="AV530" s="193"/>
    </row>
    <row r="531" spans="1:48" ht="15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  <c r="AE531" s="193"/>
      <c r="AF531" s="193"/>
      <c r="AG531" s="193"/>
      <c r="AH531" s="193"/>
      <c r="AI531" s="193"/>
      <c r="AJ531" s="193"/>
      <c r="AK531" s="193"/>
      <c r="AL531" s="193"/>
      <c r="AM531" s="193"/>
      <c r="AN531" s="193"/>
      <c r="AO531" s="193"/>
      <c r="AP531" s="193"/>
      <c r="AQ531" s="193"/>
      <c r="AR531" s="193"/>
      <c r="AS531" s="193"/>
      <c r="AT531" s="193"/>
      <c r="AU531" s="193"/>
      <c r="AV531" s="193"/>
    </row>
    <row r="532" spans="1:48" ht="15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  <c r="AE532" s="193"/>
      <c r="AF532" s="193"/>
      <c r="AG532" s="193"/>
      <c r="AH532" s="193"/>
      <c r="AI532" s="193"/>
      <c r="AJ532" s="193"/>
      <c r="AK532" s="193"/>
      <c r="AL532" s="193"/>
      <c r="AM532" s="193"/>
      <c r="AN532" s="193"/>
      <c r="AO532" s="193"/>
      <c r="AP532" s="193"/>
      <c r="AQ532" s="193"/>
      <c r="AR532" s="193"/>
      <c r="AS532" s="193"/>
      <c r="AT532" s="193"/>
      <c r="AU532" s="193"/>
      <c r="AV532" s="193"/>
    </row>
    <row r="533" spans="1:48" ht="15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  <c r="AE533" s="193"/>
      <c r="AF533" s="193"/>
      <c r="AG533" s="193"/>
      <c r="AH533" s="193"/>
      <c r="AI533" s="193"/>
      <c r="AJ533" s="193"/>
      <c r="AK533" s="193"/>
      <c r="AL533" s="193"/>
      <c r="AM533" s="193"/>
      <c r="AN533" s="193"/>
      <c r="AO533" s="193"/>
      <c r="AP533" s="193"/>
      <c r="AQ533" s="193"/>
      <c r="AR533" s="193"/>
      <c r="AS533" s="193"/>
      <c r="AT533" s="193"/>
      <c r="AU533" s="193"/>
      <c r="AV533" s="193"/>
    </row>
    <row r="534" spans="1:48" ht="15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  <c r="AE534" s="193"/>
      <c r="AF534" s="193"/>
      <c r="AG534" s="193"/>
      <c r="AH534" s="193"/>
      <c r="AI534" s="193"/>
      <c r="AJ534" s="193"/>
      <c r="AK534" s="193"/>
      <c r="AL534" s="193"/>
      <c r="AM534" s="193"/>
      <c r="AN534" s="193"/>
      <c r="AO534" s="193"/>
      <c r="AP534" s="193"/>
      <c r="AQ534" s="193"/>
      <c r="AR534" s="193"/>
      <c r="AS534" s="193"/>
      <c r="AT534" s="193"/>
      <c r="AU534" s="193"/>
      <c r="AV534" s="193"/>
    </row>
    <row r="535" spans="1:48" ht="15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  <c r="AE535" s="193"/>
      <c r="AF535" s="193"/>
      <c r="AG535" s="193"/>
      <c r="AH535" s="193"/>
      <c r="AI535" s="193"/>
      <c r="AJ535" s="193"/>
      <c r="AK535" s="193"/>
      <c r="AL535" s="193"/>
      <c r="AM535" s="193"/>
      <c r="AN535" s="193"/>
      <c r="AO535" s="193"/>
      <c r="AP535" s="193"/>
      <c r="AQ535" s="193"/>
      <c r="AR535" s="193"/>
      <c r="AS535" s="193"/>
      <c r="AT535" s="193"/>
      <c r="AU535" s="193"/>
      <c r="AV535" s="193"/>
    </row>
    <row r="536" spans="1:48" ht="15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3"/>
      <c r="AF536" s="193"/>
      <c r="AG536" s="193"/>
      <c r="AH536" s="193"/>
      <c r="AI536" s="193"/>
      <c r="AJ536" s="193"/>
      <c r="AK536" s="193"/>
      <c r="AL536" s="193"/>
      <c r="AM536" s="193"/>
      <c r="AN536" s="193"/>
      <c r="AO536" s="193"/>
      <c r="AP536" s="193"/>
      <c r="AQ536" s="193"/>
      <c r="AR536" s="193"/>
      <c r="AS536" s="193"/>
      <c r="AT536" s="193"/>
      <c r="AU536" s="193"/>
      <c r="AV536" s="193"/>
    </row>
    <row r="537" spans="1:48" ht="15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  <c r="AE537" s="193"/>
      <c r="AF537" s="193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3"/>
      <c r="AQ537" s="193"/>
      <c r="AR537" s="193"/>
      <c r="AS537" s="193"/>
      <c r="AT537" s="193"/>
      <c r="AU537" s="193"/>
      <c r="AV537" s="193"/>
    </row>
    <row r="538" spans="1:48" ht="15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  <c r="AE538" s="193"/>
      <c r="AF538" s="193"/>
      <c r="AG538" s="193"/>
      <c r="AH538" s="193"/>
      <c r="AI538" s="193"/>
      <c r="AJ538" s="193"/>
      <c r="AK538" s="193"/>
      <c r="AL538" s="193"/>
      <c r="AM538" s="193"/>
      <c r="AN538" s="193"/>
      <c r="AO538" s="193"/>
      <c r="AP538" s="193"/>
      <c r="AQ538" s="193"/>
      <c r="AR538" s="193"/>
      <c r="AS538" s="193"/>
      <c r="AT538" s="193"/>
      <c r="AU538" s="193"/>
      <c r="AV538" s="193"/>
    </row>
    <row r="539" spans="1:48" ht="15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  <c r="AE539" s="193"/>
      <c r="AF539" s="193"/>
      <c r="AG539" s="193"/>
      <c r="AH539" s="193"/>
      <c r="AI539" s="193"/>
      <c r="AJ539" s="193"/>
      <c r="AK539" s="193"/>
      <c r="AL539" s="193"/>
      <c r="AM539" s="193"/>
      <c r="AN539" s="193"/>
      <c r="AO539" s="193"/>
      <c r="AP539" s="193"/>
      <c r="AQ539" s="193"/>
      <c r="AR539" s="193"/>
      <c r="AS539" s="193"/>
      <c r="AT539" s="193"/>
      <c r="AU539" s="193"/>
      <c r="AV539" s="193"/>
    </row>
    <row r="540" spans="1:48" ht="15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  <c r="AE540" s="193"/>
      <c r="AF540" s="193"/>
      <c r="AG540" s="193"/>
      <c r="AH540" s="193"/>
      <c r="AI540" s="193"/>
      <c r="AJ540" s="193"/>
      <c r="AK540" s="193"/>
      <c r="AL540" s="193"/>
      <c r="AM540" s="193"/>
      <c r="AN540" s="193"/>
      <c r="AO540" s="193"/>
      <c r="AP540" s="193"/>
      <c r="AQ540" s="193"/>
      <c r="AR540" s="193"/>
      <c r="AS540" s="193"/>
      <c r="AT540" s="193"/>
      <c r="AU540" s="193"/>
      <c r="AV540" s="193"/>
    </row>
    <row r="541" spans="1:48" ht="15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  <c r="AE541" s="193"/>
      <c r="AF541" s="193"/>
      <c r="AG541" s="193"/>
      <c r="AH541" s="193"/>
      <c r="AI541" s="193"/>
      <c r="AJ541" s="193"/>
      <c r="AK541" s="193"/>
      <c r="AL541" s="193"/>
      <c r="AM541" s="193"/>
      <c r="AN541" s="193"/>
      <c r="AO541" s="193"/>
      <c r="AP541" s="193"/>
      <c r="AQ541" s="193"/>
      <c r="AR541" s="193"/>
      <c r="AS541" s="193"/>
      <c r="AT541" s="193"/>
      <c r="AU541" s="193"/>
      <c r="AV541" s="193"/>
    </row>
    <row r="542" spans="1:48" ht="15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  <c r="AU542" s="193"/>
      <c r="AV542" s="193"/>
    </row>
    <row r="543" spans="1:48" ht="15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  <c r="AE543" s="193"/>
      <c r="AF543" s="193"/>
      <c r="AG543" s="193"/>
      <c r="AH543" s="193"/>
      <c r="AI543" s="193"/>
      <c r="AJ543" s="193"/>
      <c r="AK543" s="193"/>
      <c r="AL543" s="193"/>
      <c r="AM543" s="193"/>
      <c r="AN543" s="193"/>
      <c r="AO543" s="193"/>
      <c r="AP543" s="193"/>
      <c r="AQ543" s="193"/>
      <c r="AR543" s="193"/>
      <c r="AS543" s="193"/>
      <c r="AT543" s="193"/>
      <c r="AU543" s="193"/>
      <c r="AV543" s="193"/>
    </row>
    <row r="544" spans="1:48" ht="15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  <c r="AE544" s="193"/>
      <c r="AF544" s="193"/>
      <c r="AG544" s="193"/>
      <c r="AH544" s="193"/>
      <c r="AI544" s="193"/>
      <c r="AJ544" s="193"/>
      <c r="AK544" s="193"/>
      <c r="AL544" s="193"/>
      <c r="AM544" s="193"/>
      <c r="AN544" s="193"/>
      <c r="AO544" s="193"/>
      <c r="AP544" s="193"/>
      <c r="AQ544" s="193"/>
      <c r="AR544" s="193"/>
      <c r="AS544" s="193"/>
      <c r="AT544" s="193"/>
      <c r="AU544" s="193"/>
      <c r="AV544" s="193"/>
    </row>
    <row r="545" spans="1:48" ht="15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  <c r="AE545" s="193"/>
      <c r="AF545" s="193"/>
      <c r="AG545" s="193"/>
      <c r="AH545" s="193"/>
      <c r="AI545" s="193"/>
      <c r="AJ545" s="193"/>
      <c r="AK545" s="193"/>
      <c r="AL545" s="193"/>
      <c r="AM545" s="193"/>
      <c r="AN545" s="193"/>
      <c r="AO545" s="193"/>
      <c r="AP545" s="193"/>
      <c r="AQ545" s="193"/>
      <c r="AR545" s="193"/>
      <c r="AS545" s="193"/>
      <c r="AT545" s="193"/>
      <c r="AU545" s="193"/>
      <c r="AV545" s="193"/>
    </row>
    <row r="546" spans="1:48" ht="15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3"/>
      <c r="AF546" s="193"/>
      <c r="AG546" s="193"/>
      <c r="AH546" s="193"/>
      <c r="AI546" s="193"/>
      <c r="AJ546" s="193"/>
      <c r="AK546" s="193"/>
      <c r="AL546" s="193"/>
      <c r="AM546" s="193"/>
      <c r="AN546" s="193"/>
      <c r="AO546" s="193"/>
      <c r="AP546" s="193"/>
      <c r="AQ546" s="193"/>
      <c r="AR546" s="193"/>
      <c r="AS546" s="193"/>
      <c r="AT546" s="193"/>
      <c r="AU546" s="193"/>
      <c r="AV546" s="193"/>
    </row>
    <row r="547" spans="1:48" ht="15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  <c r="AE547" s="193"/>
      <c r="AF547" s="193"/>
      <c r="AG547" s="193"/>
      <c r="AH547" s="193"/>
      <c r="AI547" s="193"/>
      <c r="AJ547" s="193"/>
      <c r="AK547" s="193"/>
      <c r="AL547" s="193"/>
      <c r="AM547" s="193"/>
      <c r="AN547" s="193"/>
      <c r="AO547" s="193"/>
      <c r="AP547" s="193"/>
      <c r="AQ547" s="193"/>
      <c r="AR547" s="193"/>
      <c r="AS547" s="193"/>
      <c r="AT547" s="193"/>
      <c r="AU547" s="193"/>
      <c r="AV547" s="193"/>
    </row>
    <row r="548" spans="1:48" ht="15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3"/>
      <c r="AG548" s="193"/>
      <c r="AH548" s="193"/>
      <c r="AI548" s="193"/>
      <c r="AJ548" s="193"/>
      <c r="AK548" s="193"/>
      <c r="AL548" s="193"/>
      <c r="AM548" s="193"/>
      <c r="AN548" s="193"/>
      <c r="AO548" s="193"/>
      <c r="AP548" s="193"/>
      <c r="AQ548" s="193"/>
      <c r="AR548" s="193"/>
      <c r="AS548" s="193"/>
      <c r="AT548" s="193"/>
      <c r="AU548" s="193"/>
      <c r="AV548" s="193"/>
    </row>
    <row r="549" spans="1:48" ht="15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  <c r="AE549" s="193"/>
      <c r="AF549" s="193"/>
      <c r="AG549" s="193"/>
      <c r="AH549" s="193"/>
      <c r="AI549" s="193"/>
      <c r="AJ549" s="193"/>
      <c r="AK549" s="193"/>
      <c r="AL549" s="193"/>
      <c r="AM549" s="193"/>
      <c r="AN549" s="193"/>
      <c r="AO549" s="193"/>
      <c r="AP549" s="193"/>
      <c r="AQ549" s="193"/>
      <c r="AR549" s="193"/>
      <c r="AS549" s="193"/>
      <c r="AT549" s="193"/>
      <c r="AU549" s="193"/>
      <c r="AV549" s="193"/>
    </row>
    <row r="550" spans="1:48" ht="15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  <c r="AE550" s="193"/>
      <c r="AF550" s="193"/>
      <c r="AG550" s="193"/>
      <c r="AH550" s="193"/>
      <c r="AI550" s="193"/>
      <c r="AJ550" s="193"/>
      <c r="AK550" s="193"/>
      <c r="AL550" s="193"/>
      <c r="AM550" s="193"/>
      <c r="AN550" s="193"/>
      <c r="AO550" s="193"/>
      <c r="AP550" s="193"/>
      <c r="AQ550" s="193"/>
      <c r="AR550" s="193"/>
      <c r="AS550" s="193"/>
      <c r="AT550" s="193"/>
      <c r="AU550" s="193"/>
      <c r="AV550" s="193"/>
    </row>
    <row r="551" spans="1:48" ht="15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  <c r="AE551" s="193"/>
      <c r="AF551" s="193"/>
      <c r="AG551" s="193"/>
      <c r="AH551" s="193"/>
      <c r="AI551" s="193"/>
      <c r="AJ551" s="193"/>
      <c r="AK551" s="193"/>
      <c r="AL551" s="193"/>
      <c r="AM551" s="193"/>
      <c r="AN551" s="193"/>
      <c r="AO551" s="193"/>
      <c r="AP551" s="193"/>
      <c r="AQ551" s="193"/>
      <c r="AR551" s="193"/>
      <c r="AS551" s="193"/>
      <c r="AT551" s="193"/>
      <c r="AU551" s="193"/>
      <c r="AV551" s="193"/>
    </row>
    <row r="552" spans="1:48" ht="15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  <c r="AE552" s="193"/>
      <c r="AF552" s="193"/>
      <c r="AG552" s="193"/>
      <c r="AH552" s="193"/>
      <c r="AI552" s="193"/>
      <c r="AJ552" s="193"/>
      <c r="AK552" s="193"/>
      <c r="AL552" s="193"/>
      <c r="AM552" s="193"/>
      <c r="AN552" s="193"/>
      <c r="AO552" s="193"/>
      <c r="AP552" s="193"/>
      <c r="AQ552" s="193"/>
      <c r="AR552" s="193"/>
      <c r="AS552" s="193"/>
      <c r="AT552" s="193"/>
      <c r="AU552" s="193"/>
      <c r="AV552" s="193"/>
    </row>
    <row r="553" spans="1:48" ht="15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  <c r="AE553" s="193"/>
      <c r="AF553" s="193"/>
      <c r="AG553" s="193"/>
      <c r="AH553" s="193"/>
      <c r="AI553" s="193"/>
      <c r="AJ553" s="193"/>
      <c r="AK553" s="193"/>
      <c r="AL553" s="193"/>
      <c r="AM553" s="193"/>
      <c r="AN553" s="193"/>
      <c r="AO553" s="193"/>
      <c r="AP553" s="193"/>
      <c r="AQ553" s="193"/>
      <c r="AR553" s="193"/>
      <c r="AS553" s="193"/>
      <c r="AT553" s="193"/>
      <c r="AU553" s="193"/>
      <c r="AV553" s="193"/>
    </row>
    <row r="554" spans="1:48" ht="15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  <c r="AE554" s="193"/>
      <c r="AF554" s="193"/>
      <c r="AG554" s="193"/>
      <c r="AH554" s="193"/>
      <c r="AI554" s="193"/>
      <c r="AJ554" s="193"/>
      <c r="AK554" s="193"/>
      <c r="AL554" s="193"/>
      <c r="AM554" s="193"/>
      <c r="AN554" s="193"/>
      <c r="AO554" s="193"/>
      <c r="AP554" s="193"/>
      <c r="AQ554" s="193"/>
      <c r="AR554" s="193"/>
      <c r="AS554" s="193"/>
      <c r="AT554" s="193"/>
      <c r="AU554" s="193"/>
      <c r="AV554" s="193"/>
    </row>
    <row r="555" spans="1:48" ht="15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  <c r="AE555" s="193"/>
      <c r="AF555" s="193"/>
      <c r="AG555" s="193"/>
      <c r="AH555" s="193"/>
      <c r="AI555" s="193"/>
      <c r="AJ555" s="193"/>
      <c r="AK555" s="193"/>
      <c r="AL555" s="193"/>
      <c r="AM555" s="193"/>
      <c r="AN555" s="193"/>
      <c r="AO555" s="193"/>
      <c r="AP555" s="193"/>
      <c r="AQ555" s="193"/>
      <c r="AR555" s="193"/>
      <c r="AS555" s="193"/>
      <c r="AT555" s="193"/>
      <c r="AU555" s="193"/>
      <c r="AV555" s="193"/>
    </row>
    <row r="556" spans="1:48" ht="15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  <c r="AE556" s="193"/>
      <c r="AF556" s="193"/>
      <c r="AG556" s="193"/>
      <c r="AH556" s="193"/>
      <c r="AI556" s="193"/>
      <c r="AJ556" s="193"/>
      <c r="AK556" s="193"/>
      <c r="AL556" s="193"/>
      <c r="AM556" s="193"/>
      <c r="AN556" s="193"/>
      <c r="AO556" s="193"/>
      <c r="AP556" s="193"/>
      <c r="AQ556" s="193"/>
      <c r="AR556" s="193"/>
      <c r="AS556" s="193"/>
      <c r="AT556" s="193"/>
      <c r="AU556" s="193"/>
      <c r="AV556" s="193"/>
    </row>
    <row r="557" spans="1:48" ht="15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  <c r="AE557" s="193"/>
      <c r="AF557" s="193"/>
      <c r="AG557" s="193"/>
      <c r="AH557" s="193"/>
      <c r="AI557" s="193"/>
      <c r="AJ557" s="193"/>
      <c r="AK557" s="193"/>
      <c r="AL557" s="193"/>
      <c r="AM557" s="193"/>
      <c r="AN557" s="193"/>
      <c r="AO557" s="193"/>
      <c r="AP557" s="193"/>
      <c r="AQ557" s="193"/>
      <c r="AR557" s="193"/>
      <c r="AS557" s="193"/>
      <c r="AT557" s="193"/>
      <c r="AU557" s="193"/>
      <c r="AV557" s="193"/>
    </row>
    <row r="558" spans="1:48" ht="15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  <c r="AA558" s="193"/>
      <c r="AB558" s="193"/>
      <c r="AC558" s="193"/>
      <c r="AD558" s="193"/>
      <c r="AE558" s="193"/>
      <c r="AF558" s="193"/>
      <c r="AG558" s="193"/>
      <c r="AH558" s="193"/>
      <c r="AI558" s="193"/>
      <c r="AJ558" s="193"/>
      <c r="AK558" s="193"/>
      <c r="AL558" s="193"/>
      <c r="AM558" s="193"/>
      <c r="AN558" s="193"/>
      <c r="AO558" s="193"/>
      <c r="AP558" s="193"/>
      <c r="AQ558" s="193"/>
      <c r="AR558" s="193"/>
      <c r="AS558" s="193"/>
      <c r="AT558" s="193"/>
      <c r="AU558" s="193"/>
      <c r="AV558" s="193"/>
    </row>
    <row r="559" spans="1:48" ht="15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  <c r="AE559" s="193"/>
      <c r="AF559" s="193"/>
      <c r="AG559" s="193"/>
      <c r="AH559" s="193"/>
      <c r="AI559" s="193"/>
      <c r="AJ559" s="193"/>
      <c r="AK559" s="193"/>
      <c r="AL559" s="193"/>
      <c r="AM559" s="193"/>
      <c r="AN559" s="193"/>
      <c r="AO559" s="193"/>
      <c r="AP559" s="193"/>
      <c r="AQ559" s="193"/>
      <c r="AR559" s="193"/>
      <c r="AS559" s="193"/>
      <c r="AT559" s="193"/>
      <c r="AU559" s="193"/>
      <c r="AV559" s="193"/>
    </row>
    <row r="560" spans="1:48" ht="15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  <c r="AE560" s="193"/>
      <c r="AF560" s="193"/>
      <c r="AG560" s="193"/>
      <c r="AH560" s="193"/>
      <c r="AI560" s="193"/>
      <c r="AJ560" s="193"/>
      <c r="AK560" s="193"/>
      <c r="AL560" s="193"/>
      <c r="AM560" s="193"/>
      <c r="AN560" s="193"/>
      <c r="AO560" s="193"/>
      <c r="AP560" s="193"/>
      <c r="AQ560" s="193"/>
      <c r="AR560" s="193"/>
      <c r="AS560" s="193"/>
      <c r="AT560" s="193"/>
      <c r="AU560" s="193"/>
      <c r="AV560" s="193"/>
    </row>
    <row r="561" spans="1:48" ht="15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  <c r="AE561" s="193"/>
      <c r="AF561" s="193"/>
      <c r="AG561" s="193"/>
      <c r="AH561" s="193"/>
      <c r="AI561" s="193"/>
      <c r="AJ561" s="193"/>
      <c r="AK561" s="193"/>
      <c r="AL561" s="193"/>
      <c r="AM561" s="193"/>
      <c r="AN561" s="193"/>
      <c r="AO561" s="193"/>
      <c r="AP561" s="193"/>
      <c r="AQ561" s="193"/>
      <c r="AR561" s="193"/>
      <c r="AS561" s="193"/>
      <c r="AT561" s="193"/>
      <c r="AU561" s="193"/>
      <c r="AV561" s="193"/>
    </row>
    <row r="562" spans="1:48" ht="15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  <c r="AE562" s="193"/>
      <c r="AF562" s="193"/>
      <c r="AG562" s="193"/>
      <c r="AH562" s="193"/>
      <c r="AI562" s="193"/>
      <c r="AJ562" s="193"/>
      <c r="AK562" s="193"/>
      <c r="AL562" s="193"/>
      <c r="AM562" s="193"/>
      <c r="AN562" s="193"/>
      <c r="AO562" s="193"/>
      <c r="AP562" s="193"/>
      <c r="AQ562" s="193"/>
      <c r="AR562" s="193"/>
      <c r="AS562" s="193"/>
      <c r="AT562" s="193"/>
      <c r="AU562" s="193"/>
      <c r="AV562" s="193"/>
    </row>
    <row r="563" spans="1:48" ht="15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  <c r="AE563" s="193"/>
      <c r="AF563" s="193"/>
      <c r="AG563" s="193"/>
      <c r="AH563" s="193"/>
      <c r="AI563" s="193"/>
      <c r="AJ563" s="193"/>
      <c r="AK563" s="193"/>
      <c r="AL563" s="193"/>
      <c r="AM563" s="193"/>
      <c r="AN563" s="193"/>
      <c r="AO563" s="193"/>
      <c r="AP563" s="193"/>
      <c r="AQ563" s="193"/>
      <c r="AR563" s="193"/>
      <c r="AS563" s="193"/>
      <c r="AT563" s="193"/>
      <c r="AU563" s="193"/>
      <c r="AV563" s="193"/>
    </row>
    <row r="564" spans="1:48" ht="15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  <c r="AA564" s="193"/>
      <c r="AB564" s="193"/>
      <c r="AC564" s="193"/>
      <c r="AD564" s="193"/>
      <c r="AE564" s="193"/>
      <c r="AF564" s="193"/>
      <c r="AG564" s="193"/>
      <c r="AH564" s="193"/>
      <c r="AI564" s="193"/>
      <c r="AJ564" s="193"/>
      <c r="AK564" s="193"/>
      <c r="AL564" s="193"/>
      <c r="AM564" s="193"/>
      <c r="AN564" s="193"/>
      <c r="AO564" s="193"/>
      <c r="AP564" s="193"/>
      <c r="AQ564" s="193"/>
      <c r="AR564" s="193"/>
      <c r="AS564" s="193"/>
      <c r="AT564" s="193"/>
      <c r="AU564" s="193"/>
      <c r="AV564" s="193"/>
    </row>
    <row r="565" spans="1:48" ht="15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3"/>
      <c r="AF565" s="193"/>
      <c r="AG565" s="193"/>
      <c r="AH565" s="193"/>
      <c r="AI565" s="193"/>
      <c r="AJ565" s="193"/>
      <c r="AK565" s="193"/>
      <c r="AL565" s="193"/>
      <c r="AM565" s="193"/>
      <c r="AN565" s="193"/>
      <c r="AO565" s="193"/>
      <c r="AP565" s="193"/>
      <c r="AQ565" s="193"/>
      <c r="AR565" s="193"/>
      <c r="AS565" s="193"/>
      <c r="AT565" s="193"/>
      <c r="AU565" s="193"/>
      <c r="AV565" s="193"/>
    </row>
    <row r="566" spans="1:48" ht="15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  <c r="AE566" s="193"/>
      <c r="AF566" s="193"/>
      <c r="AG566" s="193"/>
      <c r="AH566" s="193"/>
      <c r="AI566" s="193"/>
      <c r="AJ566" s="193"/>
      <c r="AK566" s="193"/>
      <c r="AL566" s="193"/>
      <c r="AM566" s="193"/>
      <c r="AN566" s="193"/>
      <c r="AO566" s="193"/>
      <c r="AP566" s="193"/>
      <c r="AQ566" s="193"/>
      <c r="AR566" s="193"/>
      <c r="AS566" s="193"/>
      <c r="AT566" s="193"/>
      <c r="AU566" s="193"/>
      <c r="AV566" s="193"/>
    </row>
    <row r="567" spans="1:48" ht="15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  <c r="AE567" s="193"/>
      <c r="AF567" s="193"/>
      <c r="AG567" s="193"/>
      <c r="AH567" s="193"/>
      <c r="AI567" s="193"/>
      <c r="AJ567" s="193"/>
      <c r="AK567" s="193"/>
      <c r="AL567" s="193"/>
      <c r="AM567" s="193"/>
      <c r="AN567" s="193"/>
      <c r="AO567" s="193"/>
      <c r="AP567" s="193"/>
      <c r="AQ567" s="193"/>
      <c r="AR567" s="193"/>
      <c r="AS567" s="193"/>
      <c r="AT567" s="193"/>
      <c r="AU567" s="193"/>
      <c r="AV567" s="193"/>
    </row>
    <row r="568" spans="1:48" ht="15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  <c r="AE568" s="193"/>
      <c r="AF568" s="193"/>
      <c r="AG568" s="193"/>
      <c r="AH568" s="193"/>
      <c r="AI568" s="193"/>
      <c r="AJ568" s="193"/>
      <c r="AK568" s="193"/>
      <c r="AL568" s="193"/>
      <c r="AM568" s="193"/>
      <c r="AN568" s="193"/>
      <c r="AO568" s="193"/>
      <c r="AP568" s="193"/>
      <c r="AQ568" s="193"/>
      <c r="AR568" s="193"/>
      <c r="AS568" s="193"/>
      <c r="AT568" s="193"/>
      <c r="AU568" s="193"/>
      <c r="AV568" s="193"/>
    </row>
    <row r="569" spans="1:48" ht="15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  <c r="AE569" s="193"/>
      <c r="AF569" s="193"/>
      <c r="AG569" s="193"/>
      <c r="AH569" s="193"/>
      <c r="AI569" s="193"/>
      <c r="AJ569" s="193"/>
      <c r="AK569" s="193"/>
      <c r="AL569" s="193"/>
      <c r="AM569" s="193"/>
      <c r="AN569" s="193"/>
      <c r="AO569" s="193"/>
      <c r="AP569" s="193"/>
      <c r="AQ569" s="193"/>
      <c r="AR569" s="193"/>
      <c r="AS569" s="193"/>
      <c r="AT569" s="193"/>
      <c r="AU569" s="193"/>
      <c r="AV569" s="193"/>
    </row>
    <row r="570" spans="1:48" ht="15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  <c r="AE570" s="193"/>
      <c r="AF570" s="193"/>
      <c r="AG570" s="193"/>
      <c r="AH570" s="193"/>
      <c r="AI570" s="193"/>
      <c r="AJ570" s="193"/>
      <c r="AK570" s="193"/>
      <c r="AL570" s="193"/>
      <c r="AM570" s="193"/>
      <c r="AN570" s="193"/>
      <c r="AO570" s="193"/>
      <c r="AP570" s="193"/>
      <c r="AQ570" s="193"/>
      <c r="AR570" s="193"/>
      <c r="AS570" s="193"/>
      <c r="AT570" s="193"/>
      <c r="AU570" s="193"/>
      <c r="AV570" s="193"/>
    </row>
    <row r="571" spans="1:48" ht="15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3"/>
      <c r="AF571" s="193"/>
      <c r="AG571" s="193"/>
      <c r="AH571" s="193"/>
      <c r="AI571" s="193"/>
      <c r="AJ571" s="193"/>
      <c r="AK571" s="193"/>
      <c r="AL571" s="193"/>
      <c r="AM571" s="193"/>
      <c r="AN571" s="193"/>
      <c r="AO571" s="193"/>
      <c r="AP571" s="193"/>
      <c r="AQ571" s="193"/>
      <c r="AR571" s="193"/>
      <c r="AS571" s="193"/>
      <c r="AT571" s="193"/>
      <c r="AU571" s="193"/>
      <c r="AV571" s="193"/>
    </row>
    <row r="572" spans="1:48" ht="15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  <c r="AE572" s="193"/>
      <c r="AF572" s="193"/>
      <c r="AG572" s="193"/>
      <c r="AH572" s="193"/>
      <c r="AI572" s="193"/>
      <c r="AJ572" s="193"/>
      <c r="AK572" s="193"/>
      <c r="AL572" s="193"/>
      <c r="AM572" s="193"/>
      <c r="AN572" s="193"/>
      <c r="AO572" s="193"/>
      <c r="AP572" s="193"/>
      <c r="AQ572" s="193"/>
      <c r="AR572" s="193"/>
      <c r="AS572" s="193"/>
      <c r="AT572" s="193"/>
      <c r="AU572" s="193"/>
      <c r="AV572" s="193"/>
    </row>
    <row r="573" spans="1:48" ht="15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  <c r="AE573" s="193"/>
      <c r="AF573" s="193"/>
      <c r="AG573" s="193"/>
      <c r="AH573" s="193"/>
      <c r="AI573" s="193"/>
      <c r="AJ573" s="193"/>
      <c r="AK573" s="193"/>
      <c r="AL573" s="193"/>
      <c r="AM573" s="193"/>
      <c r="AN573" s="193"/>
      <c r="AO573" s="193"/>
      <c r="AP573" s="193"/>
      <c r="AQ573" s="193"/>
      <c r="AR573" s="193"/>
      <c r="AS573" s="193"/>
      <c r="AT573" s="193"/>
      <c r="AU573" s="193"/>
      <c r="AV573" s="193"/>
    </row>
    <row r="574" spans="1:48" ht="15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  <c r="AE574" s="193"/>
      <c r="AF574" s="193"/>
      <c r="AG574" s="193"/>
      <c r="AH574" s="193"/>
      <c r="AI574" s="193"/>
      <c r="AJ574" s="193"/>
      <c r="AK574" s="193"/>
      <c r="AL574" s="193"/>
      <c r="AM574" s="193"/>
      <c r="AN574" s="193"/>
      <c r="AO574" s="193"/>
      <c r="AP574" s="193"/>
      <c r="AQ574" s="193"/>
      <c r="AR574" s="193"/>
      <c r="AS574" s="193"/>
      <c r="AT574" s="193"/>
      <c r="AU574" s="193"/>
      <c r="AV574" s="193"/>
    </row>
    <row r="575" spans="1:48" ht="15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  <c r="AE575" s="193"/>
      <c r="AF575" s="193"/>
      <c r="AG575" s="193"/>
      <c r="AH575" s="193"/>
      <c r="AI575" s="193"/>
      <c r="AJ575" s="193"/>
      <c r="AK575" s="193"/>
      <c r="AL575" s="193"/>
      <c r="AM575" s="193"/>
      <c r="AN575" s="193"/>
      <c r="AO575" s="193"/>
      <c r="AP575" s="193"/>
      <c r="AQ575" s="193"/>
      <c r="AR575" s="193"/>
      <c r="AS575" s="193"/>
      <c r="AT575" s="193"/>
      <c r="AU575" s="193"/>
      <c r="AV575" s="193"/>
    </row>
    <row r="576" spans="1:48" ht="15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  <c r="AE576" s="193"/>
      <c r="AF576" s="193"/>
      <c r="AG576" s="193"/>
      <c r="AH576" s="193"/>
      <c r="AI576" s="193"/>
      <c r="AJ576" s="193"/>
      <c r="AK576" s="193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</row>
    <row r="577" spans="1:48" ht="15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  <c r="AE577" s="193"/>
      <c r="AF577" s="193"/>
      <c r="AG577" s="193"/>
      <c r="AH577" s="193"/>
      <c r="AI577" s="193"/>
      <c r="AJ577" s="193"/>
      <c r="AK577" s="193"/>
      <c r="AL577" s="193"/>
      <c r="AM577" s="193"/>
      <c r="AN577" s="193"/>
      <c r="AO577" s="193"/>
      <c r="AP577" s="193"/>
      <c r="AQ577" s="193"/>
      <c r="AR577" s="193"/>
      <c r="AS577" s="193"/>
      <c r="AT577" s="193"/>
      <c r="AU577" s="193"/>
      <c r="AV577" s="193"/>
    </row>
    <row r="578" spans="1:48" ht="15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  <c r="AE578" s="193"/>
      <c r="AF578" s="193"/>
      <c r="AG578" s="193"/>
      <c r="AH578" s="193"/>
      <c r="AI578" s="193"/>
      <c r="AJ578" s="193"/>
      <c r="AK578" s="193"/>
      <c r="AL578" s="193"/>
      <c r="AM578" s="193"/>
      <c r="AN578" s="193"/>
      <c r="AO578" s="193"/>
      <c r="AP578" s="193"/>
      <c r="AQ578" s="193"/>
      <c r="AR578" s="193"/>
      <c r="AS578" s="193"/>
      <c r="AT578" s="193"/>
      <c r="AU578" s="193"/>
      <c r="AV578" s="193"/>
    </row>
    <row r="579" spans="1:48" ht="15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  <c r="AE579" s="193"/>
      <c r="AF579" s="193"/>
      <c r="AG579" s="193"/>
      <c r="AH579" s="193"/>
      <c r="AI579" s="193"/>
      <c r="AJ579" s="193"/>
      <c r="AK579" s="193"/>
      <c r="AL579" s="193"/>
      <c r="AM579" s="193"/>
      <c r="AN579" s="193"/>
      <c r="AO579" s="193"/>
      <c r="AP579" s="193"/>
      <c r="AQ579" s="193"/>
      <c r="AR579" s="193"/>
      <c r="AS579" s="193"/>
      <c r="AT579" s="193"/>
      <c r="AU579" s="193"/>
      <c r="AV579" s="193"/>
    </row>
    <row r="580" spans="1:48" ht="15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  <c r="AE580" s="193"/>
      <c r="AF580" s="193"/>
      <c r="AG580" s="193"/>
      <c r="AH580" s="193"/>
      <c r="AI580" s="193"/>
      <c r="AJ580" s="193"/>
      <c r="AK580" s="193"/>
      <c r="AL580" s="193"/>
      <c r="AM580" s="193"/>
      <c r="AN580" s="193"/>
      <c r="AO580" s="193"/>
      <c r="AP580" s="193"/>
      <c r="AQ580" s="193"/>
      <c r="AR580" s="193"/>
      <c r="AS580" s="193"/>
      <c r="AT580" s="193"/>
      <c r="AU580" s="193"/>
      <c r="AV580" s="193"/>
    </row>
    <row r="581" spans="1:48" ht="15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  <c r="AE581" s="193"/>
      <c r="AF581" s="193"/>
      <c r="AG581" s="193"/>
      <c r="AH581" s="193"/>
      <c r="AI581" s="193"/>
      <c r="AJ581" s="193"/>
      <c r="AK581" s="193"/>
      <c r="AL581" s="193"/>
      <c r="AM581" s="193"/>
      <c r="AN581" s="193"/>
      <c r="AO581" s="193"/>
      <c r="AP581" s="193"/>
      <c r="AQ581" s="193"/>
      <c r="AR581" s="193"/>
      <c r="AS581" s="193"/>
      <c r="AT581" s="193"/>
      <c r="AU581" s="193"/>
      <c r="AV581" s="193"/>
    </row>
    <row r="582" spans="1:48" ht="15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3"/>
      <c r="AG582" s="193"/>
      <c r="AH582" s="193"/>
      <c r="AI582" s="193"/>
      <c r="AJ582" s="193"/>
      <c r="AK582" s="193"/>
      <c r="AL582" s="193"/>
      <c r="AM582" s="193"/>
      <c r="AN582" s="193"/>
      <c r="AO582" s="193"/>
      <c r="AP582" s="193"/>
      <c r="AQ582" s="193"/>
      <c r="AR582" s="193"/>
      <c r="AS582" s="193"/>
      <c r="AT582" s="193"/>
      <c r="AU582" s="193"/>
      <c r="AV582" s="193"/>
    </row>
    <row r="583" spans="1:48" ht="15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  <c r="AE583" s="193"/>
      <c r="AF583" s="193"/>
      <c r="AG583" s="193"/>
      <c r="AH583" s="193"/>
      <c r="AI583" s="193"/>
      <c r="AJ583" s="193"/>
      <c r="AK583" s="193"/>
      <c r="AL583" s="193"/>
      <c r="AM583" s="193"/>
      <c r="AN583" s="193"/>
      <c r="AO583" s="193"/>
      <c r="AP583" s="193"/>
      <c r="AQ583" s="193"/>
      <c r="AR583" s="193"/>
      <c r="AS583" s="193"/>
      <c r="AT583" s="193"/>
      <c r="AU583" s="193"/>
      <c r="AV583" s="193"/>
    </row>
    <row r="584" spans="1:48" ht="15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  <c r="AE584" s="193"/>
      <c r="AF584" s="193"/>
      <c r="AG584" s="193"/>
      <c r="AH584" s="193"/>
      <c r="AI584" s="193"/>
      <c r="AJ584" s="193"/>
      <c r="AK584" s="193"/>
      <c r="AL584" s="193"/>
      <c r="AM584" s="193"/>
      <c r="AN584" s="193"/>
      <c r="AO584" s="193"/>
      <c r="AP584" s="193"/>
      <c r="AQ584" s="193"/>
      <c r="AR584" s="193"/>
      <c r="AS584" s="193"/>
      <c r="AT584" s="193"/>
      <c r="AU584" s="193"/>
      <c r="AV584" s="193"/>
    </row>
    <row r="585" spans="1:48" ht="15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  <c r="AE585" s="193"/>
      <c r="AF585" s="193"/>
      <c r="AG585" s="193"/>
      <c r="AH585" s="193"/>
      <c r="AI585" s="193"/>
      <c r="AJ585" s="193"/>
      <c r="AK585" s="193"/>
      <c r="AL585" s="193"/>
      <c r="AM585" s="193"/>
      <c r="AN585" s="193"/>
      <c r="AO585" s="193"/>
      <c r="AP585" s="193"/>
      <c r="AQ585" s="193"/>
      <c r="AR585" s="193"/>
      <c r="AS585" s="193"/>
      <c r="AT585" s="193"/>
      <c r="AU585" s="193"/>
      <c r="AV585" s="193"/>
    </row>
    <row r="586" spans="1:48" ht="15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  <c r="AE586" s="193"/>
      <c r="AF586" s="193"/>
      <c r="AG586" s="193"/>
      <c r="AH586" s="193"/>
      <c r="AI586" s="193"/>
      <c r="AJ586" s="193"/>
      <c r="AK586" s="193"/>
      <c r="AL586" s="193"/>
      <c r="AM586" s="193"/>
      <c r="AN586" s="193"/>
      <c r="AO586" s="193"/>
      <c r="AP586" s="193"/>
      <c r="AQ586" s="193"/>
      <c r="AR586" s="193"/>
      <c r="AS586" s="193"/>
      <c r="AT586" s="193"/>
      <c r="AU586" s="193"/>
      <c r="AV586" s="193"/>
    </row>
    <row r="587" spans="1:48" ht="15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  <c r="AA587" s="193"/>
      <c r="AB587" s="193"/>
      <c r="AC587" s="193"/>
      <c r="AD587" s="193"/>
      <c r="AE587" s="193"/>
      <c r="AF587" s="193"/>
      <c r="AG587" s="193"/>
      <c r="AH587" s="193"/>
      <c r="AI587" s="193"/>
      <c r="AJ587" s="193"/>
      <c r="AK587" s="193"/>
      <c r="AL587" s="193"/>
      <c r="AM587" s="193"/>
      <c r="AN587" s="193"/>
      <c r="AO587" s="193"/>
      <c r="AP587" s="193"/>
      <c r="AQ587" s="193"/>
      <c r="AR587" s="193"/>
      <c r="AS587" s="193"/>
      <c r="AT587" s="193"/>
      <c r="AU587" s="193"/>
      <c r="AV587" s="193"/>
    </row>
    <row r="588" spans="1:48" ht="15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  <c r="AE588" s="193"/>
      <c r="AF588" s="193"/>
      <c r="AG588" s="193"/>
      <c r="AH588" s="193"/>
      <c r="AI588" s="193"/>
      <c r="AJ588" s="193"/>
      <c r="AK588" s="193"/>
      <c r="AL588" s="193"/>
      <c r="AM588" s="193"/>
      <c r="AN588" s="193"/>
      <c r="AO588" s="193"/>
      <c r="AP588" s="193"/>
      <c r="AQ588" s="193"/>
      <c r="AR588" s="193"/>
      <c r="AS588" s="193"/>
      <c r="AT588" s="193"/>
      <c r="AU588" s="193"/>
      <c r="AV588" s="193"/>
    </row>
    <row r="589" spans="1:48" ht="15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  <c r="AE589" s="193"/>
      <c r="AF589" s="193"/>
      <c r="AG589" s="193"/>
      <c r="AH589" s="193"/>
      <c r="AI589" s="193"/>
      <c r="AJ589" s="193"/>
      <c r="AK589" s="193"/>
      <c r="AL589" s="193"/>
      <c r="AM589" s="193"/>
      <c r="AN589" s="193"/>
      <c r="AO589" s="193"/>
      <c r="AP589" s="193"/>
      <c r="AQ589" s="193"/>
      <c r="AR589" s="193"/>
      <c r="AS589" s="193"/>
      <c r="AT589" s="193"/>
      <c r="AU589" s="193"/>
      <c r="AV589" s="193"/>
    </row>
    <row r="590" spans="1:48" ht="15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  <c r="AE590" s="193"/>
      <c r="AF590" s="193"/>
      <c r="AG590" s="193"/>
      <c r="AH590" s="193"/>
      <c r="AI590" s="193"/>
      <c r="AJ590" s="193"/>
      <c r="AK590" s="193"/>
      <c r="AL590" s="193"/>
      <c r="AM590" s="193"/>
      <c r="AN590" s="193"/>
      <c r="AO590" s="193"/>
      <c r="AP590" s="193"/>
      <c r="AQ590" s="193"/>
      <c r="AR590" s="193"/>
      <c r="AS590" s="193"/>
      <c r="AT590" s="193"/>
      <c r="AU590" s="193"/>
      <c r="AV590" s="193"/>
    </row>
    <row r="591" spans="1:48" ht="15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  <c r="AE591" s="193"/>
      <c r="AF591" s="193"/>
      <c r="AG591" s="193"/>
      <c r="AH591" s="193"/>
      <c r="AI591" s="193"/>
      <c r="AJ591" s="193"/>
      <c r="AK591" s="193"/>
      <c r="AL591" s="193"/>
      <c r="AM591" s="193"/>
      <c r="AN591" s="193"/>
      <c r="AO591" s="193"/>
      <c r="AP591" s="193"/>
      <c r="AQ591" s="193"/>
      <c r="AR591" s="193"/>
      <c r="AS591" s="193"/>
      <c r="AT591" s="193"/>
      <c r="AU591" s="193"/>
      <c r="AV591" s="193"/>
    </row>
    <row r="592" spans="1:48" ht="15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  <c r="AA592" s="193"/>
      <c r="AB592" s="193"/>
      <c r="AC592" s="193"/>
      <c r="AD592" s="193"/>
      <c r="AE592" s="193"/>
      <c r="AF592" s="193"/>
      <c r="AG592" s="193"/>
      <c r="AH592" s="193"/>
      <c r="AI592" s="193"/>
      <c r="AJ592" s="193"/>
      <c r="AK592" s="193"/>
      <c r="AL592" s="193"/>
      <c r="AM592" s="193"/>
      <c r="AN592" s="193"/>
      <c r="AO592" s="193"/>
      <c r="AP592" s="193"/>
      <c r="AQ592" s="193"/>
      <c r="AR592" s="193"/>
      <c r="AS592" s="193"/>
      <c r="AT592" s="193"/>
      <c r="AU592" s="193"/>
      <c r="AV592" s="193"/>
    </row>
    <row r="593" spans="1:48" ht="15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  <c r="AE593" s="193"/>
      <c r="AF593" s="193"/>
      <c r="AG593" s="193"/>
      <c r="AH593" s="193"/>
      <c r="AI593" s="193"/>
      <c r="AJ593" s="193"/>
      <c r="AK593" s="193"/>
      <c r="AL593" s="193"/>
      <c r="AM593" s="193"/>
      <c r="AN593" s="193"/>
      <c r="AO593" s="193"/>
      <c r="AP593" s="193"/>
      <c r="AQ593" s="193"/>
      <c r="AR593" s="193"/>
      <c r="AS593" s="193"/>
      <c r="AT593" s="193"/>
      <c r="AU593" s="193"/>
      <c r="AV593" s="193"/>
    </row>
    <row r="594" spans="1:48" ht="15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  <c r="AE594" s="193"/>
      <c r="AF594" s="193"/>
      <c r="AG594" s="193"/>
      <c r="AH594" s="193"/>
      <c r="AI594" s="193"/>
      <c r="AJ594" s="193"/>
      <c r="AK594" s="193"/>
      <c r="AL594" s="193"/>
      <c r="AM594" s="193"/>
      <c r="AN594" s="193"/>
      <c r="AO594" s="193"/>
      <c r="AP594" s="193"/>
      <c r="AQ594" s="193"/>
      <c r="AR594" s="193"/>
      <c r="AS594" s="193"/>
      <c r="AT594" s="193"/>
      <c r="AU594" s="193"/>
      <c r="AV594" s="193"/>
    </row>
    <row r="595" spans="1:48" ht="15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  <c r="AE595" s="193"/>
      <c r="AF595" s="193"/>
      <c r="AG595" s="193"/>
      <c r="AH595" s="193"/>
      <c r="AI595" s="193"/>
      <c r="AJ595" s="193"/>
      <c r="AK595" s="193"/>
      <c r="AL595" s="193"/>
      <c r="AM595" s="193"/>
      <c r="AN595" s="193"/>
      <c r="AO595" s="193"/>
      <c r="AP595" s="193"/>
      <c r="AQ595" s="193"/>
      <c r="AR595" s="193"/>
      <c r="AS595" s="193"/>
      <c r="AT595" s="193"/>
      <c r="AU595" s="193"/>
      <c r="AV595" s="193"/>
    </row>
    <row r="596" spans="1:48" ht="15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  <c r="AE596" s="193"/>
      <c r="AF596" s="193"/>
      <c r="AG596" s="193"/>
      <c r="AH596" s="193"/>
      <c r="AI596" s="193"/>
      <c r="AJ596" s="193"/>
      <c r="AK596" s="193"/>
      <c r="AL596" s="193"/>
      <c r="AM596" s="193"/>
      <c r="AN596" s="193"/>
      <c r="AO596" s="193"/>
      <c r="AP596" s="193"/>
      <c r="AQ596" s="193"/>
      <c r="AR596" s="193"/>
      <c r="AS596" s="193"/>
      <c r="AT596" s="193"/>
      <c r="AU596" s="193"/>
      <c r="AV596" s="193"/>
    </row>
    <row r="597" spans="1:48" ht="15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3"/>
      <c r="AF597" s="193"/>
      <c r="AG597" s="193"/>
      <c r="AH597" s="193"/>
      <c r="AI597" s="193"/>
      <c r="AJ597" s="193"/>
      <c r="AK597" s="193"/>
      <c r="AL597" s="193"/>
      <c r="AM597" s="193"/>
      <c r="AN597" s="193"/>
      <c r="AO597" s="193"/>
      <c r="AP597" s="193"/>
      <c r="AQ597" s="193"/>
      <c r="AR597" s="193"/>
      <c r="AS597" s="193"/>
      <c r="AT597" s="193"/>
      <c r="AU597" s="193"/>
      <c r="AV597" s="193"/>
    </row>
    <row r="598" spans="1:48" ht="15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  <c r="AE598" s="193"/>
      <c r="AF598" s="193"/>
      <c r="AG598" s="193"/>
      <c r="AH598" s="193"/>
      <c r="AI598" s="193"/>
      <c r="AJ598" s="193"/>
      <c r="AK598" s="193"/>
      <c r="AL598" s="193"/>
      <c r="AM598" s="193"/>
      <c r="AN598" s="193"/>
      <c r="AO598" s="193"/>
      <c r="AP598" s="193"/>
      <c r="AQ598" s="193"/>
      <c r="AR598" s="193"/>
      <c r="AS598" s="193"/>
      <c r="AT598" s="193"/>
      <c r="AU598" s="193"/>
      <c r="AV598" s="193"/>
    </row>
    <row r="599" spans="1:48" ht="15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  <c r="AE599" s="193"/>
      <c r="AF599" s="193"/>
      <c r="AG599" s="193"/>
      <c r="AH599" s="193"/>
      <c r="AI599" s="193"/>
      <c r="AJ599" s="193"/>
      <c r="AK599" s="193"/>
      <c r="AL599" s="193"/>
      <c r="AM599" s="193"/>
      <c r="AN599" s="193"/>
      <c r="AO599" s="193"/>
      <c r="AP599" s="193"/>
      <c r="AQ599" s="193"/>
      <c r="AR599" s="193"/>
      <c r="AS599" s="193"/>
      <c r="AT599" s="193"/>
      <c r="AU599" s="193"/>
      <c r="AV599" s="193"/>
    </row>
    <row r="600" spans="1:48" ht="15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  <c r="AA600" s="193"/>
      <c r="AB600" s="193"/>
      <c r="AC600" s="193"/>
      <c r="AD600" s="193"/>
      <c r="AE600" s="193"/>
      <c r="AF600" s="193"/>
      <c r="AG600" s="193"/>
      <c r="AH600" s="193"/>
      <c r="AI600" s="193"/>
      <c r="AJ600" s="193"/>
      <c r="AK600" s="193"/>
      <c r="AL600" s="193"/>
      <c r="AM600" s="193"/>
      <c r="AN600" s="193"/>
      <c r="AO600" s="193"/>
      <c r="AP600" s="193"/>
      <c r="AQ600" s="193"/>
      <c r="AR600" s="193"/>
      <c r="AS600" s="193"/>
      <c r="AT600" s="193"/>
      <c r="AU600" s="193"/>
      <c r="AV600" s="193"/>
    </row>
    <row r="601" spans="1:48" ht="15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  <c r="AE601" s="193"/>
      <c r="AF601" s="193"/>
      <c r="AG601" s="193"/>
      <c r="AH601" s="193"/>
      <c r="AI601" s="193"/>
      <c r="AJ601" s="193"/>
      <c r="AK601" s="193"/>
      <c r="AL601" s="193"/>
      <c r="AM601" s="193"/>
      <c r="AN601" s="193"/>
      <c r="AO601" s="193"/>
      <c r="AP601" s="193"/>
      <c r="AQ601" s="193"/>
      <c r="AR601" s="193"/>
      <c r="AS601" s="193"/>
      <c r="AT601" s="193"/>
      <c r="AU601" s="193"/>
      <c r="AV601" s="193"/>
    </row>
    <row r="602" spans="1:48" ht="15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  <c r="AE602" s="193"/>
      <c r="AF602" s="193"/>
      <c r="AG602" s="193"/>
      <c r="AH602" s="193"/>
      <c r="AI602" s="193"/>
      <c r="AJ602" s="193"/>
      <c r="AK602" s="193"/>
      <c r="AL602" s="193"/>
      <c r="AM602" s="193"/>
      <c r="AN602" s="193"/>
      <c r="AO602" s="193"/>
      <c r="AP602" s="193"/>
      <c r="AQ602" s="193"/>
      <c r="AR602" s="193"/>
      <c r="AS602" s="193"/>
      <c r="AT602" s="193"/>
      <c r="AU602" s="193"/>
      <c r="AV602" s="193"/>
    </row>
    <row r="603" spans="1:48" ht="15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  <c r="AE603" s="193"/>
      <c r="AF603" s="193"/>
      <c r="AG603" s="193"/>
      <c r="AH603" s="193"/>
      <c r="AI603" s="193"/>
      <c r="AJ603" s="193"/>
      <c r="AK603" s="193"/>
      <c r="AL603" s="193"/>
      <c r="AM603" s="193"/>
      <c r="AN603" s="193"/>
      <c r="AO603" s="193"/>
      <c r="AP603" s="193"/>
      <c r="AQ603" s="193"/>
      <c r="AR603" s="193"/>
      <c r="AS603" s="193"/>
      <c r="AT603" s="193"/>
      <c r="AU603" s="193"/>
      <c r="AV603" s="193"/>
    </row>
    <row r="604" spans="1:48" ht="15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  <c r="AE604" s="193"/>
      <c r="AF604" s="193"/>
      <c r="AG604" s="193"/>
      <c r="AH604" s="193"/>
      <c r="AI604" s="193"/>
      <c r="AJ604" s="193"/>
      <c r="AK604" s="193"/>
      <c r="AL604" s="193"/>
      <c r="AM604" s="193"/>
      <c r="AN604" s="193"/>
      <c r="AO604" s="193"/>
      <c r="AP604" s="193"/>
      <c r="AQ604" s="193"/>
      <c r="AR604" s="193"/>
      <c r="AS604" s="193"/>
      <c r="AT604" s="193"/>
      <c r="AU604" s="193"/>
      <c r="AV604" s="193"/>
    </row>
    <row r="605" spans="1:48" ht="15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  <c r="AE605" s="193"/>
      <c r="AF605" s="193"/>
      <c r="AG605" s="193"/>
      <c r="AH605" s="193"/>
      <c r="AI605" s="193"/>
      <c r="AJ605" s="193"/>
      <c r="AK605" s="193"/>
      <c r="AL605" s="193"/>
      <c r="AM605" s="193"/>
      <c r="AN605" s="193"/>
      <c r="AO605" s="193"/>
      <c r="AP605" s="193"/>
      <c r="AQ605" s="193"/>
      <c r="AR605" s="193"/>
      <c r="AS605" s="193"/>
      <c r="AT605" s="193"/>
      <c r="AU605" s="193"/>
      <c r="AV605" s="193"/>
    </row>
    <row r="606" spans="1:48" ht="15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  <c r="AA606" s="193"/>
      <c r="AB606" s="193"/>
      <c r="AC606" s="193"/>
      <c r="AD606" s="193"/>
      <c r="AE606" s="193"/>
      <c r="AF606" s="193"/>
      <c r="AG606" s="193"/>
      <c r="AH606" s="193"/>
      <c r="AI606" s="193"/>
      <c r="AJ606" s="193"/>
      <c r="AK606" s="193"/>
      <c r="AL606" s="193"/>
      <c r="AM606" s="193"/>
      <c r="AN606" s="193"/>
      <c r="AO606" s="193"/>
      <c r="AP606" s="193"/>
      <c r="AQ606" s="193"/>
      <c r="AR606" s="193"/>
      <c r="AS606" s="193"/>
      <c r="AT606" s="193"/>
      <c r="AU606" s="193"/>
      <c r="AV606" s="193"/>
    </row>
    <row r="607" spans="1:48" ht="15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  <c r="AE607" s="193"/>
      <c r="AF607" s="193"/>
      <c r="AG607" s="193"/>
      <c r="AH607" s="193"/>
      <c r="AI607" s="193"/>
      <c r="AJ607" s="193"/>
      <c r="AK607" s="193"/>
      <c r="AL607" s="193"/>
      <c r="AM607" s="193"/>
      <c r="AN607" s="193"/>
      <c r="AO607" s="193"/>
      <c r="AP607" s="193"/>
      <c r="AQ607" s="193"/>
      <c r="AR607" s="193"/>
      <c r="AS607" s="193"/>
      <c r="AT607" s="193"/>
      <c r="AU607" s="193"/>
      <c r="AV607" s="193"/>
    </row>
    <row r="608" spans="1:48" ht="15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  <c r="AE608" s="193"/>
      <c r="AF608" s="193"/>
      <c r="AG608" s="193"/>
      <c r="AH608" s="193"/>
      <c r="AI608" s="193"/>
      <c r="AJ608" s="193"/>
      <c r="AK608" s="193"/>
      <c r="AL608" s="193"/>
      <c r="AM608" s="193"/>
      <c r="AN608" s="193"/>
      <c r="AO608" s="193"/>
      <c r="AP608" s="193"/>
      <c r="AQ608" s="193"/>
      <c r="AR608" s="193"/>
      <c r="AS608" s="193"/>
      <c r="AT608" s="193"/>
      <c r="AU608" s="193"/>
      <c r="AV608" s="193"/>
    </row>
    <row r="609" spans="1:48" ht="15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  <c r="AE609" s="193"/>
      <c r="AF609" s="193"/>
      <c r="AG609" s="193"/>
      <c r="AH609" s="193"/>
      <c r="AI609" s="193"/>
      <c r="AJ609" s="193"/>
      <c r="AK609" s="193"/>
      <c r="AL609" s="193"/>
      <c r="AM609" s="193"/>
      <c r="AN609" s="193"/>
      <c r="AO609" s="193"/>
      <c r="AP609" s="193"/>
      <c r="AQ609" s="193"/>
      <c r="AR609" s="193"/>
      <c r="AS609" s="193"/>
      <c r="AT609" s="193"/>
      <c r="AU609" s="193"/>
      <c r="AV609" s="193"/>
    </row>
    <row r="610" spans="1:48" ht="15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  <c r="AE610" s="193"/>
      <c r="AF610" s="193"/>
      <c r="AG610" s="193"/>
      <c r="AH610" s="193"/>
      <c r="AI610" s="193"/>
      <c r="AJ610" s="193"/>
      <c r="AK610" s="193"/>
      <c r="AL610" s="193"/>
      <c r="AM610" s="193"/>
      <c r="AN610" s="193"/>
      <c r="AO610" s="193"/>
      <c r="AP610" s="193"/>
      <c r="AQ610" s="193"/>
      <c r="AR610" s="193"/>
      <c r="AS610" s="193"/>
      <c r="AT610" s="193"/>
      <c r="AU610" s="193"/>
      <c r="AV610" s="193"/>
    </row>
    <row r="611" spans="1:48" ht="15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  <c r="AE611" s="193"/>
      <c r="AF611" s="193"/>
      <c r="AG611" s="193"/>
      <c r="AH611" s="193"/>
      <c r="AI611" s="193"/>
      <c r="AJ611" s="193"/>
      <c r="AK611" s="193"/>
      <c r="AL611" s="193"/>
      <c r="AM611" s="193"/>
      <c r="AN611" s="193"/>
      <c r="AO611" s="193"/>
      <c r="AP611" s="193"/>
      <c r="AQ611" s="193"/>
      <c r="AR611" s="193"/>
      <c r="AS611" s="193"/>
      <c r="AT611" s="193"/>
      <c r="AU611" s="193"/>
      <c r="AV611" s="193"/>
    </row>
    <row r="612" spans="1:48" ht="15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  <c r="AE612" s="193"/>
      <c r="AF612" s="193"/>
      <c r="AG612" s="193"/>
      <c r="AH612" s="193"/>
      <c r="AI612" s="193"/>
      <c r="AJ612" s="193"/>
      <c r="AK612" s="193"/>
      <c r="AL612" s="193"/>
      <c r="AM612" s="193"/>
      <c r="AN612" s="193"/>
      <c r="AO612" s="193"/>
      <c r="AP612" s="193"/>
      <c r="AQ612" s="193"/>
      <c r="AR612" s="193"/>
      <c r="AS612" s="193"/>
      <c r="AT612" s="193"/>
      <c r="AU612" s="193"/>
      <c r="AV612" s="193"/>
    </row>
    <row r="613" spans="1:48" ht="15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  <c r="AE613" s="193"/>
      <c r="AF613" s="193"/>
      <c r="AG613" s="193"/>
      <c r="AH613" s="193"/>
      <c r="AI613" s="193"/>
      <c r="AJ613" s="193"/>
      <c r="AK613" s="193"/>
      <c r="AL613" s="193"/>
      <c r="AM613" s="193"/>
      <c r="AN613" s="193"/>
      <c r="AO613" s="193"/>
      <c r="AP613" s="193"/>
      <c r="AQ613" s="193"/>
      <c r="AR613" s="193"/>
      <c r="AS613" s="193"/>
      <c r="AT613" s="193"/>
      <c r="AU613" s="193"/>
      <c r="AV613" s="193"/>
    </row>
    <row r="614" spans="1:48" ht="15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  <c r="AE614" s="193"/>
      <c r="AF614" s="193"/>
      <c r="AG614" s="193"/>
      <c r="AH614" s="193"/>
      <c r="AI614" s="193"/>
      <c r="AJ614" s="193"/>
      <c r="AK614" s="193"/>
      <c r="AL614" s="193"/>
      <c r="AM614" s="193"/>
      <c r="AN614" s="193"/>
      <c r="AO614" s="193"/>
      <c r="AP614" s="193"/>
      <c r="AQ614" s="193"/>
      <c r="AR614" s="193"/>
      <c r="AS614" s="193"/>
      <c r="AT614" s="193"/>
      <c r="AU614" s="193"/>
      <c r="AV614" s="193"/>
    </row>
    <row r="615" spans="1:48" ht="15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  <c r="AE615" s="193"/>
      <c r="AF615" s="193"/>
      <c r="AG615" s="193"/>
      <c r="AH615" s="193"/>
      <c r="AI615" s="193"/>
      <c r="AJ615" s="193"/>
      <c r="AK615" s="193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</row>
    <row r="616" spans="1:48" ht="15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3"/>
      <c r="AG616" s="193"/>
      <c r="AH616" s="193"/>
      <c r="AI616" s="193"/>
      <c r="AJ616" s="193"/>
      <c r="AK616" s="193"/>
      <c r="AL616" s="193"/>
      <c r="AM616" s="193"/>
      <c r="AN616" s="193"/>
      <c r="AO616" s="193"/>
      <c r="AP616" s="193"/>
      <c r="AQ616" s="193"/>
      <c r="AR616" s="193"/>
      <c r="AS616" s="193"/>
      <c r="AT616" s="193"/>
      <c r="AU616" s="193"/>
      <c r="AV616" s="193"/>
    </row>
    <row r="617" spans="1:48" ht="15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  <c r="AE617" s="193"/>
      <c r="AF617" s="193"/>
      <c r="AG617" s="193"/>
      <c r="AH617" s="193"/>
      <c r="AI617" s="193"/>
      <c r="AJ617" s="193"/>
      <c r="AK617" s="193"/>
      <c r="AL617" s="193"/>
      <c r="AM617" s="193"/>
      <c r="AN617" s="193"/>
      <c r="AO617" s="193"/>
      <c r="AP617" s="193"/>
      <c r="AQ617" s="193"/>
      <c r="AR617" s="193"/>
      <c r="AS617" s="193"/>
      <c r="AT617" s="193"/>
      <c r="AU617" s="193"/>
      <c r="AV617" s="193"/>
    </row>
    <row r="618" spans="1:48" ht="15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  <c r="AE618" s="193"/>
      <c r="AF618" s="193"/>
      <c r="AG618" s="193"/>
      <c r="AH618" s="193"/>
      <c r="AI618" s="193"/>
      <c r="AJ618" s="193"/>
      <c r="AK618" s="193"/>
      <c r="AL618" s="193"/>
      <c r="AM618" s="193"/>
      <c r="AN618" s="193"/>
      <c r="AO618" s="193"/>
      <c r="AP618" s="193"/>
      <c r="AQ618" s="193"/>
      <c r="AR618" s="193"/>
      <c r="AS618" s="193"/>
      <c r="AT618" s="193"/>
      <c r="AU618" s="193"/>
      <c r="AV618" s="193"/>
    </row>
    <row r="619" spans="1:48" ht="15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3"/>
      <c r="AF619" s="193"/>
      <c r="AG619" s="193"/>
      <c r="AH619" s="193"/>
      <c r="AI619" s="193"/>
      <c r="AJ619" s="193"/>
      <c r="AK619" s="193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</row>
    <row r="620" spans="1:48" ht="15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3"/>
      <c r="AF620" s="193"/>
      <c r="AG620" s="193"/>
      <c r="AH620" s="193"/>
      <c r="AI620" s="193"/>
      <c r="AJ620" s="193"/>
      <c r="AK620" s="193"/>
      <c r="AL620" s="193"/>
      <c r="AM620" s="193"/>
      <c r="AN620" s="193"/>
      <c r="AO620" s="193"/>
      <c r="AP620" s="193"/>
      <c r="AQ620" s="193"/>
      <c r="AR620" s="193"/>
      <c r="AS620" s="193"/>
      <c r="AT620" s="193"/>
      <c r="AU620" s="193"/>
      <c r="AV620" s="193"/>
    </row>
    <row r="621" spans="1:48" ht="15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3"/>
      <c r="AF621" s="193"/>
      <c r="AG621" s="193"/>
      <c r="AH621" s="193"/>
      <c r="AI621" s="193"/>
      <c r="AJ621" s="193"/>
      <c r="AK621" s="193"/>
      <c r="AL621" s="193"/>
      <c r="AM621" s="193"/>
      <c r="AN621" s="193"/>
      <c r="AO621" s="193"/>
      <c r="AP621" s="193"/>
      <c r="AQ621" s="193"/>
      <c r="AR621" s="193"/>
      <c r="AS621" s="193"/>
      <c r="AT621" s="193"/>
      <c r="AU621" s="193"/>
      <c r="AV621" s="193"/>
    </row>
    <row r="622" spans="1:48" ht="15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  <c r="AE622" s="193"/>
      <c r="AF622" s="193"/>
      <c r="AG622" s="193"/>
      <c r="AH622" s="193"/>
      <c r="AI622" s="193"/>
      <c r="AJ622" s="193"/>
      <c r="AK622" s="193"/>
      <c r="AL622" s="193"/>
      <c r="AM622" s="193"/>
      <c r="AN622" s="193"/>
      <c r="AO622" s="193"/>
      <c r="AP622" s="193"/>
      <c r="AQ622" s="193"/>
      <c r="AR622" s="193"/>
      <c r="AS622" s="193"/>
      <c r="AT622" s="193"/>
      <c r="AU622" s="193"/>
      <c r="AV622" s="193"/>
    </row>
    <row r="623" spans="1:48" ht="15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  <c r="AE623" s="193"/>
      <c r="AF623" s="193"/>
      <c r="AG623" s="193"/>
      <c r="AH623" s="193"/>
      <c r="AI623" s="193"/>
      <c r="AJ623" s="193"/>
      <c r="AK623" s="193"/>
      <c r="AL623" s="193"/>
      <c r="AM623" s="193"/>
      <c r="AN623" s="193"/>
      <c r="AO623" s="193"/>
      <c r="AP623" s="193"/>
      <c r="AQ623" s="193"/>
      <c r="AR623" s="193"/>
      <c r="AS623" s="193"/>
      <c r="AT623" s="193"/>
      <c r="AU623" s="193"/>
      <c r="AV623" s="193"/>
    </row>
    <row r="624" spans="1:48" ht="15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  <c r="AE624" s="193"/>
      <c r="AF624" s="193"/>
      <c r="AG624" s="193"/>
      <c r="AH624" s="193"/>
      <c r="AI624" s="193"/>
      <c r="AJ624" s="193"/>
      <c r="AK624" s="193"/>
      <c r="AL624" s="193"/>
      <c r="AM624" s="193"/>
      <c r="AN624" s="193"/>
      <c r="AO624" s="193"/>
      <c r="AP624" s="193"/>
      <c r="AQ624" s="193"/>
      <c r="AR624" s="193"/>
      <c r="AS624" s="193"/>
      <c r="AT624" s="193"/>
      <c r="AU624" s="193"/>
      <c r="AV624" s="193"/>
    </row>
    <row r="625" spans="1:48" ht="15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3"/>
      <c r="AF625" s="193"/>
      <c r="AG625" s="193"/>
      <c r="AH625" s="193"/>
      <c r="AI625" s="193"/>
      <c r="AJ625" s="193"/>
      <c r="AK625" s="193"/>
      <c r="AL625" s="193"/>
      <c r="AM625" s="193"/>
      <c r="AN625" s="193"/>
      <c r="AO625" s="193"/>
      <c r="AP625" s="193"/>
      <c r="AQ625" s="193"/>
      <c r="AR625" s="193"/>
      <c r="AS625" s="193"/>
      <c r="AT625" s="193"/>
      <c r="AU625" s="193"/>
      <c r="AV625" s="193"/>
    </row>
    <row r="626" spans="1:48" ht="15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  <c r="AE626" s="193"/>
      <c r="AF626" s="193"/>
      <c r="AG626" s="193"/>
      <c r="AH626" s="193"/>
      <c r="AI626" s="193"/>
      <c r="AJ626" s="193"/>
      <c r="AK626" s="193"/>
      <c r="AL626" s="193"/>
      <c r="AM626" s="193"/>
      <c r="AN626" s="193"/>
      <c r="AO626" s="193"/>
      <c r="AP626" s="193"/>
      <c r="AQ626" s="193"/>
      <c r="AR626" s="193"/>
      <c r="AS626" s="193"/>
      <c r="AT626" s="193"/>
      <c r="AU626" s="193"/>
      <c r="AV626" s="193"/>
    </row>
    <row r="627" spans="1:48" ht="15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  <c r="AE627" s="193"/>
      <c r="AF627" s="193"/>
      <c r="AG627" s="193"/>
      <c r="AH627" s="193"/>
      <c r="AI627" s="193"/>
      <c r="AJ627" s="193"/>
      <c r="AK627" s="193"/>
      <c r="AL627" s="193"/>
      <c r="AM627" s="193"/>
      <c r="AN627" s="193"/>
      <c r="AO627" s="193"/>
      <c r="AP627" s="193"/>
      <c r="AQ627" s="193"/>
      <c r="AR627" s="193"/>
      <c r="AS627" s="193"/>
      <c r="AT627" s="193"/>
      <c r="AU627" s="193"/>
      <c r="AV627" s="193"/>
    </row>
    <row r="628" spans="1:48" ht="15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  <c r="AE628" s="193"/>
      <c r="AF628" s="193"/>
      <c r="AG628" s="193"/>
      <c r="AH628" s="193"/>
      <c r="AI628" s="193"/>
      <c r="AJ628" s="193"/>
      <c r="AK628" s="193"/>
      <c r="AL628" s="193"/>
      <c r="AM628" s="193"/>
      <c r="AN628" s="193"/>
      <c r="AO628" s="193"/>
      <c r="AP628" s="193"/>
      <c r="AQ628" s="193"/>
      <c r="AR628" s="193"/>
      <c r="AS628" s="193"/>
      <c r="AT628" s="193"/>
      <c r="AU628" s="193"/>
      <c r="AV628" s="193"/>
    </row>
    <row r="629" spans="1:48" ht="15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193"/>
      <c r="AB629" s="193"/>
      <c r="AC629" s="193"/>
      <c r="AD629" s="193"/>
      <c r="AE629" s="193"/>
      <c r="AF629" s="193"/>
      <c r="AG629" s="193"/>
      <c r="AH629" s="193"/>
      <c r="AI629" s="193"/>
      <c r="AJ629" s="193"/>
      <c r="AK629" s="193"/>
      <c r="AL629" s="193"/>
      <c r="AM629" s="193"/>
      <c r="AN629" s="193"/>
      <c r="AO629" s="193"/>
      <c r="AP629" s="193"/>
      <c r="AQ629" s="193"/>
      <c r="AR629" s="193"/>
      <c r="AS629" s="193"/>
      <c r="AT629" s="193"/>
      <c r="AU629" s="193"/>
      <c r="AV629" s="193"/>
    </row>
    <row r="630" spans="1:48" ht="15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  <c r="AE630" s="193"/>
      <c r="AF630" s="193"/>
      <c r="AG630" s="193"/>
      <c r="AH630" s="193"/>
      <c r="AI630" s="193"/>
      <c r="AJ630" s="193"/>
      <c r="AK630" s="193"/>
      <c r="AL630" s="193"/>
      <c r="AM630" s="193"/>
      <c r="AN630" s="193"/>
      <c r="AO630" s="193"/>
      <c r="AP630" s="193"/>
      <c r="AQ630" s="193"/>
      <c r="AR630" s="193"/>
      <c r="AS630" s="193"/>
      <c r="AT630" s="193"/>
      <c r="AU630" s="193"/>
      <c r="AV630" s="193"/>
    </row>
    <row r="631" spans="1:48" ht="15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  <c r="AE631" s="193"/>
      <c r="AF631" s="193"/>
      <c r="AG631" s="193"/>
      <c r="AH631" s="193"/>
      <c r="AI631" s="193"/>
      <c r="AJ631" s="193"/>
      <c r="AK631" s="193"/>
      <c r="AL631" s="193"/>
      <c r="AM631" s="193"/>
      <c r="AN631" s="193"/>
      <c r="AO631" s="193"/>
      <c r="AP631" s="193"/>
      <c r="AQ631" s="193"/>
      <c r="AR631" s="193"/>
      <c r="AS631" s="193"/>
      <c r="AT631" s="193"/>
      <c r="AU631" s="193"/>
      <c r="AV631" s="193"/>
    </row>
    <row r="632" spans="1:48" ht="15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  <c r="AE632" s="193"/>
      <c r="AF632" s="193"/>
      <c r="AG632" s="193"/>
      <c r="AH632" s="193"/>
      <c r="AI632" s="193"/>
      <c r="AJ632" s="193"/>
      <c r="AK632" s="193"/>
      <c r="AL632" s="193"/>
      <c r="AM632" s="193"/>
      <c r="AN632" s="193"/>
      <c r="AO632" s="193"/>
      <c r="AP632" s="193"/>
      <c r="AQ632" s="193"/>
      <c r="AR632" s="193"/>
      <c r="AS632" s="193"/>
      <c r="AT632" s="193"/>
      <c r="AU632" s="193"/>
      <c r="AV632" s="193"/>
    </row>
    <row r="633" spans="1:48" ht="15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  <c r="AE633" s="193"/>
      <c r="AF633" s="193"/>
      <c r="AG633" s="193"/>
      <c r="AH633" s="193"/>
      <c r="AI633" s="193"/>
      <c r="AJ633" s="193"/>
      <c r="AK633" s="193"/>
      <c r="AL633" s="193"/>
      <c r="AM633" s="193"/>
      <c r="AN633" s="193"/>
      <c r="AO633" s="193"/>
      <c r="AP633" s="193"/>
      <c r="AQ633" s="193"/>
      <c r="AR633" s="193"/>
      <c r="AS633" s="193"/>
      <c r="AT633" s="193"/>
      <c r="AU633" s="193"/>
      <c r="AV633" s="193"/>
    </row>
    <row r="634" spans="1:48" ht="15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193"/>
      <c r="AB634" s="193"/>
      <c r="AC634" s="193"/>
      <c r="AD634" s="193"/>
      <c r="AE634" s="193"/>
      <c r="AF634" s="193"/>
      <c r="AG634" s="193"/>
      <c r="AH634" s="193"/>
      <c r="AI634" s="193"/>
      <c r="AJ634" s="193"/>
      <c r="AK634" s="193"/>
      <c r="AL634" s="193"/>
      <c r="AM634" s="193"/>
      <c r="AN634" s="193"/>
      <c r="AO634" s="193"/>
      <c r="AP634" s="193"/>
      <c r="AQ634" s="193"/>
      <c r="AR634" s="193"/>
      <c r="AS634" s="193"/>
      <c r="AT634" s="193"/>
      <c r="AU634" s="193"/>
      <c r="AV634" s="193"/>
    </row>
    <row r="635" spans="1:48" ht="15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3"/>
      <c r="AF635" s="193"/>
      <c r="AG635" s="193"/>
      <c r="AH635" s="193"/>
      <c r="AI635" s="193"/>
      <c r="AJ635" s="193"/>
      <c r="AK635" s="193"/>
      <c r="AL635" s="193"/>
      <c r="AM635" s="193"/>
      <c r="AN635" s="193"/>
      <c r="AO635" s="193"/>
      <c r="AP635" s="193"/>
      <c r="AQ635" s="193"/>
      <c r="AR635" s="193"/>
      <c r="AS635" s="193"/>
      <c r="AT635" s="193"/>
      <c r="AU635" s="193"/>
      <c r="AV635" s="193"/>
    </row>
    <row r="636" spans="1:48" ht="15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  <c r="AE636" s="193"/>
      <c r="AF636" s="193"/>
      <c r="AG636" s="193"/>
      <c r="AH636" s="193"/>
      <c r="AI636" s="193"/>
      <c r="AJ636" s="193"/>
      <c r="AK636" s="193"/>
      <c r="AL636" s="193"/>
      <c r="AM636" s="193"/>
      <c r="AN636" s="193"/>
      <c r="AO636" s="193"/>
      <c r="AP636" s="193"/>
      <c r="AQ636" s="193"/>
      <c r="AR636" s="193"/>
      <c r="AS636" s="193"/>
      <c r="AT636" s="193"/>
      <c r="AU636" s="193"/>
      <c r="AV636" s="193"/>
    </row>
    <row r="637" spans="1:48" ht="15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193"/>
      <c r="AB637" s="193"/>
      <c r="AC637" s="193"/>
      <c r="AD637" s="193"/>
      <c r="AE637" s="193"/>
      <c r="AF637" s="193"/>
      <c r="AG637" s="193"/>
      <c r="AH637" s="193"/>
      <c r="AI637" s="193"/>
      <c r="AJ637" s="193"/>
      <c r="AK637" s="193"/>
      <c r="AL637" s="193"/>
      <c r="AM637" s="193"/>
      <c r="AN637" s="193"/>
      <c r="AO637" s="193"/>
      <c r="AP637" s="193"/>
      <c r="AQ637" s="193"/>
      <c r="AR637" s="193"/>
      <c r="AS637" s="193"/>
      <c r="AT637" s="193"/>
      <c r="AU637" s="193"/>
      <c r="AV637" s="193"/>
    </row>
    <row r="638" spans="1:48" ht="15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  <c r="AE638" s="193"/>
      <c r="AF638" s="193"/>
      <c r="AG638" s="193"/>
      <c r="AH638" s="193"/>
      <c r="AI638" s="193"/>
      <c r="AJ638" s="193"/>
      <c r="AK638" s="193"/>
      <c r="AL638" s="193"/>
      <c r="AM638" s="193"/>
      <c r="AN638" s="193"/>
      <c r="AO638" s="193"/>
      <c r="AP638" s="193"/>
      <c r="AQ638" s="193"/>
      <c r="AR638" s="193"/>
      <c r="AS638" s="193"/>
      <c r="AT638" s="193"/>
      <c r="AU638" s="193"/>
      <c r="AV638" s="193"/>
    </row>
    <row r="639" spans="1:48" ht="15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  <c r="AE639" s="193"/>
      <c r="AF639" s="193"/>
      <c r="AG639" s="193"/>
      <c r="AH639" s="193"/>
      <c r="AI639" s="193"/>
      <c r="AJ639" s="193"/>
      <c r="AK639" s="193"/>
      <c r="AL639" s="193"/>
      <c r="AM639" s="193"/>
      <c r="AN639" s="193"/>
      <c r="AO639" s="193"/>
      <c r="AP639" s="193"/>
      <c r="AQ639" s="193"/>
      <c r="AR639" s="193"/>
      <c r="AS639" s="193"/>
      <c r="AT639" s="193"/>
      <c r="AU639" s="193"/>
      <c r="AV639" s="193"/>
    </row>
    <row r="640" spans="1:48" ht="15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  <c r="AE640" s="193"/>
      <c r="AF640" s="193"/>
      <c r="AG640" s="193"/>
      <c r="AH640" s="193"/>
      <c r="AI640" s="193"/>
      <c r="AJ640" s="193"/>
      <c r="AK640" s="193"/>
      <c r="AL640" s="193"/>
      <c r="AM640" s="193"/>
      <c r="AN640" s="193"/>
      <c r="AO640" s="193"/>
      <c r="AP640" s="193"/>
      <c r="AQ640" s="193"/>
      <c r="AR640" s="193"/>
      <c r="AS640" s="193"/>
      <c r="AT640" s="193"/>
      <c r="AU640" s="193"/>
      <c r="AV640" s="193"/>
    </row>
    <row r="641" spans="1:48" ht="15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3"/>
      <c r="AF641" s="193"/>
      <c r="AG641" s="193"/>
      <c r="AH641" s="193"/>
      <c r="AI641" s="193"/>
      <c r="AJ641" s="193"/>
      <c r="AK641" s="193"/>
      <c r="AL641" s="193"/>
      <c r="AM641" s="193"/>
      <c r="AN641" s="193"/>
      <c r="AO641" s="193"/>
      <c r="AP641" s="193"/>
      <c r="AQ641" s="193"/>
      <c r="AR641" s="193"/>
      <c r="AS641" s="193"/>
      <c r="AT641" s="193"/>
      <c r="AU641" s="193"/>
      <c r="AV641" s="193"/>
    </row>
    <row r="642" spans="1:48" ht="15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  <c r="AE642" s="193"/>
      <c r="AF642" s="193"/>
      <c r="AG642" s="193"/>
      <c r="AH642" s="193"/>
      <c r="AI642" s="193"/>
      <c r="AJ642" s="193"/>
      <c r="AK642" s="193"/>
      <c r="AL642" s="193"/>
      <c r="AM642" s="193"/>
      <c r="AN642" s="193"/>
      <c r="AO642" s="193"/>
      <c r="AP642" s="193"/>
      <c r="AQ642" s="193"/>
      <c r="AR642" s="193"/>
      <c r="AS642" s="193"/>
      <c r="AT642" s="193"/>
      <c r="AU642" s="193"/>
      <c r="AV642" s="193"/>
    </row>
    <row r="643" spans="1:48" ht="15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  <c r="AE643" s="193"/>
      <c r="AF643" s="193"/>
      <c r="AG643" s="193"/>
      <c r="AH643" s="193"/>
      <c r="AI643" s="193"/>
      <c r="AJ643" s="193"/>
      <c r="AK643" s="193"/>
      <c r="AL643" s="193"/>
      <c r="AM643" s="193"/>
      <c r="AN643" s="193"/>
      <c r="AO643" s="193"/>
      <c r="AP643" s="193"/>
      <c r="AQ643" s="193"/>
      <c r="AR643" s="193"/>
      <c r="AS643" s="193"/>
      <c r="AT643" s="193"/>
      <c r="AU643" s="193"/>
      <c r="AV643" s="193"/>
    </row>
    <row r="644" spans="1:48" ht="15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  <c r="AE644" s="193"/>
      <c r="AF644" s="193"/>
      <c r="AG644" s="193"/>
      <c r="AH644" s="193"/>
      <c r="AI644" s="193"/>
      <c r="AJ644" s="193"/>
      <c r="AK644" s="193"/>
      <c r="AL644" s="193"/>
      <c r="AM644" s="193"/>
      <c r="AN644" s="193"/>
      <c r="AO644" s="193"/>
      <c r="AP644" s="193"/>
      <c r="AQ644" s="193"/>
      <c r="AR644" s="193"/>
      <c r="AS644" s="193"/>
      <c r="AT644" s="193"/>
      <c r="AU644" s="193"/>
      <c r="AV644" s="193"/>
    </row>
    <row r="645" spans="1:48" ht="15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  <c r="AE645" s="193"/>
      <c r="AF645" s="193"/>
      <c r="AG645" s="193"/>
      <c r="AH645" s="193"/>
      <c r="AI645" s="193"/>
      <c r="AJ645" s="193"/>
      <c r="AK645" s="193"/>
      <c r="AL645" s="193"/>
      <c r="AM645" s="193"/>
      <c r="AN645" s="193"/>
      <c r="AO645" s="193"/>
      <c r="AP645" s="193"/>
      <c r="AQ645" s="193"/>
      <c r="AR645" s="193"/>
      <c r="AS645" s="193"/>
      <c r="AT645" s="193"/>
      <c r="AU645" s="193"/>
      <c r="AV645" s="193"/>
    </row>
    <row r="646" spans="1:48" ht="15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  <c r="AE646" s="193"/>
      <c r="AF646" s="193"/>
      <c r="AG646" s="193"/>
      <c r="AH646" s="193"/>
      <c r="AI646" s="193"/>
      <c r="AJ646" s="193"/>
      <c r="AK646" s="193"/>
      <c r="AL646" s="193"/>
      <c r="AM646" s="193"/>
      <c r="AN646" s="193"/>
      <c r="AO646" s="193"/>
      <c r="AP646" s="193"/>
      <c r="AQ646" s="193"/>
      <c r="AR646" s="193"/>
      <c r="AS646" s="193"/>
      <c r="AT646" s="193"/>
      <c r="AU646" s="193"/>
      <c r="AV646" s="193"/>
    </row>
    <row r="647" spans="1:48" ht="15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  <c r="AE647" s="193"/>
      <c r="AF647" s="193"/>
      <c r="AG647" s="193"/>
      <c r="AH647" s="193"/>
      <c r="AI647" s="193"/>
      <c r="AJ647" s="193"/>
      <c r="AK647" s="193"/>
      <c r="AL647" s="193"/>
      <c r="AM647" s="193"/>
      <c r="AN647" s="193"/>
      <c r="AO647" s="193"/>
      <c r="AP647" s="193"/>
      <c r="AQ647" s="193"/>
      <c r="AR647" s="193"/>
      <c r="AS647" s="193"/>
      <c r="AT647" s="193"/>
      <c r="AU647" s="193"/>
      <c r="AV647" s="193"/>
    </row>
    <row r="648" spans="1:48" ht="15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  <c r="AE648" s="193"/>
      <c r="AF648" s="193"/>
      <c r="AG648" s="193"/>
      <c r="AH648" s="193"/>
      <c r="AI648" s="193"/>
      <c r="AJ648" s="193"/>
      <c r="AK648" s="193"/>
      <c r="AL648" s="193"/>
      <c r="AM648" s="193"/>
      <c r="AN648" s="193"/>
      <c r="AO648" s="193"/>
      <c r="AP648" s="193"/>
      <c r="AQ648" s="193"/>
      <c r="AR648" s="193"/>
      <c r="AS648" s="193"/>
      <c r="AT648" s="193"/>
      <c r="AU648" s="193"/>
      <c r="AV648" s="193"/>
    </row>
    <row r="649" spans="1:48" ht="15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  <c r="AE649" s="193"/>
      <c r="AF649" s="193"/>
      <c r="AG649" s="193"/>
      <c r="AH649" s="193"/>
      <c r="AI649" s="193"/>
      <c r="AJ649" s="193"/>
      <c r="AK649" s="193"/>
      <c r="AL649" s="193"/>
      <c r="AM649" s="193"/>
      <c r="AN649" s="193"/>
      <c r="AO649" s="193"/>
      <c r="AP649" s="193"/>
      <c r="AQ649" s="193"/>
      <c r="AR649" s="193"/>
      <c r="AS649" s="193"/>
      <c r="AT649" s="193"/>
      <c r="AU649" s="193"/>
      <c r="AV649" s="193"/>
    </row>
    <row r="650" spans="1:48" ht="15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  <c r="AE650" s="193"/>
      <c r="AF650" s="193"/>
      <c r="AG650" s="193"/>
      <c r="AH650" s="193"/>
      <c r="AI650" s="193"/>
      <c r="AJ650" s="193"/>
      <c r="AK650" s="193"/>
      <c r="AL650" s="193"/>
      <c r="AM650" s="193"/>
      <c r="AN650" s="193"/>
      <c r="AO650" s="193"/>
      <c r="AP650" s="193"/>
      <c r="AQ650" s="193"/>
      <c r="AR650" s="193"/>
      <c r="AS650" s="193"/>
      <c r="AT650" s="193"/>
      <c r="AU650" s="193"/>
      <c r="AV650" s="193"/>
    </row>
    <row r="651" spans="1:48" ht="15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  <c r="AQ651" s="193"/>
      <c r="AR651" s="193"/>
      <c r="AS651" s="193"/>
      <c r="AT651" s="193"/>
      <c r="AU651" s="193"/>
      <c r="AV651" s="193"/>
    </row>
    <row r="652" spans="1:48" ht="15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  <c r="AE652" s="193"/>
      <c r="AF652" s="193"/>
      <c r="AG652" s="193"/>
      <c r="AH652" s="193"/>
      <c r="AI652" s="193"/>
      <c r="AJ652" s="193"/>
      <c r="AK652" s="193"/>
      <c r="AL652" s="193"/>
      <c r="AM652" s="193"/>
      <c r="AN652" s="193"/>
      <c r="AO652" s="193"/>
      <c r="AP652" s="193"/>
      <c r="AQ652" s="193"/>
      <c r="AR652" s="193"/>
      <c r="AS652" s="193"/>
      <c r="AT652" s="193"/>
      <c r="AU652" s="193"/>
      <c r="AV652" s="193"/>
    </row>
    <row r="653" spans="1:48" ht="15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  <c r="AE653" s="193"/>
      <c r="AF653" s="193"/>
      <c r="AG653" s="193"/>
      <c r="AH653" s="193"/>
      <c r="AI653" s="193"/>
      <c r="AJ653" s="193"/>
      <c r="AK653" s="193"/>
      <c r="AL653" s="193"/>
      <c r="AM653" s="193"/>
      <c r="AN653" s="193"/>
      <c r="AO653" s="193"/>
      <c r="AP653" s="193"/>
      <c r="AQ653" s="193"/>
      <c r="AR653" s="193"/>
      <c r="AS653" s="193"/>
      <c r="AT653" s="193"/>
      <c r="AU653" s="193"/>
      <c r="AV653" s="193"/>
    </row>
    <row r="654" spans="1:48" ht="15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  <c r="AE654" s="193"/>
      <c r="AF654" s="193"/>
      <c r="AG654" s="193"/>
      <c r="AH654" s="193"/>
      <c r="AI654" s="193"/>
      <c r="AJ654" s="193"/>
      <c r="AK654" s="193"/>
      <c r="AL654" s="193"/>
      <c r="AM654" s="193"/>
      <c r="AN654" s="193"/>
      <c r="AO654" s="193"/>
      <c r="AP654" s="193"/>
      <c r="AQ654" s="193"/>
      <c r="AR654" s="193"/>
      <c r="AS654" s="193"/>
      <c r="AT654" s="193"/>
      <c r="AU654" s="193"/>
      <c r="AV654" s="193"/>
    </row>
    <row r="655" spans="1:48" ht="15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  <c r="AE655" s="193"/>
      <c r="AF655" s="193"/>
      <c r="AG655" s="193"/>
      <c r="AH655" s="193"/>
      <c r="AI655" s="193"/>
      <c r="AJ655" s="193"/>
      <c r="AK655" s="193"/>
      <c r="AL655" s="193"/>
      <c r="AM655" s="193"/>
      <c r="AN655" s="193"/>
      <c r="AO655" s="193"/>
      <c r="AP655" s="193"/>
      <c r="AQ655" s="193"/>
      <c r="AR655" s="193"/>
      <c r="AS655" s="193"/>
      <c r="AT655" s="193"/>
      <c r="AU655" s="193"/>
      <c r="AV655" s="193"/>
    </row>
    <row r="656" spans="1:48" ht="15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  <c r="AE656" s="193"/>
      <c r="AF656" s="193"/>
      <c r="AG656" s="193"/>
      <c r="AH656" s="193"/>
      <c r="AI656" s="193"/>
      <c r="AJ656" s="193"/>
      <c r="AK656" s="193"/>
      <c r="AL656" s="193"/>
      <c r="AM656" s="193"/>
      <c r="AN656" s="193"/>
      <c r="AO656" s="193"/>
      <c r="AP656" s="193"/>
      <c r="AQ656" s="193"/>
      <c r="AR656" s="193"/>
      <c r="AS656" s="193"/>
      <c r="AT656" s="193"/>
      <c r="AU656" s="193"/>
      <c r="AV656" s="193"/>
    </row>
    <row r="657" spans="1:48" ht="15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  <c r="AE657" s="193"/>
      <c r="AF657" s="193"/>
      <c r="AG657" s="193"/>
      <c r="AH657" s="193"/>
      <c r="AI657" s="193"/>
      <c r="AJ657" s="193"/>
      <c r="AK657" s="193"/>
      <c r="AL657" s="193"/>
      <c r="AM657" s="193"/>
      <c r="AN657" s="193"/>
      <c r="AO657" s="193"/>
      <c r="AP657" s="193"/>
      <c r="AQ657" s="193"/>
      <c r="AR657" s="193"/>
      <c r="AS657" s="193"/>
      <c r="AT657" s="193"/>
      <c r="AU657" s="193"/>
      <c r="AV657" s="193"/>
    </row>
    <row r="658" spans="1:48" ht="15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  <c r="AE658" s="193"/>
      <c r="AF658" s="193"/>
      <c r="AG658" s="193"/>
      <c r="AH658" s="193"/>
      <c r="AI658" s="193"/>
      <c r="AJ658" s="193"/>
      <c r="AK658" s="193"/>
      <c r="AL658" s="193"/>
      <c r="AM658" s="193"/>
      <c r="AN658" s="193"/>
      <c r="AO658" s="193"/>
      <c r="AP658" s="193"/>
      <c r="AQ658" s="193"/>
      <c r="AR658" s="193"/>
      <c r="AS658" s="193"/>
      <c r="AT658" s="193"/>
      <c r="AU658" s="193"/>
      <c r="AV658" s="193"/>
    </row>
    <row r="659" spans="1:48" ht="15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  <c r="AE659" s="193"/>
      <c r="AF659" s="193"/>
      <c r="AG659" s="193"/>
      <c r="AH659" s="193"/>
      <c r="AI659" s="193"/>
      <c r="AJ659" s="193"/>
      <c r="AK659" s="193"/>
      <c r="AL659" s="193"/>
      <c r="AM659" s="193"/>
      <c r="AN659" s="193"/>
      <c r="AO659" s="193"/>
      <c r="AP659" s="193"/>
      <c r="AQ659" s="193"/>
      <c r="AR659" s="193"/>
      <c r="AS659" s="193"/>
      <c r="AT659" s="193"/>
      <c r="AU659" s="193"/>
      <c r="AV659" s="193"/>
    </row>
    <row r="660" spans="1:48" ht="15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  <c r="AA660" s="193"/>
      <c r="AB660" s="193"/>
      <c r="AC660" s="193"/>
      <c r="AD660" s="193"/>
      <c r="AE660" s="193"/>
      <c r="AF660" s="193"/>
      <c r="AG660" s="193"/>
      <c r="AH660" s="193"/>
      <c r="AI660" s="193"/>
      <c r="AJ660" s="193"/>
      <c r="AK660" s="193"/>
      <c r="AL660" s="193"/>
      <c r="AM660" s="193"/>
      <c r="AN660" s="193"/>
      <c r="AO660" s="193"/>
      <c r="AP660" s="193"/>
      <c r="AQ660" s="193"/>
      <c r="AR660" s="193"/>
      <c r="AS660" s="193"/>
      <c r="AT660" s="193"/>
      <c r="AU660" s="193"/>
      <c r="AV660" s="193"/>
    </row>
    <row r="661" spans="1:48" ht="15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  <c r="AE661" s="193"/>
      <c r="AF661" s="193"/>
      <c r="AG661" s="193"/>
      <c r="AH661" s="193"/>
      <c r="AI661" s="193"/>
      <c r="AJ661" s="193"/>
      <c r="AK661" s="193"/>
      <c r="AL661" s="193"/>
      <c r="AM661" s="193"/>
      <c r="AN661" s="193"/>
      <c r="AO661" s="193"/>
      <c r="AP661" s="193"/>
      <c r="AQ661" s="193"/>
      <c r="AR661" s="193"/>
      <c r="AS661" s="193"/>
      <c r="AT661" s="193"/>
      <c r="AU661" s="193"/>
      <c r="AV661" s="193"/>
    </row>
    <row r="662" spans="1:48" ht="15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  <c r="AE662" s="193"/>
      <c r="AF662" s="193"/>
      <c r="AG662" s="193"/>
      <c r="AH662" s="193"/>
      <c r="AI662" s="193"/>
      <c r="AJ662" s="193"/>
      <c r="AK662" s="193"/>
      <c r="AL662" s="193"/>
      <c r="AM662" s="193"/>
      <c r="AN662" s="193"/>
      <c r="AO662" s="193"/>
      <c r="AP662" s="193"/>
      <c r="AQ662" s="193"/>
      <c r="AR662" s="193"/>
      <c r="AS662" s="193"/>
      <c r="AT662" s="193"/>
      <c r="AU662" s="193"/>
      <c r="AV662" s="193"/>
    </row>
    <row r="663" spans="1:48" ht="15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  <c r="AE663" s="193"/>
      <c r="AF663" s="193"/>
      <c r="AG663" s="193"/>
      <c r="AH663" s="193"/>
      <c r="AI663" s="193"/>
      <c r="AJ663" s="193"/>
      <c r="AK663" s="193"/>
      <c r="AL663" s="193"/>
      <c r="AM663" s="193"/>
      <c r="AN663" s="193"/>
      <c r="AO663" s="193"/>
      <c r="AP663" s="193"/>
      <c r="AQ663" s="193"/>
      <c r="AR663" s="193"/>
      <c r="AS663" s="193"/>
      <c r="AT663" s="193"/>
      <c r="AU663" s="193"/>
      <c r="AV663" s="193"/>
    </row>
    <row r="664" spans="1:48" ht="15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  <c r="AE664" s="193"/>
      <c r="AF664" s="193"/>
      <c r="AG664" s="193"/>
      <c r="AH664" s="193"/>
      <c r="AI664" s="193"/>
      <c r="AJ664" s="193"/>
      <c r="AK664" s="193"/>
      <c r="AL664" s="193"/>
      <c r="AM664" s="193"/>
      <c r="AN664" s="193"/>
      <c r="AO664" s="193"/>
      <c r="AP664" s="193"/>
      <c r="AQ664" s="193"/>
      <c r="AR664" s="193"/>
      <c r="AS664" s="193"/>
      <c r="AT664" s="193"/>
      <c r="AU664" s="193"/>
      <c r="AV664" s="193"/>
    </row>
    <row r="665" spans="1:48" ht="15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  <c r="AA665" s="193"/>
      <c r="AB665" s="193"/>
      <c r="AC665" s="193"/>
      <c r="AD665" s="193"/>
      <c r="AE665" s="193"/>
      <c r="AF665" s="193"/>
      <c r="AG665" s="193"/>
      <c r="AH665" s="193"/>
      <c r="AI665" s="193"/>
      <c r="AJ665" s="193"/>
      <c r="AK665" s="193"/>
      <c r="AL665" s="193"/>
      <c r="AM665" s="193"/>
      <c r="AN665" s="193"/>
      <c r="AO665" s="193"/>
      <c r="AP665" s="193"/>
      <c r="AQ665" s="193"/>
      <c r="AR665" s="193"/>
      <c r="AS665" s="193"/>
      <c r="AT665" s="193"/>
      <c r="AU665" s="193"/>
      <c r="AV665" s="193"/>
    </row>
    <row r="666" spans="1:48" ht="15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  <c r="AE666" s="193"/>
      <c r="AF666" s="193"/>
      <c r="AG666" s="193"/>
      <c r="AH666" s="193"/>
      <c r="AI666" s="193"/>
      <c r="AJ666" s="193"/>
      <c r="AK666" s="193"/>
      <c r="AL666" s="193"/>
      <c r="AM666" s="193"/>
      <c r="AN666" s="193"/>
      <c r="AO666" s="193"/>
      <c r="AP666" s="193"/>
      <c r="AQ666" s="193"/>
      <c r="AR666" s="193"/>
      <c r="AS666" s="193"/>
      <c r="AT666" s="193"/>
      <c r="AU666" s="193"/>
      <c r="AV666" s="193"/>
    </row>
    <row r="667" spans="1:48" ht="15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  <c r="AE667" s="193"/>
      <c r="AF667" s="193"/>
      <c r="AG667" s="193"/>
      <c r="AH667" s="193"/>
      <c r="AI667" s="193"/>
      <c r="AJ667" s="193"/>
      <c r="AK667" s="193"/>
      <c r="AL667" s="193"/>
      <c r="AM667" s="193"/>
      <c r="AN667" s="193"/>
      <c r="AO667" s="193"/>
      <c r="AP667" s="193"/>
      <c r="AQ667" s="193"/>
      <c r="AR667" s="193"/>
      <c r="AS667" s="193"/>
      <c r="AT667" s="193"/>
      <c r="AU667" s="193"/>
      <c r="AV667" s="193"/>
    </row>
    <row r="668" spans="1:48" ht="15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  <c r="AE668" s="193"/>
      <c r="AF668" s="193"/>
      <c r="AG668" s="193"/>
      <c r="AH668" s="193"/>
      <c r="AI668" s="193"/>
      <c r="AJ668" s="193"/>
      <c r="AK668" s="193"/>
      <c r="AL668" s="193"/>
      <c r="AM668" s="193"/>
      <c r="AN668" s="193"/>
      <c r="AO668" s="193"/>
      <c r="AP668" s="193"/>
      <c r="AQ668" s="193"/>
      <c r="AR668" s="193"/>
      <c r="AS668" s="193"/>
      <c r="AT668" s="193"/>
      <c r="AU668" s="193"/>
      <c r="AV668" s="193"/>
    </row>
    <row r="669" spans="1:48" ht="15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  <c r="AE669" s="193"/>
      <c r="AF669" s="193"/>
      <c r="AG669" s="193"/>
      <c r="AH669" s="193"/>
      <c r="AI669" s="193"/>
      <c r="AJ669" s="193"/>
      <c r="AK669" s="193"/>
      <c r="AL669" s="193"/>
      <c r="AM669" s="193"/>
      <c r="AN669" s="193"/>
      <c r="AO669" s="193"/>
      <c r="AP669" s="193"/>
      <c r="AQ669" s="193"/>
      <c r="AR669" s="193"/>
      <c r="AS669" s="193"/>
      <c r="AT669" s="193"/>
      <c r="AU669" s="193"/>
      <c r="AV669" s="193"/>
    </row>
    <row r="670" spans="1:48" ht="15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3"/>
      <c r="AF670" s="193"/>
      <c r="AG670" s="193"/>
      <c r="AH670" s="193"/>
      <c r="AI670" s="193"/>
      <c r="AJ670" s="193"/>
      <c r="AK670" s="193"/>
      <c r="AL670" s="193"/>
      <c r="AM670" s="193"/>
      <c r="AN670" s="193"/>
      <c r="AO670" s="193"/>
      <c r="AP670" s="193"/>
      <c r="AQ670" s="193"/>
      <c r="AR670" s="193"/>
      <c r="AS670" s="193"/>
      <c r="AT670" s="193"/>
      <c r="AU670" s="193"/>
      <c r="AV670" s="193"/>
    </row>
    <row r="671" spans="1:48" ht="15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  <c r="AE671" s="193"/>
      <c r="AF671" s="193"/>
      <c r="AG671" s="193"/>
      <c r="AH671" s="193"/>
      <c r="AI671" s="193"/>
      <c r="AJ671" s="193"/>
      <c r="AK671" s="193"/>
      <c r="AL671" s="193"/>
      <c r="AM671" s="193"/>
      <c r="AN671" s="193"/>
      <c r="AO671" s="193"/>
      <c r="AP671" s="193"/>
      <c r="AQ671" s="193"/>
      <c r="AR671" s="193"/>
      <c r="AS671" s="193"/>
      <c r="AT671" s="193"/>
      <c r="AU671" s="193"/>
      <c r="AV671" s="193"/>
    </row>
    <row r="672" spans="1:48" ht="15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  <c r="AE672" s="193"/>
      <c r="AF672" s="193"/>
      <c r="AG672" s="193"/>
      <c r="AH672" s="193"/>
      <c r="AI672" s="193"/>
      <c r="AJ672" s="193"/>
      <c r="AK672" s="193"/>
      <c r="AL672" s="193"/>
      <c r="AM672" s="193"/>
      <c r="AN672" s="193"/>
      <c r="AO672" s="193"/>
      <c r="AP672" s="193"/>
      <c r="AQ672" s="193"/>
      <c r="AR672" s="193"/>
      <c r="AS672" s="193"/>
      <c r="AT672" s="193"/>
      <c r="AU672" s="193"/>
      <c r="AV672" s="193"/>
    </row>
    <row r="673" spans="1:48" ht="15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  <c r="AA673" s="193"/>
      <c r="AB673" s="193"/>
      <c r="AC673" s="193"/>
      <c r="AD673" s="193"/>
      <c r="AE673" s="193"/>
      <c r="AF673" s="193"/>
      <c r="AG673" s="193"/>
      <c r="AH673" s="193"/>
      <c r="AI673" s="193"/>
      <c r="AJ673" s="193"/>
      <c r="AK673" s="193"/>
      <c r="AL673" s="193"/>
      <c r="AM673" s="193"/>
      <c r="AN673" s="193"/>
      <c r="AO673" s="193"/>
      <c r="AP673" s="193"/>
      <c r="AQ673" s="193"/>
      <c r="AR673" s="193"/>
      <c r="AS673" s="193"/>
      <c r="AT673" s="193"/>
      <c r="AU673" s="193"/>
      <c r="AV673" s="193"/>
    </row>
    <row r="674" spans="1:48" ht="15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  <c r="AE674" s="193"/>
      <c r="AF674" s="193"/>
      <c r="AG674" s="193"/>
      <c r="AH674" s="193"/>
      <c r="AI674" s="193"/>
      <c r="AJ674" s="193"/>
      <c r="AK674" s="193"/>
      <c r="AL674" s="193"/>
      <c r="AM674" s="193"/>
      <c r="AN674" s="193"/>
      <c r="AO674" s="193"/>
      <c r="AP674" s="193"/>
      <c r="AQ674" s="193"/>
      <c r="AR674" s="193"/>
      <c r="AS674" s="193"/>
      <c r="AT674" s="193"/>
      <c r="AU674" s="193"/>
      <c r="AV674" s="193"/>
    </row>
    <row r="675" spans="1:48" ht="15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  <c r="AE675" s="193"/>
      <c r="AF675" s="193"/>
      <c r="AG675" s="193"/>
      <c r="AH675" s="193"/>
      <c r="AI675" s="193"/>
      <c r="AJ675" s="193"/>
      <c r="AK675" s="193"/>
      <c r="AL675" s="193"/>
      <c r="AM675" s="193"/>
      <c r="AN675" s="193"/>
      <c r="AO675" s="193"/>
      <c r="AP675" s="193"/>
      <c r="AQ675" s="193"/>
      <c r="AR675" s="193"/>
      <c r="AS675" s="193"/>
      <c r="AT675" s="193"/>
      <c r="AU675" s="193"/>
      <c r="AV675" s="193"/>
    </row>
    <row r="676" spans="1:48" ht="15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3"/>
      <c r="AF676" s="193"/>
      <c r="AG676" s="193"/>
      <c r="AH676" s="193"/>
      <c r="AI676" s="193"/>
      <c r="AJ676" s="193"/>
      <c r="AK676" s="193"/>
      <c r="AL676" s="193"/>
      <c r="AM676" s="193"/>
      <c r="AN676" s="193"/>
      <c r="AO676" s="193"/>
      <c r="AP676" s="193"/>
      <c r="AQ676" s="193"/>
      <c r="AR676" s="193"/>
      <c r="AS676" s="193"/>
      <c r="AT676" s="193"/>
      <c r="AU676" s="193"/>
      <c r="AV676" s="193"/>
    </row>
    <row r="677" spans="1:48" ht="15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  <c r="AE677" s="193"/>
      <c r="AF677" s="193"/>
      <c r="AG677" s="193"/>
      <c r="AH677" s="193"/>
      <c r="AI677" s="193"/>
      <c r="AJ677" s="193"/>
      <c r="AK677" s="193"/>
      <c r="AL677" s="193"/>
      <c r="AM677" s="193"/>
      <c r="AN677" s="193"/>
      <c r="AO677" s="193"/>
      <c r="AP677" s="193"/>
      <c r="AQ677" s="193"/>
      <c r="AR677" s="193"/>
      <c r="AS677" s="193"/>
      <c r="AT677" s="193"/>
      <c r="AU677" s="193"/>
      <c r="AV677" s="193"/>
    </row>
    <row r="678" spans="1:48" ht="15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  <c r="AE678" s="193"/>
      <c r="AF678" s="193"/>
      <c r="AG678" s="193"/>
      <c r="AH678" s="193"/>
      <c r="AI678" s="193"/>
      <c r="AJ678" s="193"/>
      <c r="AK678" s="193"/>
      <c r="AL678" s="193"/>
      <c r="AM678" s="193"/>
      <c r="AN678" s="193"/>
      <c r="AO678" s="193"/>
      <c r="AP678" s="193"/>
      <c r="AQ678" s="193"/>
      <c r="AR678" s="193"/>
      <c r="AS678" s="193"/>
      <c r="AT678" s="193"/>
      <c r="AU678" s="193"/>
      <c r="AV678" s="193"/>
    </row>
    <row r="679" spans="1:48" ht="15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  <c r="AA679" s="193"/>
      <c r="AB679" s="193"/>
      <c r="AC679" s="193"/>
      <c r="AD679" s="193"/>
      <c r="AE679" s="193"/>
      <c r="AF679" s="193"/>
      <c r="AG679" s="193"/>
      <c r="AH679" s="193"/>
      <c r="AI679" s="193"/>
      <c r="AJ679" s="193"/>
      <c r="AK679" s="193"/>
      <c r="AL679" s="193"/>
      <c r="AM679" s="193"/>
      <c r="AN679" s="193"/>
      <c r="AO679" s="193"/>
      <c r="AP679" s="193"/>
      <c r="AQ679" s="193"/>
      <c r="AR679" s="193"/>
      <c r="AS679" s="193"/>
      <c r="AT679" s="193"/>
      <c r="AU679" s="193"/>
      <c r="AV679" s="193"/>
    </row>
    <row r="680" spans="1:48" ht="15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  <c r="AE680" s="193"/>
      <c r="AF680" s="193"/>
      <c r="AG680" s="193"/>
      <c r="AH680" s="193"/>
      <c r="AI680" s="193"/>
      <c r="AJ680" s="193"/>
      <c r="AK680" s="193"/>
      <c r="AL680" s="193"/>
      <c r="AM680" s="193"/>
      <c r="AN680" s="193"/>
      <c r="AO680" s="193"/>
      <c r="AP680" s="193"/>
      <c r="AQ680" s="193"/>
      <c r="AR680" s="193"/>
      <c r="AS680" s="193"/>
      <c r="AT680" s="193"/>
      <c r="AU680" s="193"/>
      <c r="AV680" s="193"/>
    </row>
    <row r="681" spans="1:48" ht="15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  <c r="AE681" s="193"/>
      <c r="AF681" s="193"/>
      <c r="AG681" s="193"/>
      <c r="AH681" s="193"/>
      <c r="AI681" s="193"/>
      <c r="AJ681" s="193"/>
      <c r="AK681" s="193"/>
      <c r="AL681" s="193"/>
      <c r="AM681" s="193"/>
      <c r="AN681" s="193"/>
      <c r="AO681" s="193"/>
      <c r="AP681" s="193"/>
      <c r="AQ681" s="193"/>
      <c r="AR681" s="193"/>
      <c r="AS681" s="193"/>
      <c r="AT681" s="193"/>
      <c r="AU681" s="193"/>
      <c r="AV681" s="193"/>
    </row>
    <row r="682" spans="1:48" ht="15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  <c r="AE682" s="193"/>
      <c r="AF682" s="193"/>
      <c r="AG682" s="193"/>
      <c r="AH682" s="193"/>
      <c r="AI682" s="193"/>
      <c r="AJ682" s="193"/>
      <c r="AK682" s="193"/>
      <c r="AL682" s="193"/>
      <c r="AM682" s="193"/>
      <c r="AN682" s="193"/>
      <c r="AO682" s="193"/>
      <c r="AP682" s="193"/>
      <c r="AQ682" s="193"/>
      <c r="AR682" s="193"/>
      <c r="AS682" s="193"/>
      <c r="AT682" s="193"/>
      <c r="AU682" s="193"/>
      <c r="AV682" s="193"/>
    </row>
    <row r="683" spans="1:48" ht="15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  <c r="AE683" s="193"/>
      <c r="AF683" s="193"/>
      <c r="AG683" s="193"/>
      <c r="AH683" s="193"/>
      <c r="AI683" s="193"/>
      <c r="AJ683" s="193"/>
      <c r="AK683" s="193"/>
      <c r="AL683" s="193"/>
      <c r="AM683" s="193"/>
      <c r="AN683" s="193"/>
      <c r="AO683" s="193"/>
      <c r="AP683" s="193"/>
      <c r="AQ683" s="193"/>
      <c r="AR683" s="193"/>
      <c r="AS683" s="193"/>
      <c r="AT683" s="193"/>
      <c r="AU683" s="193"/>
      <c r="AV683" s="193"/>
    </row>
    <row r="684" spans="1:48" ht="15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  <c r="AE684" s="193"/>
      <c r="AF684" s="193"/>
      <c r="AG684" s="193"/>
      <c r="AH684" s="193"/>
      <c r="AI684" s="193"/>
      <c r="AJ684" s="193"/>
      <c r="AK684" s="193"/>
      <c r="AL684" s="193"/>
      <c r="AM684" s="193"/>
      <c r="AN684" s="193"/>
      <c r="AO684" s="193"/>
      <c r="AP684" s="193"/>
      <c r="AQ684" s="193"/>
      <c r="AR684" s="193"/>
      <c r="AS684" s="193"/>
      <c r="AT684" s="193"/>
      <c r="AU684" s="193"/>
      <c r="AV684" s="193"/>
    </row>
    <row r="685" spans="1:48" ht="15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  <c r="AE685" s="193"/>
      <c r="AF685" s="193"/>
      <c r="AG685" s="193"/>
      <c r="AH685" s="193"/>
      <c r="AI685" s="193"/>
      <c r="AJ685" s="193"/>
      <c r="AK685" s="193"/>
      <c r="AL685" s="193"/>
      <c r="AM685" s="193"/>
      <c r="AN685" s="193"/>
      <c r="AO685" s="193"/>
      <c r="AP685" s="193"/>
      <c r="AQ685" s="193"/>
      <c r="AR685" s="193"/>
      <c r="AS685" s="193"/>
      <c r="AT685" s="193"/>
      <c r="AU685" s="193"/>
      <c r="AV685" s="193"/>
    </row>
    <row r="686" spans="1:48" ht="15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  <c r="AE686" s="193"/>
      <c r="AF686" s="193"/>
      <c r="AG686" s="193"/>
      <c r="AH686" s="193"/>
      <c r="AI686" s="193"/>
      <c r="AJ686" s="193"/>
      <c r="AK686" s="193"/>
      <c r="AL686" s="193"/>
      <c r="AM686" s="193"/>
      <c r="AN686" s="193"/>
      <c r="AO686" s="193"/>
      <c r="AP686" s="193"/>
      <c r="AQ686" s="193"/>
      <c r="AR686" s="193"/>
      <c r="AS686" s="193"/>
      <c r="AT686" s="193"/>
      <c r="AU686" s="193"/>
      <c r="AV686" s="193"/>
    </row>
    <row r="687" spans="1:48" ht="15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  <c r="AE687" s="193"/>
      <c r="AF687" s="193"/>
      <c r="AG687" s="193"/>
      <c r="AH687" s="193"/>
      <c r="AI687" s="193"/>
      <c r="AJ687" s="193"/>
      <c r="AK687" s="193"/>
      <c r="AL687" s="193"/>
      <c r="AM687" s="193"/>
      <c r="AN687" s="193"/>
      <c r="AO687" s="193"/>
      <c r="AP687" s="193"/>
      <c r="AQ687" s="193"/>
      <c r="AR687" s="193"/>
      <c r="AS687" s="193"/>
      <c r="AT687" s="193"/>
      <c r="AU687" s="193"/>
      <c r="AV687" s="193"/>
    </row>
    <row r="688" spans="1:48" ht="15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  <c r="AE688" s="193"/>
      <c r="AF688" s="193"/>
      <c r="AG688" s="193"/>
      <c r="AH688" s="193"/>
      <c r="AI688" s="193"/>
      <c r="AJ688" s="193"/>
      <c r="AK688" s="193"/>
      <c r="AL688" s="193"/>
      <c r="AM688" s="193"/>
      <c r="AN688" s="193"/>
      <c r="AO688" s="193"/>
      <c r="AP688" s="193"/>
      <c r="AQ688" s="193"/>
      <c r="AR688" s="193"/>
      <c r="AS688" s="193"/>
      <c r="AT688" s="193"/>
      <c r="AU688" s="193"/>
      <c r="AV688" s="193"/>
    </row>
    <row r="689" spans="1:48" ht="15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  <c r="AE689" s="193"/>
      <c r="AF689" s="193"/>
      <c r="AG689" s="193"/>
      <c r="AH689" s="193"/>
      <c r="AI689" s="193"/>
      <c r="AJ689" s="193"/>
      <c r="AK689" s="193"/>
      <c r="AL689" s="193"/>
      <c r="AM689" s="193"/>
      <c r="AN689" s="193"/>
      <c r="AO689" s="193"/>
      <c r="AP689" s="193"/>
      <c r="AQ689" s="193"/>
      <c r="AR689" s="193"/>
      <c r="AS689" s="193"/>
      <c r="AT689" s="193"/>
      <c r="AU689" s="193"/>
      <c r="AV689" s="193"/>
    </row>
    <row r="690" spans="1:48" ht="15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  <c r="AE690" s="193"/>
      <c r="AF690" s="193"/>
      <c r="AG690" s="193"/>
      <c r="AH690" s="193"/>
      <c r="AI690" s="193"/>
      <c r="AJ690" s="193"/>
      <c r="AK690" s="193"/>
      <c r="AL690" s="193"/>
      <c r="AM690" s="193"/>
      <c r="AN690" s="193"/>
      <c r="AO690" s="193"/>
      <c r="AP690" s="193"/>
      <c r="AQ690" s="193"/>
      <c r="AR690" s="193"/>
      <c r="AS690" s="193"/>
      <c r="AT690" s="193"/>
      <c r="AU690" s="193"/>
      <c r="AV690" s="193"/>
    </row>
    <row r="691" spans="1:48" ht="15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  <c r="AE691" s="193"/>
      <c r="AF691" s="193"/>
      <c r="AG691" s="193"/>
      <c r="AH691" s="193"/>
      <c r="AI691" s="193"/>
      <c r="AJ691" s="193"/>
      <c r="AK691" s="193"/>
      <c r="AL691" s="193"/>
      <c r="AM691" s="193"/>
      <c r="AN691" s="193"/>
      <c r="AO691" s="193"/>
      <c r="AP691" s="193"/>
      <c r="AQ691" s="193"/>
      <c r="AR691" s="193"/>
      <c r="AS691" s="193"/>
      <c r="AT691" s="193"/>
      <c r="AU691" s="193"/>
      <c r="AV691" s="193"/>
    </row>
    <row r="692" spans="1:48" ht="15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  <c r="AE692" s="193"/>
      <c r="AF692" s="193"/>
      <c r="AG692" s="193"/>
      <c r="AH692" s="193"/>
      <c r="AI692" s="193"/>
      <c r="AJ692" s="193"/>
      <c r="AK692" s="193"/>
      <c r="AL692" s="193"/>
      <c r="AM692" s="193"/>
      <c r="AN692" s="193"/>
      <c r="AO692" s="193"/>
      <c r="AP692" s="193"/>
      <c r="AQ692" s="193"/>
      <c r="AR692" s="193"/>
      <c r="AS692" s="193"/>
      <c r="AT692" s="193"/>
      <c r="AU692" s="193"/>
      <c r="AV692" s="193"/>
    </row>
    <row r="693" spans="1:48" ht="15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  <c r="AE693" s="193"/>
      <c r="AF693" s="193"/>
      <c r="AG693" s="193"/>
      <c r="AH693" s="193"/>
      <c r="AI693" s="193"/>
      <c r="AJ693" s="193"/>
      <c r="AK693" s="193"/>
      <c r="AL693" s="193"/>
      <c r="AM693" s="193"/>
      <c r="AN693" s="193"/>
      <c r="AO693" s="193"/>
      <c r="AP693" s="193"/>
      <c r="AQ693" s="193"/>
      <c r="AR693" s="193"/>
      <c r="AS693" s="193"/>
      <c r="AT693" s="193"/>
      <c r="AU693" s="193"/>
      <c r="AV693" s="193"/>
    </row>
    <row r="694" spans="1:48" ht="15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  <c r="AE694" s="193"/>
      <c r="AF694" s="193"/>
      <c r="AG694" s="193"/>
      <c r="AH694" s="193"/>
      <c r="AI694" s="193"/>
      <c r="AJ694" s="193"/>
      <c r="AK694" s="193"/>
      <c r="AL694" s="193"/>
      <c r="AM694" s="193"/>
      <c r="AN694" s="193"/>
      <c r="AO694" s="193"/>
      <c r="AP694" s="193"/>
      <c r="AQ694" s="193"/>
      <c r="AR694" s="193"/>
      <c r="AS694" s="193"/>
      <c r="AT694" s="193"/>
      <c r="AU694" s="193"/>
      <c r="AV694" s="193"/>
    </row>
    <row r="695" spans="1:48" ht="15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  <c r="AE695" s="193"/>
      <c r="AF695" s="193"/>
      <c r="AG695" s="193"/>
      <c r="AH695" s="193"/>
      <c r="AI695" s="193"/>
      <c r="AJ695" s="193"/>
      <c r="AK695" s="193"/>
      <c r="AL695" s="193"/>
      <c r="AM695" s="193"/>
      <c r="AN695" s="193"/>
      <c r="AO695" s="193"/>
      <c r="AP695" s="193"/>
      <c r="AQ695" s="193"/>
      <c r="AR695" s="193"/>
      <c r="AS695" s="193"/>
      <c r="AT695" s="193"/>
      <c r="AU695" s="193"/>
      <c r="AV695" s="193"/>
    </row>
    <row r="696" spans="1:48" ht="15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  <c r="AE696" s="193"/>
      <c r="AF696" s="193"/>
      <c r="AG696" s="193"/>
      <c r="AH696" s="193"/>
      <c r="AI696" s="193"/>
      <c r="AJ696" s="193"/>
      <c r="AK696" s="193"/>
      <c r="AL696" s="193"/>
      <c r="AM696" s="193"/>
      <c r="AN696" s="193"/>
      <c r="AO696" s="193"/>
      <c r="AP696" s="193"/>
      <c r="AQ696" s="193"/>
      <c r="AR696" s="193"/>
      <c r="AS696" s="193"/>
      <c r="AT696" s="193"/>
      <c r="AU696" s="193"/>
      <c r="AV696" s="193"/>
    </row>
    <row r="697" spans="1:48" ht="15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  <c r="AE697" s="193"/>
      <c r="AF697" s="193"/>
      <c r="AG697" s="193"/>
      <c r="AH697" s="193"/>
      <c r="AI697" s="193"/>
      <c r="AJ697" s="193"/>
      <c r="AK697" s="193"/>
      <c r="AL697" s="193"/>
      <c r="AM697" s="193"/>
      <c r="AN697" s="193"/>
      <c r="AO697" s="193"/>
      <c r="AP697" s="193"/>
      <c r="AQ697" s="193"/>
      <c r="AR697" s="193"/>
      <c r="AS697" s="193"/>
      <c r="AT697" s="193"/>
      <c r="AU697" s="193"/>
      <c r="AV697" s="193"/>
    </row>
    <row r="698" spans="1:48" ht="15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  <c r="AE698" s="193"/>
      <c r="AF698" s="193"/>
      <c r="AG698" s="193"/>
      <c r="AH698" s="193"/>
      <c r="AI698" s="193"/>
      <c r="AJ698" s="193"/>
      <c r="AK698" s="193"/>
      <c r="AL698" s="193"/>
      <c r="AM698" s="193"/>
      <c r="AN698" s="193"/>
      <c r="AO698" s="193"/>
      <c r="AP698" s="193"/>
      <c r="AQ698" s="193"/>
      <c r="AR698" s="193"/>
      <c r="AS698" s="193"/>
      <c r="AT698" s="193"/>
      <c r="AU698" s="193"/>
      <c r="AV698" s="193"/>
    </row>
    <row r="699" spans="1:48" ht="15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  <c r="AE699" s="193"/>
      <c r="AF699" s="193"/>
      <c r="AG699" s="193"/>
      <c r="AH699" s="193"/>
      <c r="AI699" s="193"/>
      <c r="AJ699" s="193"/>
      <c r="AK699" s="193"/>
      <c r="AL699" s="193"/>
      <c r="AM699" s="193"/>
      <c r="AN699" s="193"/>
      <c r="AO699" s="193"/>
      <c r="AP699" s="193"/>
      <c r="AQ699" s="193"/>
      <c r="AR699" s="193"/>
      <c r="AS699" s="193"/>
      <c r="AT699" s="193"/>
      <c r="AU699" s="193"/>
      <c r="AV699" s="193"/>
    </row>
    <row r="700" spans="1:48" ht="15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  <c r="AE700" s="193"/>
      <c r="AF700" s="193"/>
      <c r="AG700" s="193"/>
      <c r="AH700" s="193"/>
      <c r="AI700" s="193"/>
      <c r="AJ700" s="193"/>
      <c r="AK700" s="193"/>
      <c r="AL700" s="193"/>
      <c r="AM700" s="193"/>
      <c r="AN700" s="193"/>
      <c r="AO700" s="193"/>
      <c r="AP700" s="193"/>
      <c r="AQ700" s="193"/>
      <c r="AR700" s="193"/>
      <c r="AS700" s="193"/>
      <c r="AT700" s="193"/>
      <c r="AU700" s="193"/>
      <c r="AV700" s="193"/>
    </row>
    <row r="701" spans="1:48" ht="15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  <c r="AE701" s="193"/>
      <c r="AF701" s="193"/>
      <c r="AG701" s="193"/>
      <c r="AH701" s="193"/>
      <c r="AI701" s="193"/>
      <c r="AJ701" s="193"/>
      <c r="AK701" s="193"/>
      <c r="AL701" s="193"/>
      <c r="AM701" s="193"/>
      <c r="AN701" s="193"/>
      <c r="AO701" s="193"/>
      <c r="AP701" s="193"/>
      <c r="AQ701" s="193"/>
      <c r="AR701" s="193"/>
      <c r="AS701" s="193"/>
      <c r="AT701" s="193"/>
      <c r="AU701" s="193"/>
      <c r="AV701" s="193"/>
    </row>
    <row r="702" spans="1:48" ht="15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  <c r="AA702" s="193"/>
      <c r="AB702" s="193"/>
      <c r="AC702" s="193"/>
      <c r="AD702" s="193"/>
      <c r="AE702" s="193"/>
      <c r="AF702" s="193"/>
      <c r="AG702" s="193"/>
      <c r="AH702" s="193"/>
      <c r="AI702" s="193"/>
      <c r="AJ702" s="193"/>
      <c r="AK702" s="193"/>
      <c r="AL702" s="193"/>
      <c r="AM702" s="193"/>
      <c r="AN702" s="193"/>
      <c r="AO702" s="193"/>
      <c r="AP702" s="193"/>
      <c r="AQ702" s="193"/>
      <c r="AR702" s="193"/>
      <c r="AS702" s="193"/>
      <c r="AT702" s="193"/>
      <c r="AU702" s="193"/>
      <c r="AV702" s="193"/>
    </row>
    <row r="703" spans="1:48" ht="15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  <c r="AE703" s="193"/>
      <c r="AF703" s="193"/>
      <c r="AG703" s="193"/>
      <c r="AH703" s="193"/>
      <c r="AI703" s="193"/>
      <c r="AJ703" s="193"/>
      <c r="AK703" s="193"/>
      <c r="AL703" s="193"/>
      <c r="AM703" s="193"/>
      <c r="AN703" s="193"/>
      <c r="AO703" s="193"/>
      <c r="AP703" s="193"/>
      <c r="AQ703" s="193"/>
      <c r="AR703" s="193"/>
      <c r="AS703" s="193"/>
      <c r="AT703" s="193"/>
      <c r="AU703" s="193"/>
      <c r="AV703" s="193"/>
    </row>
    <row r="704" spans="1:48" ht="15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  <c r="AE704" s="193"/>
      <c r="AF704" s="193"/>
      <c r="AG704" s="193"/>
      <c r="AH704" s="193"/>
      <c r="AI704" s="193"/>
      <c r="AJ704" s="193"/>
      <c r="AK704" s="193"/>
      <c r="AL704" s="193"/>
      <c r="AM704" s="193"/>
      <c r="AN704" s="193"/>
      <c r="AO704" s="193"/>
      <c r="AP704" s="193"/>
      <c r="AQ704" s="193"/>
      <c r="AR704" s="193"/>
      <c r="AS704" s="193"/>
      <c r="AT704" s="193"/>
      <c r="AU704" s="193"/>
      <c r="AV704" s="193"/>
    </row>
    <row r="705" spans="1:48" ht="15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  <c r="AE705" s="193"/>
      <c r="AF705" s="193"/>
      <c r="AG705" s="193"/>
      <c r="AH705" s="193"/>
      <c r="AI705" s="193"/>
      <c r="AJ705" s="193"/>
      <c r="AK705" s="193"/>
      <c r="AL705" s="193"/>
      <c r="AM705" s="193"/>
      <c r="AN705" s="193"/>
      <c r="AO705" s="193"/>
      <c r="AP705" s="193"/>
      <c r="AQ705" s="193"/>
      <c r="AR705" s="193"/>
      <c r="AS705" s="193"/>
      <c r="AT705" s="193"/>
      <c r="AU705" s="193"/>
      <c r="AV705" s="193"/>
    </row>
    <row r="706" spans="1:48" ht="15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  <c r="AE706" s="193"/>
      <c r="AF706" s="193"/>
      <c r="AG706" s="193"/>
      <c r="AH706" s="193"/>
      <c r="AI706" s="193"/>
      <c r="AJ706" s="193"/>
      <c r="AK706" s="193"/>
      <c r="AL706" s="193"/>
      <c r="AM706" s="193"/>
      <c r="AN706" s="193"/>
      <c r="AO706" s="193"/>
      <c r="AP706" s="193"/>
      <c r="AQ706" s="193"/>
      <c r="AR706" s="193"/>
      <c r="AS706" s="193"/>
      <c r="AT706" s="193"/>
      <c r="AU706" s="193"/>
      <c r="AV706" s="193"/>
    </row>
    <row r="707" spans="1:48" ht="15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  <c r="AA707" s="193"/>
      <c r="AB707" s="193"/>
      <c r="AC707" s="193"/>
      <c r="AD707" s="193"/>
      <c r="AE707" s="193"/>
      <c r="AF707" s="193"/>
      <c r="AG707" s="193"/>
      <c r="AH707" s="193"/>
      <c r="AI707" s="193"/>
      <c r="AJ707" s="193"/>
      <c r="AK707" s="193"/>
      <c r="AL707" s="193"/>
      <c r="AM707" s="193"/>
      <c r="AN707" s="193"/>
      <c r="AO707" s="193"/>
      <c r="AP707" s="193"/>
      <c r="AQ707" s="193"/>
      <c r="AR707" s="193"/>
      <c r="AS707" s="193"/>
      <c r="AT707" s="193"/>
      <c r="AU707" s="193"/>
      <c r="AV707" s="193"/>
    </row>
    <row r="708" spans="1:48" ht="15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  <c r="AE708" s="193"/>
      <c r="AF708" s="193"/>
      <c r="AG708" s="193"/>
      <c r="AH708" s="193"/>
      <c r="AI708" s="193"/>
      <c r="AJ708" s="193"/>
      <c r="AK708" s="193"/>
      <c r="AL708" s="193"/>
      <c r="AM708" s="193"/>
      <c r="AN708" s="193"/>
      <c r="AO708" s="193"/>
      <c r="AP708" s="193"/>
      <c r="AQ708" s="193"/>
      <c r="AR708" s="193"/>
      <c r="AS708" s="193"/>
      <c r="AT708" s="193"/>
      <c r="AU708" s="193"/>
      <c r="AV708" s="193"/>
    </row>
    <row r="709" spans="1:48" ht="15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  <c r="AE709" s="193"/>
      <c r="AF709" s="193"/>
      <c r="AG709" s="193"/>
      <c r="AH709" s="193"/>
      <c r="AI709" s="193"/>
      <c r="AJ709" s="193"/>
      <c r="AK709" s="193"/>
      <c r="AL709" s="193"/>
      <c r="AM709" s="193"/>
      <c r="AN709" s="193"/>
      <c r="AO709" s="193"/>
      <c r="AP709" s="193"/>
      <c r="AQ709" s="193"/>
      <c r="AR709" s="193"/>
      <c r="AS709" s="193"/>
      <c r="AT709" s="193"/>
      <c r="AU709" s="193"/>
      <c r="AV709" s="193"/>
    </row>
    <row r="710" spans="1:48" ht="15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  <c r="AE710" s="193"/>
      <c r="AF710" s="193"/>
      <c r="AG710" s="193"/>
      <c r="AH710" s="193"/>
      <c r="AI710" s="193"/>
      <c r="AJ710" s="193"/>
      <c r="AK710" s="193"/>
      <c r="AL710" s="193"/>
      <c r="AM710" s="193"/>
      <c r="AN710" s="193"/>
      <c r="AO710" s="193"/>
      <c r="AP710" s="193"/>
      <c r="AQ710" s="193"/>
      <c r="AR710" s="193"/>
      <c r="AS710" s="193"/>
      <c r="AT710" s="193"/>
      <c r="AU710" s="193"/>
      <c r="AV710" s="193"/>
    </row>
    <row r="711" spans="1:48" ht="15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3"/>
      <c r="AF711" s="193"/>
      <c r="AG711" s="193"/>
      <c r="AH711" s="193"/>
      <c r="AI711" s="193"/>
      <c r="AJ711" s="193"/>
      <c r="AK711" s="193"/>
      <c r="AL711" s="193"/>
      <c r="AM711" s="193"/>
      <c r="AN711" s="193"/>
      <c r="AO711" s="193"/>
      <c r="AP711" s="193"/>
      <c r="AQ711" s="193"/>
      <c r="AR711" s="193"/>
      <c r="AS711" s="193"/>
      <c r="AT711" s="193"/>
      <c r="AU711" s="193"/>
      <c r="AV711" s="193"/>
    </row>
    <row r="712" spans="1:48" ht="15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  <c r="AE712" s="193"/>
      <c r="AF712" s="193"/>
      <c r="AG712" s="193"/>
      <c r="AH712" s="193"/>
      <c r="AI712" s="193"/>
      <c r="AJ712" s="193"/>
      <c r="AK712" s="193"/>
      <c r="AL712" s="193"/>
      <c r="AM712" s="193"/>
      <c r="AN712" s="193"/>
      <c r="AO712" s="193"/>
      <c r="AP712" s="193"/>
      <c r="AQ712" s="193"/>
      <c r="AR712" s="193"/>
      <c r="AS712" s="193"/>
      <c r="AT712" s="193"/>
      <c r="AU712" s="193"/>
      <c r="AV712" s="193"/>
    </row>
    <row r="713" spans="1:48" ht="15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  <c r="AE713" s="193"/>
      <c r="AF713" s="193"/>
      <c r="AG713" s="193"/>
      <c r="AH713" s="193"/>
      <c r="AI713" s="193"/>
      <c r="AJ713" s="193"/>
      <c r="AK713" s="193"/>
      <c r="AL713" s="193"/>
      <c r="AM713" s="193"/>
      <c r="AN713" s="193"/>
      <c r="AO713" s="193"/>
      <c r="AP713" s="193"/>
      <c r="AQ713" s="193"/>
      <c r="AR713" s="193"/>
      <c r="AS713" s="193"/>
      <c r="AT713" s="193"/>
      <c r="AU713" s="193"/>
      <c r="AV713" s="193"/>
    </row>
    <row r="714" spans="1:48" ht="15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  <c r="AE714" s="193"/>
      <c r="AF714" s="193"/>
      <c r="AG714" s="193"/>
      <c r="AH714" s="193"/>
      <c r="AI714" s="193"/>
      <c r="AJ714" s="193"/>
      <c r="AK714" s="193"/>
      <c r="AL714" s="193"/>
      <c r="AM714" s="193"/>
      <c r="AN714" s="193"/>
      <c r="AO714" s="193"/>
      <c r="AP714" s="193"/>
      <c r="AQ714" s="193"/>
      <c r="AR714" s="193"/>
      <c r="AS714" s="193"/>
      <c r="AT714" s="193"/>
      <c r="AU714" s="193"/>
      <c r="AV714" s="193"/>
    </row>
    <row r="715" spans="1:48" ht="15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  <c r="AA715" s="193"/>
      <c r="AB715" s="193"/>
      <c r="AC715" s="193"/>
      <c r="AD715" s="193"/>
      <c r="AE715" s="193"/>
      <c r="AF715" s="193"/>
      <c r="AG715" s="193"/>
      <c r="AH715" s="193"/>
      <c r="AI715" s="193"/>
      <c r="AJ715" s="193"/>
      <c r="AK715" s="193"/>
      <c r="AL715" s="193"/>
      <c r="AM715" s="193"/>
      <c r="AN715" s="193"/>
      <c r="AO715" s="193"/>
      <c r="AP715" s="193"/>
      <c r="AQ715" s="193"/>
      <c r="AR715" s="193"/>
      <c r="AS715" s="193"/>
      <c r="AT715" s="193"/>
      <c r="AU715" s="193"/>
      <c r="AV715" s="193"/>
    </row>
    <row r="716" spans="1:48" ht="15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  <c r="AE716" s="193"/>
      <c r="AF716" s="193"/>
      <c r="AG716" s="193"/>
      <c r="AH716" s="193"/>
      <c r="AI716" s="193"/>
      <c r="AJ716" s="193"/>
      <c r="AK716" s="193"/>
      <c r="AL716" s="193"/>
      <c r="AM716" s="193"/>
      <c r="AN716" s="193"/>
      <c r="AO716" s="193"/>
      <c r="AP716" s="193"/>
      <c r="AQ716" s="193"/>
      <c r="AR716" s="193"/>
      <c r="AS716" s="193"/>
      <c r="AT716" s="193"/>
      <c r="AU716" s="193"/>
      <c r="AV716" s="193"/>
    </row>
    <row r="717" spans="1:48" ht="15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  <c r="AE717" s="193"/>
      <c r="AF717" s="193"/>
      <c r="AG717" s="193"/>
      <c r="AH717" s="193"/>
      <c r="AI717" s="193"/>
      <c r="AJ717" s="193"/>
      <c r="AK717" s="193"/>
      <c r="AL717" s="193"/>
      <c r="AM717" s="193"/>
      <c r="AN717" s="193"/>
      <c r="AO717" s="193"/>
      <c r="AP717" s="193"/>
      <c r="AQ717" s="193"/>
      <c r="AR717" s="193"/>
      <c r="AS717" s="193"/>
      <c r="AT717" s="193"/>
      <c r="AU717" s="193"/>
      <c r="AV717" s="193"/>
    </row>
    <row r="718" spans="1:48" ht="15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  <c r="AE718" s="193"/>
      <c r="AF718" s="193"/>
      <c r="AG718" s="193"/>
      <c r="AH718" s="193"/>
      <c r="AI718" s="193"/>
      <c r="AJ718" s="193"/>
      <c r="AK718" s="193"/>
      <c r="AL718" s="193"/>
      <c r="AM718" s="193"/>
      <c r="AN718" s="193"/>
      <c r="AO718" s="193"/>
      <c r="AP718" s="193"/>
      <c r="AQ718" s="193"/>
      <c r="AR718" s="193"/>
      <c r="AS718" s="193"/>
      <c r="AT718" s="193"/>
      <c r="AU718" s="193"/>
      <c r="AV718" s="193"/>
    </row>
    <row r="719" spans="1:48" ht="15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  <c r="AE719" s="193"/>
      <c r="AF719" s="193"/>
      <c r="AG719" s="193"/>
      <c r="AH719" s="193"/>
      <c r="AI719" s="193"/>
      <c r="AJ719" s="193"/>
      <c r="AK719" s="193"/>
      <c r="AL719" s="193"/>
      <c r="AM719" s="193"/>
      <c r="AN719" s="193"/>
      <c r="AO719" s="193"/>
      <c r="AP719" s="193"/>
      <c r="AQ719" s="193"/>
      <c r="AR719" s="193"/>
      <c r="AS719" s="193"/>
      <c r="AT719" s="193"/>
      <c r="AU719" s="193"/>
      <c r="AV719" s="193"/>
    </row>
    <row r="720" spans="1:48" ht="15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  <c r="AE720" s="193"/>
      <c r="AF720" s="193"/>
      <c r="AG720" s="193"/>
      <c r="AH720" s="193"/>
      <c r="AI720" s="193"/>
      <c r="AJ720" s="193"/>
      <c r="AK720" s="193"/>
      <c r="AL720" s="193"/>
      <c r="AM720" s="193"/>
      <c r="AN720" s="193"/>
      <c r="AO720" s="193"/>
      <c r="AP720" s="193"/>
      <c r="AQ720" s="193"/>
      <c r="AR720" s="193"/>
      <c r="AS720" s="193"/>
      <c r="AT720" s="193"/>
      <c r="AU720" s="193"/>
      <c r="AV720" s="193"/>
    </row>
    <row r="721" spans="1:48" ht="15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  <c r="AA721" s="193"/>
      <c r="AB721" s="193"/>
      <c r="AC721" s="193"/>
      <c r="AD721" s="193"/>
      <c r="AE721" s="193"/>
      <c r="AF721" s="193"/>
      <c r="AG721" s="193"/>
      <c r="AH721" s="193"/>
      <c r="AI721" s="193"/>
      <c r="AJ721" s="193"/>
      <c r="AK721" s="193"/>
      <c r="AL721" s="193"/>
      <c r="AM721" s="193"/>
      <c r="AN721" s="193"/>
      <c r="AO721" s="193"/>
      <c r="AP721" s="193"/>
      <c r="AQ721" s="193"/>
      <c r="AR721" s="193"/>
      <c r="AS721" s="193"/>
      <c r="AT721" s="193"/>
      <c r="AU721" s="193"/>
      <c r="AV721" s="193"/>
    </row>
    <row r="722" spans="1:48" ht="15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  <c r="AE722" s="193"/>
      <c r="AF722" s="193"/>
      <c r="AG722" s="193"/>
      <c r="AH722" s="193"/>
      <c r="AI722" s="193"/>
      <c r="AJ722" s="193"/>
      <c r="AK722" s="193"/>
      <c r="AL722" s="193"/>
      <c r="AM722" s="193"/>
      <c r="AN722" s="193"/>
      <c r="AO722" s="193"/>
      <c r="AP722" s="193"/>
      <c r="AQ722" s="193"/>
      <c r="AR722" s="193"/>
      <c r="AS722" s="193"/>
      <c r="AT722" s="193"/>
      <c r="AU722" s="193"/>
      <c r="AV722" s="193"/>
    </row>
    <row r="723" spans="1:48" ht="15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  <c r="AE723" s="193"/>
      <c r="AF723" s="193"/>
      <c r="AG723" s="193"/>
      <c r="AH723" s="193"/>
      <c r="AI723" s="193"/>
      <c r="AJ723" s="193"/>
      <c r="AK723" s="193"/>
      <c r="AL723" s="193"/>
      <c r="AM723" s="193"/>
      <c r="AN723" s="193"/>
      <c r="AO723" s="193"/>
      <c r="AP723" s="193"/>
      <c r="AQ723" s="193"/>
      <c r="AR723" s="193"/>
      <c r="AS723" s="193"/>
      <c r="AT723" s="193"/>
      <c r="AU723" s="193"/>
      <c r="AV723" s="193"/>
    </row>
    <row r="724" spans="1:48" ht="15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  <c r="AE724" s="193"/>
      <c r="AF724" s="193"/>
      <c r="AG724" s="193"/>
      <c r="AH724" s="193"/>
      <c r="AI724" s="193"/>
      <c r="AJ724" s="193"/>
      <c r="AK724" s="193"/>
      <c r="AL724" s="193"/>
      <c r="AM724" s="193"/>
      <c r="AN724" s="193"/>
      <c r="AO724" s="193"/>
      <c r="AP724" s="193"/>
      <c r="AQ724" s="193"/>
      <c r="AR724" s="193"/>
      <c r="AS724" s="193"/>
      <c r="AT724" s="193"/>
      <c r="AU724" s="193"/>
      <c r="AV724" s="193"/>
    </row>
    <row r="725" spans="1:48" ht="15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  <c r="AE725" s="193"/>
      <c r="AF725" s="193"/>
      <c r="AG725" s="193"/>
      <c r="AH725" s="193"/>
      <c r="AI725" s="193"/>
      <c r="AJ725" s="193"/>
      <c r="AK725" s="193"/>
      <c r="AL725" s="193"/>
      <c r="AM725" s="193"/>
      <c r="AN725" s="193"/>
      <c r="AO725" s="193"/>
      <c r="AP725" s="193"/>
      <c r="AQ725" s="193"/>
      <c r="AR725" s="193"/>
      <c r="AS725" s="193"/>
      <c r="AT725" s="193"/>
      <c r="AU725" s="193"/>
      <c r="AV725" s="193"/>
    </row>
    <row r="726" spans="1:48" ht="15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  <c r="AE726" s="193"/>
      <c r="AF726" s="193"/>
      <c r="AG726" s="193"/>
      <c r="AH726" s="193"/>
      <c r="AI726" s="193"/>
      <c r="AJ726" s="193"/>
      <c r="AK726" s="193"/>
      <c r="AL726" s="193"/>
      <c r="AM726" s="193"/>
      <c r="AN726" s="193"/>
      <c r="AO726" s="193"/>
      <c r="AP726" s="193"/>
      <c r="AQ726" s="193"/>
      <c r="AR726" s="193"/>
      <c r="AS726" s="193"/>
      <c r="AT726" s="193"/>
      <c r="AU726" s="193"/>
      <c r="AV726" s="193"/>
    </row>
    <row r="727" spans="1:48" ht="15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  <c r="AE727" s="193"/>
      <c r="AF727" s="193"/>
      <c r="AG727" s="193"/>
      <c r="AH727" s="193"/>
      <c r="AI727" s="193"/>
      <c r="AJ727" s="193"/>
      <c r="AK727" s="193"/>
      <c r="AL727" s="193"/>
      <c r="AM727" s="193"/>
      <c r="AN727" s="193"/>
      <c r="AO727" s="193"/>
      <c r="AP727" s="193"/>
      <c r="AQ727" s="193"/>
      <c r="AR727" s="193"/>
      <c r="AS727" s="193"/>
      <c r="AT727" s="193"/>
      <c r="AU727" s="193"/>
      <c r="AV727" s="193"/>
    </row>
    <row r="728" spans="1:48" ht="15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  <c r="AE728" s="193"/>
      <c r="AF728" s="193"/>
      <c r="AG728" s="193"/>
      <c r="AH728" s="193"/>
      <c r="AI728" s="193"/>
      <c r="AJ728" s="193"/>
      <c r="AK728" s="193"/>
      <c r="AL728" s="193"/>
      <c r="AM728" s="193"/>
      <c r="AN728" s="193"/>
      <c r="AO728" s="193"/>
      <c r="AP728" s="193"/>
      <c r="AQ728" s="193"/>
      <c r="AR728" s="193"/>
      <c r="AS728" s="193"/>
      <c r="AT728" s="193"/>
      <c r="AU728" s="193"/>
      <c r="AV728" s="193"/>
    </row>
    <row r="729" spans="1:48" ht="15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  <c r="AE729" s="193"/>
      <c r="AF729" s="193"/>
      <c r="AG729" s="193"/>
      <c r="AH729" s="193"/>
      <c r="AI729" s="193"/>
      <c r="AJ729" s="193"/>
      <c r="AK729" s="193"/>
      <c r="AL729" s="193"/>
      <c r="AM729" s="193"/>
      <c r="AN729" s="193"/>
      <c r="AO729" s="193"/>
      <c r="AP729" s="193"/>
      <c r="AQ729" s="193"/>
      <c r="AR729" s="193"/>
      <c r="AS729" s="193"/>
      <c r="AT729" s="193"/>
      <c r="AU729" s="193"/>
      <c r="AV729" s="193"/>
    </row>
    <row r="730" spans="1:48" ht="15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  <c r="AE730" s="193"/>
      <c r="AF730" s="193"/>
      <c r="AG730" s="193"/>
      <c r="AH730" s="193"/>
      <c r="AI730" s="193"/>
      <c r="AJ730" s="193"/>
      <c r="AK730" s="193"/>
      <c r="AL730" s="193"/>
      <c r="AM730" s="193"/>
      <c r="AN730" s="193"/>
      <c r="AO730" s="193"/>
      <c r="AP730" s="193"/>
      <c r="AQ730" s="193"/>
      <c r="AR730" s="193"/>
      <c r="AS730" s="193"/>
      <c r="AT730" s="193"/>
      <c r="AU730" s="193"/>
      <c r="AV730" s="193"/>
    </row>
    <row r="731" spans="1:48" ht="15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  <c r="AE731" s="193"/>
      <c r="AF731" s="193"/>
      <c r="AG731" s="193"/>
      <c r="AH731" s="193"/>
      <c r="AI731" s="193"/>
      <c r="AJ731" s="193"/>
      <c r="AK731" s="193"/>
      <c r="AL731" s="193"/>
      <c r="AM731" s="193"/>
      <c r="AN731" s="193"/>
      <c r="AO731" s="193"/>
      <c r="AP731" s="193"/>
      <c r="AQ731" s="193"/>
      <c r="AR731" s="193"/>
      <c r="AS731" s="193"/>
      <c r="AT731" s="193"/>
      <c r="AU731" s="193"/>
      <c r="AV731" s="193"/>
    </row>
    <row r="732" spans="1:48" ht="15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  <c r="AE732" s="193"/>
      <c r="AF732" s="193"/>
      <c r="AG732" s="193"/>
      <c r="AH732" s="193"/>
      <c r="AI732" s="193"/>
      <c r="AJ732" s="193"/>
      <c r="AK732" s="193"/>
      <c r="AL732" s="193"/>
      <c r="AM732" s="193"/>
      <c r="AN732" s="193"/>
      <c r="AO732" s="193"/>
      <c r="AP732" s="193"/>
      <c r="AQ732" s="193"/>
      <c r="AR732" s="193"/>
      <c r="AS732" s="193"/>
      <c r="AT732" s="193"/>
      <c r="AU732" s="193"/>
      <c r="AV732" s="193"/>
    </row>
    <row r="733" spans="1:48" ht="15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  <c r="AE733" s="193"/>
      <c r="AF733" s="193"/>
      <c r="AG733" s="193"/>
      <c r="AH733" s="193"/>
      <c r="AI733" s="193"/>
      <c r="AJ733" s="193"/>
      <c r="AK733" s="193"/>
      <c r="AL733" s="193"/>
      <c r="AM733" s="193"/>
      <c r="AN733" s="193"/>
      <c r="AO733" s="193"/>
      <c r="AP733" s="193"/>
      <c r="AQ733" s="193"/>
      <c r="AR733" s="193"/>
      <c r="AS733" s="193"/>
      <c r="AT733" s="193"/>
      <c r="AU733" s="193"/>
      <c r="AV733" s="193"/>
    </row>
    <row r="734" spans="1:48" ht="15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  <c r="AE734" s="193"/>
      <c r="AF734" s="193"/>
      <c r="AG734" s="193"/>
      <c r="AH734" s="193"/>
      <c r="AI734" s="193"/>
      <c r="AJ734" s="193"/>
      <c r="AK734" s="193"/>
      <c r="AL734" s="193"/>
      <c r="AM734" s="193"/>
      <c r="AN734" s="193"/>
      <c r="AO734" s="193"/>
      <c r="AP734" s="193"/>
      <c r="AQ734" s="193"/>
      <c r="AR734" s="193"/>
      <c r="AS734" s="193"/>
      <c r="AT734" s="193"/>
      <c r="AU734" s="193"/>
      <c r="AV734" s="193"/>
    </row>
    <row r="735" spans="1:48" ht="15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  <c r="AE735" s="193"/>
      <c r="AF735" s="193"/>
      <c r="AG735" s="193"/>
      <c r="AH735" s="193"/>
      <c r="AI735" s="193"/>
      <c r="AJ735" s="193"/>
      <c r="AK735" s="193"/>
      <c r="AL735" s="193"/>
      <c r="AM735" s="193"/>
      <c r="AN735" s="193"/>
      <c r="AO735" s="193"/>
      <c r="AP735" s="193"/>
      <c r="AQ735" s="193"/>
      <c r="AR735" s="193"/>
      <c r="AS735" s="193"/>
      <c r="AT735" s="193"/>
      <c r="AU735" s="193"/>
      <c r="AV735" s="193"/>
    </row>
    <row r="736" spans="1:48" ht="15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  <c r="AE736" s="193"/>
      <c r="AF736" s="193"/>
      <c r="AG736" s="193"/>
      <c r="AH736" s="193"/>
      <c r="AI736" s="193"/>
      <c r="AJ736" s="193"/>
      <c r="AK736" s="193"/>
      <c r="AL736" s="193"/>
      <c r="AM736" s="193"/>
      <c r="AN736" s="193"/>
      <c r="AO736" s="193"/>
      <c r="AP736" s="193"/>
      <c r="AQ736" s="193"/>
      <c r="AR736" s="193"/>
      <c r="AS736" s="193"/>
      <c r="AT736" s="193"/>
      <c r="AU736" s="193"/>
      <c r="AV736" s="193"/>
    </row>
    <row r="737" spans="1:48" ht="15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  <c r="AE737" s="193"/>
      <c r="AF737" s="193"/>
      <c r="AG737" s="193"/>
      <c r="AH737" s="193"/>
      <c r="AI737" s="193"/>
      <c r="AJ737" s="193"/>
      <c r="AK737" s="193"/>
      <c r="AL737" s="193"/>
      <c r="AM737" s="193"/>
      <c r="AN737" s="193"/>
      <c r="AO737" s="193"/>
      <c r="AP737" s="193"/>
      <c r="AQ737" s="193"/>
      <c r="AR737" s="193"/>
      <c r="AS737" s="193"/>
      <c r="AT737" s="193"/>
      <c r="AU737" s="193"/>
      <c r="AV737" s="193"/>
    </row>
    <row r="738" spans="1:48" ht="15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  <c r="AE738" s="193"/>
      <c r="AF738" s="193"/>
      <c r="AG738" s="193"/>
      <c r="AH738" s="193"/>
      <c r="AI738" s="193"/>
      <c r="AJ738" s="193"/>
      <c r="AK738" s="193"/>
      <c r="AL738" s="193"/>
      <c r="AM738" s="193"/>
      <c r="AN738" s="193"/>
      <c r="AO738" s="193"/>
      <c r="AP738" s="193"/>
      <c r="AQ738" s="193"/>
      <c r="AR738" s="193"/>
      <c r="AS738" s="193"/>
      <c r="AT738" s="193"/>
      <c r="AU738" s="193"/>
      <c r="AV738" s="193"/>
    </row>
    <row r="739" spans="1:48" ht="15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  <c r="AE739" s="193"/>
      <c r="AF739" s="193"/>
      <c r="AG739" s="193"/>
      <c r="AH739" s="193"/>
      <c r="AI739" s="193"/>
      <c r="AJ739" s="193"/>
      <c r="AK739" s="193"/>
      <c r="AL739" s="193"/>
      <c r="AM739" s="193"/>
      <c r="AN739" s="193"/>
      <c r="AO739" s="193"/>
      <c r="AP739" s="193"/>
      <c r="AQ739" s="193"/>
      <c r="AR739" s="193"/>
      <c r="AS739" s="193"/>
      <c r="AT739" s="193"/>
      <c r="AU739" s="193"/>
      <c r="AV739" s="193"/>
    </row>
    <row r="740" spans="1:48" ht="15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  <c r="AE740" s="193"/>
      <c r="AF740" s="193"/>
      <c r="AG740" s="193"/>
      <c r="AH740" s="193"/>
      <c r="AI740" s="193"/>
      <c r="AJ740" s="193"/>
      <c r="AK740" s="193"/>
      <c r="AL740" s="193"/>
      <c r="AM740" s="193"/>
      <c r="AN740" s="193"/>
      <c r="AO740" s="193"/>
      <c r="AP740" s="193"/>
      <c r="AQ740" s="193"/>
      <c r="AR740" s="193"/>
      <c r="AS740" s="193"/>
      <c r="AT740" s="193"/>
      <c r="AU740" s="193"/>
      <c r="AV740" s="193"/>
    </row>
    <row r="741" spans="1:48" ht="15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  <c r="AE741" s="193"/>
      <c r="AF741" s="193"/>
      <c r="AG741" s="193"/>
      <c r="AH741" s="193"/>
      <c r="AI741" s="193"/>
      <c r="AJ741" s="193"/>
      <c r="AK741" s="193"/>
      <c r="AL741" s="193"/>
      <c r="AM741" s="193"/>
      <c r="AN741" s="193"/>
      <c r="AO741" s="193"/>
      <c r="AP741" s="193"/>
      <c r="AQ741" s="193"/>
      <c r="AR741" s="193"/>
      <c r="AS741" s="193"/>
      <c r="AT741" s="193"/>
      <c r="AU741" s="193"/>
      <c r="AV741" s="193"/>
    </row>
    <row r="742" spans="1:48" ht="15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  <c r="AE742" s="193"/>
      <c r="AF742" s="193"/>
      <c r="AG742" s="193"/>
      <c r="AH742" s="193"/>
      <c r="AI742" s="193"/>
      <c r="AJ742" s="193"/>
      <c r="AK742" s="193"/>
      <c r="AL742" s="193"/>
      <c r="AM742" s="193"/>
      <c r="AN742" s="193"/>
      <c r="AO742" s="193"/>
      <c r="AP742" s="193"/>
      <c r="AQ742" s="193"/>
      <c r="AR742" s="193"/>
      <c r="AS742" s="193"/>
      <c r="AT742" s="193"/>
      <c r="AU742" s="193"/>
      <c r="AV742" s="193"/>
    </row>
    <row r="743" spans="1:48" ht="15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  <c r="AE743" s="193"/>
      <c r="AF743" s="193"/>
      <c r="AG743" s="193"/>
      <c r="AH743" s="193"/>
      <c r="AI743" s="193"/>
      <c r="AJ743" s="193"/>
      <c r="AK743" s="193"/>
      <c r="AL743" s="193"/>
      <c r="AM743" s="193"/>
      <c r="AN743" s="193"/>
      <c r="AO743" s="193"/>
      <c r="AP743" s="193"/>
      <c r="AQ743" s="193"/>
      <c r="AR743" s="193"/>
      <c r="AS743" s="193"/>
      <c r="AT743" s="193"/>
      <c r="AU743" s="193"/>
      <c r="AV743" s="193"/>
    </row>
    <row r="744" spans="1:48" ht="15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  <c r="AA744" s="193"/>
      <c r="AB744" s="193"/>
      <c r="AC744" s="193"/>
      <c r="AD744" s="193"/>
      <c r="AE744" s="193"/>
      <c r="AF744" s="193"/>
      <c r="AG744" s="193"/>
      <c r="AH744" s="193"/>
      <c r="AI744" s="193"/>
      <c r="AJ744" s="193"/>
      <c r="AK744" s="193"/>
      <c r="AL744" s="193"/>
      <c r="AM744" s="193"/>
      <c r="AN744" s="193"/>
      <c r="AO744" s="193"/>
      <c r="AP744" s="193"/>
      <c r="AQ744" s="193"/>
      <c r="AR744" s="193"/>
      <c r="AS744" s="193"/>
      <c r="AT744" s="193"/>
      <c r="AU744" s="193"/>
      <c r="AV744" s="193"/>
    </row>
    <row r="745" spans="1:48" ht="15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  <c r="AE745" s="193"/>
      <c r="AF745" s="193"/>
      <c r="AG745" s="193"/>
      <c r="AH745" s="193"/>
      <c r="AI745" s="193"/>
      <c r="AJ745" s="193"/>
      <c r="AK745" s="193"/>
      <c r="AL745" s="193"/>
      <c r="AM745" s="193"/>
      <c r="AN745" s="193"/>
      <c r="AO745" s="193"/>
      <c r="AP745" s="193"/>
      <c r="AQ745" s="193"/>
      <c r="AR745" s="193"/>
      <c r="AS745" s="193"/>
      <c r="AT745" s="193"/>
      <c r="AU745" s="193"/>
      <c r="AV745" s="193"/>
    </row>
    <row r="746" spans="1:48" ht="15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  <c r="AE746" s="193"/>
      <c r="AF746" s="193"/>
      <c r="AG746" s="193"/>
      <c r="AH746" s="193"/>
      <c r="AI746" s="193"/>
      <c r="AJ746" s="193"/>
      <c r="AK746" s="193"/>
      <c r="AL746" s="193"/>
      <c r="AM746" s="193"/>
      <c r="AN746" s="193"/>
      <c r="AO746" s="193"/>
      <c r="AP746" s="193"/>
      <c r="AQ746" s="193"/>
      <c r="AR746" s="193"/>
      <c r="AS746" s="193"/>
      <c r="AT746" s="193"/>
      <c r="AU746" s="193"/>
      <c r="AV746" s="193"/>
    </row>
    <row r="747" spans="1:48" ht="15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  <c r="AE747" s="193"/>
      <c r="AF747" s="193"/>
      <c r="AG747" s="193"/>
      <c r="AH747" s="193"/>
      <c r="AI747" s="193"/>
      <c r="AJ747" s="193"/>
      <c r="AK747" s="193"/>
      <c r="AL747" s="193"/>
      <c r="AM747" s="193"/>
      <c r="AN747" s="193"/>
      <c r="AO747" s="193"/>
      <c r="AP747" s="193"/>
      <c r="AQ747" s="193"/>
      <c r="AR747" s="193"/>
      <c r="AS747" s="193"/>
      <c r="AT747" s="193"/>
      <c r="AU747" s="193"/>
      <c r="AV747" s="193"/>
    </row>
    <row r="748" spans="1:48" ht="15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  <c r="AE748" s="193"/>
      <c r="AF748" s="193"/>
      <c r="AG748" s="193"/>
      <c r="AH748" s="193"/>
      <c r="AI748" s="193"/>
      <c r="AJ748" s="193"/>
      <c r="AK748" s="193"/>
      <c r="AL748" s="193"/>
      <c r="AM748" s="193"/>
      <c r="AN748" s="193"/>
      <c r="AO748" s="193"/>
      <c r="AP748" s="193"/>
      <c r="AQ748" s="193"/>
      <c r="AR748" s="193"/>
      <c r="AS748" s="193"/>
      <c r="AT748" s="193"/>
      <c r="AU748" s="193"/>
      <c r="AV748" s="193"/>
    </row>
    <row r="749" spans="1:48" ht="15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193"/>
      <c r="AB749" s="193"/>
      <c r="AC749" s="193"/>
      <c r="AD749" s="193"/>
      <c r="AE749" s="193"/>
      <c r="AF749" s="193"/>
      <c r="AG749" s="193"/>
      <c r="AH749" s="193"/>
      <c r="AI749" s="193"/>
      <c r="AJ749" s="193"/>
      <c r="AK749" s="193"/>
      <c r="AL749" s="193"/>
      <c r="AM749" s="193"/>
      <c r="AN749" s="193"/>
      <c r="AO749" s="193"/>
      <c r="AP749" s="193"/>
      <c r="AQ749" s="193"/>
      <c r="AR749" s="193"/>
      <c r="AS749" s="193"/>
      <c r="AT749" s="193"/>
      <c r="AU749" s="193"/>
      <c r="AV749" s="193"/>
    </row>
    <row r="750" spans="1:48" ht="15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  <c r="AE750" s="193"/>
      <c r="AF750" s="193"/>
      <c r="AG750" s="193"/>
      <c r="AH750" s="193"/>
      <c r="AI750" s="193"/>
      <c r="AJ750" s="193"/>
      <c r="AK750" s="193"/>
      <c r="AL750" s="193"/>
      <c r="AM750" s="193"/>
      <c r="AN750" s="193"/>
      <c r="AO750" s="193"/>
      <c r="AP750" s="193"/>
      <c r="AQ750" s="193"/>
      <c r="AR750" s="193"/>
      <c r="AS750" s="193"/>
      <c r="AT750" s="193"/>
      <c r="AU750" s="193"/>
      <c r="AV750" s="193"/>
    </row>
    <row r="751" spans="1:48" ht="15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  <c r="AE751" s="193"/>
      <c r="AF751" s="193"/>
      <c r="AG751" s="193"/>
      <c r="AH751" s="193"/>
      <c r="AI751" s="193"/>
      <c r="AJ751" s="193"/>
      <c r="AK751" s="193"/>
      <c r="AL751" s="193"/>
      <c r="AM751" s="193"/>
      <c r="AN751" s="193"/>
      <c r="AO751" s="193"/>
      <c r="AP751" s="193"/>
      <c r="AQ751" s="193"/>
      <c r="AR751" s="193"/>
      <c r="AS751" s="193"/>
      <c r="AT751" s="193"/>
      <c r="AU751" s="193"/>
      <c r="AV751" s="193"/>
    </row>
    <row r="752" spans="1:48" ht="15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  <c r="AE752" s="193"/>
      <c r="AF752" s="193"/>
      <c r="AG752" s="193"/>
      <c r="AH752" s="193"/>
      <c r="AI752" s="193"/>
      <c r="AJ752" s="193"/>
      <c r="AK752" s="193"/>
      <c r="AL752" s="193"/>
      <c r="AM752" s="193"/>
      <c r="AN752" s="193"/>
      <c r="AO752" s="193"/>
      <c r="AP752" s="193"/>
      <c r="AQ752" s="193"/>
      <c r="AR752" s="193"/>
      <c r="AS752" s="193"/>
      <c r="AT752" s="193"/>
      <c r="AU752" s="193"/>
      <c r="AV752" s="193"/>
    </row>
    <row r="753" spans="1:48" ht="15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  <c r="AE753" s="193"/>
      <c r="AF753" s="193"/>
      <c r="AG753" s="193"/>
      <c r="AH753" s="193"/>
      <c r="AI753" s="193"/>
      <c r="AJ753" s="193"/>
      <c r="AK753" s="193"/>
      <c r="AL753" s="193"/>
      <c r="AM753" s="193"/>
      <c r="AN753" s="193"/>
      <c r="AO753" s="193"/>
      <c r="AP753" s="193"/>
      <c r="AQ753" s="193"/>
      <c r="AR753" s="193"/>
      <c r="AS753" s="193"/>
      <c r="AT753" s="193"/>
      <c r="AU753" s="193"/>
      <c r="AV753" s="193"/>
    </row>
    <row r="754" spans="1:48" ht="15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  <c r="AE754" s="193"/>
      <c r="AF754" s="193"/>
      <c r="AG754" s="193"/>
      <c r="AH754" s="193"/>
      <c r="AI754" s="193"/>
      <c r="AJ754" s="193"/>
      <c r="AK754" s="193"/>
      <c r="AL754" s="193"/>
      <c r="AM754" s="193"/>
      <c r="AN754" s="193"/>
      <c r="AO754" s="193"/>
      <c r="AP754" s="193"/>
      <c r="AQ754" s="193"/>
      <c r="AR754" s="193"/>
      <c r="AS754" s="193"/>
      <c r="AT754" s="193"/>
      <c r="AU754" s="193"/>
      <c r="AV754" s="193"/>
    </row>
    <row r="755" spans="1:48" ht="15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  <c r="AE755" s="193"/>
      <c r="AF755" s="193"/>
      <c r="AG755" s="193"/>
      <c r="AH755" s="193"/>
      <c r="AI755" s="193"/>
      <c r="AJ755" s="193"/>
      <c r="AK755" s="193"/>
      <c r="AL755" s="193"/>
      <c r="AM755" s="193"/>
      <c r="AN755" s="193"/>
      <c r="AO755" s="193"/>
      <c r="AP755" s="193"/>
      <c r="AQ755" s="193"/>
      <c r="AR755" s="193"/>
      <c r="AS755" s="193"/>
      <c r="AT755" s="193"/>
      <c r="AU755" s="193"/>
      <c r="AV755" s="193"/>
    </row>
    <row r="756" spans="1:48" ht="15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  <c r="AE756" s="193"/>
      <c r="AF756" s="193"/>
      <c r="AG756" s="193"/>
      <c r="AH756" s="193"/>
      <c r="AI756" s="193"/>
      <c r="AJ756" s="193"/>
      <c r="AK756" s="193"/>
      <c r="AL756" s="193"/>
      <c r="AM756" s="193"/>
      <c r="AN756" s="193"/>
      <c r="AO756" s="193"/>
      <c r="AP756" s="193"/>
      <c r="AQ756" s="193"/>
      <c r="AR756" s="193"/>
      <c r="AS756" s="193"/>
      <c r="AT756" s="193"/>
      <c r="AU756" s="193"/>
      <c r="AV756" s="193"/>
    </row>
    <row r="757" spans="1:48" ht="15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193"/>
      <c r="AB757" s="193"/>
      <c r="AC757" s="193"/>
      <c r="AD757" s="193"/>
      <c r="AE757" s="193"/>
      <c r="AF757" s="193"/>
      <c r="AG757" s="193"/>
      <c r="AH757" s="193"/>
      <c r="AI757" s="193"/>
      <c r="AJ757" s="193"/>
      <c r="AK757" s="193"/>
      <c r="AL757" s="193"/>
      <c r="AM757" s="193"/>
      <c r="AN757" s="193"/>
      <c r="AO757" s="193"/>
      <c r="AP757" s="193"/>
      <c r="AQ757" s="193"/>
      <c r="AR757" s="193"/>
      <c r="AS757" s="193"/>
      <c r="AT757" s="193"/>
      <c r="AU757" s="193"/>
      <c r="AV757" s="193"/>
    </row>
    <row r="758" spans="1:48" ht="15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  <c r="AE758" s="193"/>
      <c r="AF758" s="193"/>
      <c r="AG758" s="193"/>
      <c r="AH758" s="193"/>
      <c r="AI758" s="193"/>
      <c r="AJ758" s="193"/>
      <c r="AK758" s="193"/>
      <c r="AL758" s="193"/>
      <c r="AM758" s="193"/>
      <c r="AN758" s="193"/>
      <c r="AO758" s="193"/>
      <c r="AP758" s="193"/>
      <c r="AQ758" s="193"/>
      <c r="AR758" s="193"/>
      <c r="AS758" s="193"/>
      <c r="AT758" s="193"/>
      <c r="AU758" s="193"/>
      <c r="AV758" s="193"/>
    </row>
    <row r="759" spans="1:48" ht="15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  <c r="AE759" s="193"/>
      <c r="AF759" s="193"/>
      <c r="AG759" s="193"/>
      <c r="AH759" s="193"/>
      <c r="AI759" s="193"/>
      <c r="AJ759" s="193"/>
      <c r="AK759" s="193"/>
      <c r="AL759" s="193"/>
      <c r="AM759" s="193"/>
      <c r="AN759" s="193"/>
      <c r="AO759" s="193"/>
      <c r="AP759" s="193"/>
      <c r="AQ759" s="193"/>
      <c r="AR759" s="193"/>
      <c r="AS759" s="193"/>
      <c r="AT759" s="193"/>
      <c r="AU759" s="193"/>
      <c r="AV759" s="193"/>
    </row>
    <row r="760" spans="1:48" ht="15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  <c r="AE760" s="193"/>
      <c r="AF760" s="193"/>
      <c r="AG760" s="193"/>
      <c r="AH760" s="193"/>
      <c r="AI760" s="193"/>
      <c r="AJ760" s="193"/>
      <c r="AK760" s="193"/>
      <c r="AL760" s="193"/>
      <c r="AM760" s="193"/>
      <c r="AN760" s="193"/>
      <c r="AO760" s="193"/>
      <c r="AP760" s="193"/>
      <c r="AQ760" s="193"/>
      <c r="AR760" s="193"/>
      <c r="AS760" s="193"/>
      <c r="AT760" s="193"/>
      <c r="AU760" s="193"/>
      <c r="AV760" s="193"/>
    </row>
    <row r="761" spans="1:48" ht="15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  <c r="AE761" s="193"/>
      <c r="AF761" s="193"/>
      <c r="AG761" s="193"/>
      <c r="AH761" s="193"/>
      <c r="AI761" s="193"/>
      <c r="AJ761" s="193"/>
      <c r="AK761" s="193"/>
      <c r="AL761" s="193"/>
      <c r="AM761" s="193"/>
      <c r="AN761" s="193"/>
      <c r="AO761" s="193"/>
      <c r="AP761" s="193"/>
      <c r="AQ761" s="193"/>
      <c r="AR761" s="193"/>
      <c r="AS761" s="193"/>
      <c r="AT761" s="193"/>
      <c r="AU761" s="193"/>
      <c r="AV761" s="193"/>
    </row>
    <row r="762" spans="1:48" ht="15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  <c r="AE762" s="193"/>
      <c r="AF762" s="193"/>
      <c r="AG762" s="193"/>
      <c r="AH762" s="193"/>
      <c r="AI762" s="193"/>
      <c r="AJ762" s="193"/>
      <c r="AK762" s="193"/>
      <c r="AL762" s="193"/>
      <c r="AM762" s="193"/>
      <c r="AN762" s="193"/>
      <c r="AO762" s="193"/>
      <c r="AP762" s="193"/>
      <c r="AQ762" s="193"/>
      <c r="AR762" s="193"/>
      <c r="AS762" s="193"/>
      <c r="AT762" s="193"/>
      <c r="AU762" s="193"/>
      <c r="AV762" s="193"/>
    </row>
    <row r="763" spans="1:48" ht="15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  <c r="AA763" s="193"/>
      <c r="AB763" s="193"/>
      <c r="AC763" s="193"/>
      <c r="AD763" s="193"/>
      <c r="AE763" s="193"/>
      <c r="AF763" s="193"/>
      <c r="AG763" s="193"/>
      <c r="AH763" s="193"/>
      <c r="AI763" s="193"/>
      <c r="AJ763" s="193"/>
      <c r="AK763" s="193"/>
      <c r="AL763" s="193"/>
      <c r="AM763" s="193"/>
      <c r="AN763" s="193"/>
      <c r="AO763" s="193"/>
      <c r="AP763" s="193"/>
      <c r="AQ763" s="193"/>
      <c r="AR763" s="193"/>
      <c r="AS763" s="193"/>
      <c r="AT763" s="193"/>
      <c r="AU763" s="193"/>
      <c r="AV763" s="193"/>
    </row>
    <row r="764" spans="1:48" ht="15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  <c r="AE764" s="193"/>
      <c r="AF764" s="193"/>
      <c r="AG764" s="193"/>
      <c r="AH764" s="193"/>
      <c r="AI764" s="193"/>
      <c r="AJ764" s="193"/>
      <c r="AK764" s="193"/>
      <c r="AL764" s="193"/>
      <c r="AM764" s="193"/>
      <c r="AN764" s="193"/>
      <c r="AO764" s="193"/>
      <c r="AP764" s="193"/>
      <c r="AQ764" s="193"/>
      <c r="AR764" s="193"/>
      <c r="AS764" s="193"/>
      <c r="AT764" s="193"/>
      <c r="AU764" s="193"/>
      <c r="AV764" s="193"/>
    </row>
    <row r="765" spans="1:48" ht="15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  <c r="AE765" s="193"/>
      <c r="AF765" s="193"/>
      <c r="AG765" s="193"/>
      <c r="AH765" s="193"/>
      <c r="AI765" s="193"/>
      <c r="AJ765" s="193"/>
      <c r="AK765" s="193"/>
      <c r="AL765" s="193"/>
      <c r="AM765" s="193"/>
      <c r="AN765" s="193"/>
      <c r="AO765" s="193"/>
      <c r="AP765" s="193"/>
      <c r="AQ765" s="193"/>
      <c r="AR765" s="193"/>
      <c r="AS765" s="193"/>
      <c r="AT765" s="193"/>
      <c r="AU765" s="193"/>
      <c r="AV765" s="193"/>
    </row>
    <row r="766" spans="1:48" ht="15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  <c r="AE766" s="193"/>
      <c r="AF766" s="193"/>
      <c r="AG766" s="193"/>
      <c r="AH766" s="193"/>
      <c r="AI766" s="193"/>
      <c r="AJ766" s="193"/>
      <c r="AK766" s="193"/>
      <c r="AL766" s="193"/>
      <c r="AM766" s="193"/>
      <c r="AN766" s="193"/>
      <c r="AO766" s="193"/>
      <c r="AP766" s="193"/>
      <c r="AQ766" s="193"/>
      <c r="AR766" s="193"/>
      <c r="AS766" s="193"/>
      <c r="AT766" s="193"/>
      <c r="AU766" s="193"/>
      <c r="AV766" s="193"/>
    </row>
    <row r="767" spans="1:48" ht="15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  <c r="AE767" s="193"/>
      <c r="AF767" s="193"/>
      <c r="AG767" s="193"/>
      <c r="AH767" s="193"/>
      <c r="AI767" s="193"/>
      <c r="AJ767" s="193"/>
      <c r="AK767" s="193"/>
      <c r="AL767" s="193"/>
      <c r="AM767" s="193"/>
      <c r="AN767" s="193"/>
      <c r="AO767" s="193"/>
      <c r="AP767" s="193"/>
      <c r="AQ767" s="193"/>
      <c r="AR767" s="193"/>
      <c r="AS767" s="193"/>
      <c r="AT767" s="193"/>
      <c r="AU767" s="193"/>
      <c r="AV767" s="193"/>
    </row>
    <row r="768" spans="1:48" ht="15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  <c r="AE768" s="193"/>
      <c r="AF768" s="193"/>
      <c r="AG768" s="193"/>
      <c r="AH768" s="193"/>
      <c r="AI768" s="193"/>
      <c r="AJ768" s="193"/>
      <c r="AK768" s="193"/>
      <c r="AL768" s="193"/>
      <c r="AM768" s="193"/>
      <c r="AN768" s="193"/>
      <c r="AO768" s="193"/>
      <c r="AP768" s="193"/>
      <c r="AQ768" s="193"/>
      <c r="AR768" s="193"/>
      <c r="AS768" s="193"/>
      <c r="AT768" s="193"/>
      <c r="AU768" s="193"/>
      <c r="AV768" s="193"/>
    </row>
    <row r="769" spans="1:48" ht="15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  <c r="AE769" s="193"/>
      <c r="AF769" s="193"/>
      <c r="AG769" s="193"/>
      <c r="AH769" s="193"/>
      <c r="AI769" s="193"/>
      <c r="AJ769" s="193"/>
      <c r="AK769" s="193"/>
      <c r="AL769" s="193"/>
      <c r="AM769" s="193"/>
      <c r="AN769" s="193"/>
      <c r="AO769" s="193"/>
      <c r="AP769" s="193"/>
      <c r="AQ769" s="193"/>
      <c r="AR769" s="193"/>
      <c r="AS769" s="193"/>
      <c r="AT769" s="193"/>
      <c r="AU769" s="193"/>
      <c r="AV769" s="193"/>
    </row>
    <row r="770" spans="1:48" ht="15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  <c r="AE770" s="193"/>
      <c r="AF770" s="193"/>
      <c r="AG770" s="193"/>
      <c r="AH770" s="193"/>
      <c r="AI770" s="193"/>
      <c r="AJ770" s="193"/>
      <c r="AK770" s="193"/>
      <c r="AL770" s="193"/>
      <c r="AM770" s="193"/>
      <c r="AN770" s="193"/>
      <c r="AO770" s="193"/>
      <c r="AP770" s="193"/>
      <c r="AQ770" s="193"/>
      <c r="AR770" s="193"/>
      <c r="AS770" s="193"/>
      <c r="AT770" s="193"/>
      <c r="AU770" s="193"/>
      <c r="AV770" s="193"/>
    </row>
    <row r="771" spans="1:48" ht="15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  <c r="AE771" s="193"/>
      <c r="AF771" s="193"/>
      <c r="AG771" s="193"/>
      <c r="AH771" s="193"/>
      <c r="AI771" s="193"/>
      <c r="AJ771" s="193"/>
      <c r="AK771" s="193"/>
      <c r="AL771" s="193"/>
      <c r="AM771" s="193"/>
      <c r="AN771" s="193"/>
      <c r="AO771" s="193"/>
      <c r="AP771" s="193"/>
      <c r="AQ771" s="193"/>
      <c r="AR771" s="193"/>
      <c r="AS771" s="193"/>
      <c r="AT771" s="193"/>
      <c r="AU771" s="193"/>
      <c r="AV771" s="193"/>
    </row>
    <row r="772" spans="1:48" ht="15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  <c r="AE772" s="193"/>
      <c r="AF772" s="193"/>
      <c r="AG772" s="193"/>
      <c r="AH772" s="193"/>
      <c r="AI772" s="193"/>
      <c r="AJ772" s="193"/>
      <c r="AK772" s="193"/>
      <c r="AL772" s="193"/>
      <c r="AM772" s="193"/>
      <c r="AN772" s="193"/>
      <c r="AO772" s="193"/>
      <c r="AP772" s="193"/>
      <c r="AQ772" s="193"/>
      <c r="AR772" s="193"/>
      <c r="AS772" s="193"/>
      <c r="AT772" s="193"/>
      <c r="AU772" s="193"/>
      <c r="AV772" s="193"/>
    </row>
    <row r="773" spans="1:48" ht="15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  <c r="AE773" s="193"/>
      <c r="AF773" s="193"/>
      <c r="AG773" s="193"/>
      <c r="AH773" s="193"/>
      <c r="AI773" s="193"/>
      <c r="AJ773" s="193"/>
      <c r="AK773" s="193"/>
      <c r="AL773" s="193"/>
      <c r="AM773" s="193"/>
      <c r="AN773" s="193"/>
      <c r="AO773" s="193"/>
      <c r="AP773" s="193"/>
      <c r="AQ773" s="193"/>
      <c r="AR773" s="193"/>
      <c r="AS773" s="193"/>
      <c r="AT773" s="193"/>
      <c r="AU773" s="193"/>
      <c r="AV773" s="193"/>
    </row>
    <row r="774" spans="1:48" ht="15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  <c r="AE774" s="193"/>
      <c r="AF774" s="193"/>
      <c r="AG774" s="193"/>
      <c r="AH774" s="193"/>
      <c r="AI774" s="193"/>
      <c r="AJ774" s="193"/>
      <c r="AK774" s="193"/>
      <c r="AL774" s="193"/>
      <c r="AM774" s="193"/>
      <c r="AN774" s="193"/>
      <c r="AO774" s="193"/>
      <c r="AP774" s="193"/>
      <c r="AQ774" s="193"/>
      <c r="AR774" s="193"/>
      <c r="AS774" s="193"/>
      <c r="AT774" s="193"/>
      <c r="AU774" s="193"/>
      <c r="AV774" s="193"/>
    </row>
    <row r="775" spans="1:48" ht="15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  <c r="AE775" s="193"/>
      <c r="AF775" s="193"/>
      <c r="AG775" s="193"/>
      <c r="AH775" s="193"/>
      <c r="AI775" s="193"/>
      <c r="AJ775" s="193"/>
      <c r="AK775" s="193"/>
      <c r="AL775" s="193"/>
      <c r="AM775" s="193"/>
      <c r="AN775" s="193"/>
      <c r="AO775" s="193"/>
      <c r="AP775" s="193"/>
      <c r="AQ775" s="193"/>
      <c r="AR775" s="193"/>
      <c r="AS775" s="193"/>
      <c r="AT775" s="193"/>
      <c r="AU775" s="193"/>
      <c r="AV775" s="193"/>
    </row>
    <row r="776" spans="1:48" ht="15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  <c r="AE776" s="193"/>
      <c r="AF776" s="193"/>
      <c r="AG776" s="193"/>
      <c r="AH776" s="193"/>
      <c r="AI776" s="193"/>
      <c r="AJ776" s="193"/>
      <c r="AK776" s="193"/>
      <c r="AL776" s="193"/>
      <c r="AM776" s="193"/>
      <c r="AN776" s="193"/>
      <c r="AO776" s="193"/>
      <c r="AP776" s="193"/>
      <c r="AQ776" s="193"/>
      <c r="AR776" s="193"/>
      <c r="AS776" s="193"/>
      <c r="AT776" s="193"/>
      <c r="AU776" s="193"/>
      <c r="AV776" s="193"/>
    </row>
    <row r="777" spans="1:48" ht="15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  <c r="AE777" s="193"/>
      <c r="AF777" s="193"/>
      <c r="AG777" s="193"/>
      <c r="AH777" s="193"/>
      <c r="AI777" s="193"/>
      <c r="AJ777" s="193"/>
      <c r="AK777" s="193"/>
      <c r="AL777" s="193"/>
      <c r="AM777" s="193"/>
      <c r="AN777" s="193"/>
      <c r="AO777" s="193"/>
      <c r="AP777" s="193"/>
      <c r="AQ777" s="193"/>
      <c r="AR777" s="193"/>
      <c r="AS777" s="193"/>
      <c r="AT777" s="193"/>
      <c r="AU777" s="193"/>
      <c r="AV777" s="193"/>
    </row>
    <row r="778" spans="1:48" ht="15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  <c r="AE778" s="193"/>
      <c r="AF778" s="193"/>
      <c r="AG778" s="193"/>
      <c r="AH778" s="193"/>
      <c r="AI778" s="193"/>
      <c r="AJ778" s="193"/>
      <c r="AK778" s="193"/>
      <c r="AL778" s="193"/>
      <c r="AM778" s="193"/>
      <c r="AN778" s="193"/>
      <c r="AO778" s="193"/>
      <c r="AP778" s="193"/>
      <c r="AQ778" s="193"/>
      <c r="AR778" s="193"/>
      <c r="AS778" s="193"/>
      <c r="AT778" s="193"/>
      <c r="AU778" s="193"/>
      <c r="AV778" s="193"/>
    </row>
    <row r="779" spans="1:48" ht="15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  <c r="AE779" s="193"/>
      <c r="AF779" s="193"/>
      <c r="AG779" s="193"/>
      <c r="AH779" s="193"/>
      <c r="AI779" s="193"/>
      <c r="AJ779" s="193"/>
      <c r="AK779" s="193"/>
      <c r="AL779" s="193"/>
      <c r="AM779" s="193"/>
      <c r="AN779" s="193"/>
      <c r="AO779" s="193"/>
      <c r="AP779" s="193"/>
      <c r="AQ779" s="193"/>
      <c r="AR779" s="193"/>
      <c r="AS779" s="193"/>
      <c r="AT779" s="193"/>
      <c r="AU779" s="193"/>
      <c r="AV779" s="193"/>
    </row>
    <row r="780" spans="1:48" ht="15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  <c r="AE780" s="193"/>
      <c r="AF780" s="193"/>
      <c r="AG780" s="193"/>
      <c r="AH780" s="193"/>
      <c r="AI780" s="193"/>
      <c r="AJ780" s="193"/>
      <c r="AK780" s="193"/>
      <c r="AL780" s="193"/>
      <c r="AM780" s="193"/>
      <c r="AN780" s="193"/>
      <c r="AO780" s="193"/>
      <c r="AP780" s="193"/>
      <c r="AQ780" s="193"/>
      <c r="AR780" s="193"/>
      <c r="AS780" s="193"/>
      <c r="AT780" s="193"/>
      <c r="AU780" s="193"/>
      <c r="AV780" s="193"/>
    </row>
    <row r="781" spans="1:48" ht="15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  <c r="AE781" s="193"/>
      <c r="AF781" s="193"/>
      <c r="AG781" s="193"/>
      <c r="AH781" s="193"/>
      <c r="AI781" s="193"/>
      <c r="AJ781" s="193"/>
      <c r="AK781" s="193"/>
      <c r="AL781" s="193"/>
      <c r="AM781" s="193"/>
      <c r="AN781" s="193"/>
      <c r="AO781" s="193"/>
      <c r="AP781" s="193"/>
      <c r="AQ781" s="193"/>
      <c r="AR781" s="193"/>
      <c r="AS781" s="193"/>
      <c r="AT781" s="193"/>
      <c r="AU781" s="193"/>
      <c r="AV781" s="193"/>
    </row>
    <row r="782" spans="1:48" ht="15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  <c r="AE782" s="193"/>
      <c r="AF782" s="193"/>
      <c r="AG782" s="193"/>
      <c r="AH782" s="193"/>
      <c r="AI782" s="193"/>
      <c r="AJ782" s="193"/>
      <c r="AK782" s="193"/>
      <c r="AL782" s="193"/>
      <c r="AM782" s="193"/>
      <c r="AN782" s="193"/>
      <c r="AO782" s="193"/>
      <c r="AP782" s="193"/>
      <c r="AQ782" s="193"/>
      <c r="AR782" s="193"/>
      <c r="AS782" s="193"/>
      <c r="AT782" s="193"/>
      <c r="AU782" s="193"/>
      <c r="AV782" s="193"/>
    </row>
    <row r="783" spans="1:48" ht="15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  <c r="AE783" s="193"/>
      <c r="AF783" s="193"/>
      <c r="AG783" s="193"/>
      <c r="AH783" s="193"/>
      <c r="AI783" s="193"/>
      <c r="AJ783" s="193"/>
      <c r="AK783" s="193"/>
      <c r="AL783" s="193"/>
      <c r="AM783" s="193"/>
      <c r="AN783" s="193"/>
      <c r="AO783" s="193"/>
      <c r="AP783" s="193"/>
      <c r="AQ783" s="193"/>
      <c r="AR783" s="193"/>
      <c r="AS783" s="193"/>
      <c r="AT783" s="193"/>
      <c r="AU783" s="193"/>
      <c r="AV783" s="193"/>
    </row>
    <row r="784" spans="1:48" ht="15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  <c r="AE784" s="193"/>
      <c r="AF784" s="193"/>
      <c r="AG784" s="193"/>
      <c r="AH784" s="193"/>
      <c r="AI784" s="193"/>
      <c r="AJ784" s="193"/>
      <c r="AK784" s="193"/>
      <c r="AL784" s="193"/>
      <c r="AM784" s="193"/>
      <c r="AN784" s="193"/>
      <c r="AO784" s="193"/>
      <c r="AP784" s="193"/>
      <c r="AQ784" s="193"/>
      <c r="AR784" s="193"/>
      <c r="AS784" s="193"/>
      <c r="AT784" s="193"/>
      <c r="AU784" s="193"/>
      <c r="AV784" s="193"/>
    </row>
    <row r="785" spans="1:48" ht="15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  <c r="AE785" s="193"/>
      <c r="AF785" s="193"/>
      <c r="AG785" s="193"/>
      <c r="AH785" s="193"/>
      <c r="AI785" s="193"/>
      <c r="AJ785" s="193"/>
      <c r="AK785" s="193"/>
      <c r="AL785" s="193"/>
      <c r="AM785" s="193"/>
      <c r="AN785" s="193"/>
      <c r="AO785" s="193"/>
      <c r="AP785" s="193"/>
      <c r="AQ785" s="193"/>
      <c r="AR785" s="193"/>
      <c r="AS785" s="193"/>
      <c r="AT785" s="193"/>
      <c r="AU785" s="193"/>
      <c r="AV785" s="193"/>
    </row>
    <row r="786" spans="1:48" ht="15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  <c r="AA786" s="193"/>
      <c r="AB786" s="193"/>
      <c r="AC786" s="193"/>
      <c r="AD786" s="193"/>
      <c r="AE786" s="193"/>
      <c r="AF786" s="193"/>
      <c r="AG786" s="193"/>
      <c r="AH786" s="193"/>
      <c r="AI786" s="193"/>
      <c r="AJ786" s="193"/>
      <c r="AK786" s="193"/>
      <c r="AL786" s="193"/>
      <c r="AM786" s="193"/>
      <c r="AN786" s="193"/>
      <c r="AO786" s="193"/>
      <c r="AP786" s="193"/>
      <c r="AQ786" s="193"/>
      <c r="AR786" s="193"/>
      <c r="AS786" s="193"/>
      <c r="AT786" s="193"/>
      <c r="AU786" s="193"/>
      <c r="AV786" s="193"/>
    </row>
    <row r="787" spans="1:48" ht="15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  <c r="AE787" s="193"/>
      <c r="AF787" s="193"/>
      <c r="AG787" s="193"/>
      <c r="AH787" s="193"/>
      <c r="AI787" s="193"/>
      <c r="AJ787" s="193"/>
      <c r="AK787" s="193"/>
      <c r="AL787" s="193"/>
      <c r="AM787" s="193"/>
      <c r="AN787" s="193"/>
      <c r="AO787" s="193"/>
      <c r="AP787" s="193"/>
      <c r="AQ787" s="193"/>
      <c r="AR787" s="193"/>
      <c r="AS787" s="193"/>
      <c r="AT787" s="193"/>
      <c r="AU787" s="193"/>
      <c r="AV787" s="193"/>
    </row>
    <row r="788" spans="1:48" ht="15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  <c r="AE788" s="193"/>
      <c r="AF788" s="193"/>
      <c r="AG788" s="193"/>
      <c r="AH788" s="193"/>
      <c r="AI788" s="193"/>
      <c r="AJ788" s="193"/>
      <c r="AK788" s="193"/>
      <c r="AL788" s="193"/>
      <c r="AM788" s="193"/>
      <c r="AN788" s="193"/>
      <c r="AO788" s="193"/>
      <c r="AP788" s="193"/>
      <c r="AQ788" s="193"/>
      <c r="AR788" s="193"/>
      <c r="AS788" s="193"/>
      <c r="AT788" s="193"/>
      <c r="AU788" s="193"/>
      <c r="AV788" s="193"/>
    </row>
    <row r="789" spans="1:48" ht="15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  <c r="AE789" s="193"/>
      <c r="AF789" s="193"/>
      <c r="AG789" s="193"/>
      <c r="AH789" s="193"/>
      <c r="AI789" s="193"/>
      <c r="AJ789" s="193"/>
      <c r="AK789" s="193"/>
      <c r="AL789" s="193"/>
      <c r="AM789" s="193"/>
      <c r="AN789" s="193"/>
      <c r="AO789" s="193"/>
      <c r="AP789" s="193"/>
      <c r="AQ789" s="193"/>
      <c r="AR789" s="193"/>
      <c r="AS789" s="193"/>
      <c r="AT789" s="193"/>
      <c r="AU789" s="193"/>
      <c r="AV789" s="193"/>
    </row>
    <row r="790" spans="1:48" ht="15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  <c r="AE790" s="193"/>
      <c r="AF790" s="193"/>
      <c r="AG790" s="193"/>
      <c r="AH790" s="193"/>
      <c r="AI790" s="193"/>
      <c r="AJ790" s="193"/>
      <c r="AK790" s="193"/>
      <c r="AL790" s="193"/>
      <c r="AM790" s="193"/>
      <c r="AN790" s="193"/>
      <c r="AO790" s="193"/>
      <c r="AP790" s="193"/>
      <c r="AQ790" s="193"/>
      <c r="AR790" s="193"/>
      <c r="AS790" s="193"/>
      <c r="AT790" s="193"/>
      <c r="AU790" s="193"/>
      <c r="AV790" s="193"/>
    </row>
    <row r="791" spans="1:48" ht="15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  <c r="AA791" s="193"/>
      <c r="AB791" s="193"/>
      <c r="AC791" s="193"/>
      <c r="AD791" s="193"/>
      <c r="AE791" s="193"/>
      <c r="AF791" s="193"/>
      <c r="AG791" s="193"/>
      <c r="AH791" s="193"/>
      <c r="AI791" s="193"/>
      <c r="AJ791" s="193"/>
      <c r="AK791" s="193"/>
      <c r="AL791" s="193"/>
      <c r="AM791" s="193"/>
      <c r="AN791" s="193"/>
      <c r="AO791" s="193"/>
      <c r="AP791" s="193"/>
      <c r="AQ791" s="193"/>
      <c r="AR791" s="193"/>
      <c r="AS791" s="193"/>
      <c r="AT791" s="193"/>
      <c r="AU791" s="193"/>
      <c r="AV791" s="193"/>
    </row>
    <row r="792" spans="1:48" ht="15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  <c r="AE792" s="193"/>
      <c r="AF792" s="193"/>
      <c r="AG792" s="193"/>
      <c r="AH792" s="193"/>
      <c r="AI792" s="193"/>
      <c r="AJ792" s="193"/>
      <c r="AK792" s="193"/>
      <c r="AL792" s="193"/>
      <c r="AM792" s="193"/>
      <c r="AN792" s="193"/>
      <c r="AO792" s="193"/>
      <c r="AP792" s="193"/>
      <c r="AQ792" s="193"/>
      <c r="AR792" s="193"/>
      <c r="AS792" s="193"/>
      <c r="AT792" s="193"/>
      <c r="AU792" s="193"/>
      <c r="AV792" s="193"/>
    </row>
    <row r="793" spans="1:48" ht="15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  <c r="AE793" s="193"/>
      <c r="AF793" s="193"/>
      <c r="AG793" s="193"/>
      <c r="AH793" s="193"/>
      <c r="AI793" s="193"/>
      <c r="AJ793" s="193"/>
      <c r="AK793" s="193"/>
      <c r="AL793" s="193"/>
      <c r="AM793" s="193"/>
      <c r="AN793" s="193"/>
      <c r="AO793" s="193"/>
      <c r="AP793" s="193"/>
      <c r="AQ793" s="193"/>
      <c r="AR793" s="193"/>
      <c r="AS793" s="193"/>
      <c r="AT793" s="193"/>
      <c r="AU793" s="193"/>
      <c r="AV793" s="193"/>
    </row>
    <row r="794" spans="1:48" ht="15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  <c r="AA794" s="193"/>
      <c r="AB794" s="193"/>
      <c r="AC794" s="193"/>
      <c r="AD794" s="193"/>
      <c r="AE794" s="193"/>
      <c r="AF794" s="193"/>
      <c r="AG794" s="193"/>
      <c r="AH794" s="193"/>
      <c r="AI794" s="193"/>
      <c r="AJ794" s="193"/>
      <c r="AK794" s="193"/>
      <c r="AL794" s="193"/>
      <c r="AM794" s="193"/>
      <c r="AN794" s="193"/>
      <c r="AO794" s="193"/>
      <c r="AP794" s="193"/>
      <c r="AQ794" s="193"/>
      <c r="AR794" s="193"/>
      <c r="AS794" s="193"/>
      <c r="AT794" s="193"/>
      <c r="AU794" s="193"/>
      <c r="AV794" s="193"/>
    </row>
    <row r="795" spans="1:48" ht="15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  <c r="AE795" s="193"/>
      <c r="AF795" s="193"/>
      <c r="AG795" s="193"/>
      <c r="AH795" s="193"/>
      <c r="AI795" s="193"/>
      <c r="AJ795" s="193"/>
      <c r="AK795" s="193"/>
      <c r="AL795" s="193"/>
      <c r="AM795" s="193"/>
      <c r="AN795" s="193"/>
      <c r="AO795" s="193"/>
      <c r="AP795" s="193"/>
      <c r="AQ795" s="193"/>
      <c r="AR795" s="193"/>
      <c r="AS795" s="193"/>
      <c r="AT795" s="193"/>
      <c r="AU795" s="193"/>
      <c r="AV795" s="193"/>
    </row>
    <row r="796" spans="1:48" ht="15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  <c r="AE796" s="193"/>
      <c r="AF796" s="193"/>
      <c r="AG796" s="193"/>
      <c r="AH796" s="193"/>
      <c r="AI796" s="193"/>
      <c r="AJ796" s="193"/>
      <c r="AK796" s="193"/>
      <c r="AL796" s="193"/>
      <c r="AM796" s="193"/>
      <c r="AN796" s="193"/>
      <c r="AO796" s="193"/>
      <c r="AP796" s="193"/>
      <c r="AQ796" s="193"/>
      <c r="AR796" s="193"/>
      <c r="AS796" s="193"/>
      <c r="AT796" s="193"/>
      <c r="AU796" s="193"/>
      <c r="AV796" s="193"/>
    </row>
    <row r="797" spans="1:48" ht="15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  <c r="AE797" s="193"/>
      <c r="AF797" s="193"/>
      <c r="AG797" s="193"/>
      <c r="AH797" s="193"/>
      <c r="AI797" s="193"/>
      <c r="AJ797" s="193"/>
      <c r="AK797" s="193"/>
      <c r="AL797" s="193"/>
      <c r="AM797" s="193"/>
      <c r="AN797" s="193"/>
      <c r="AO797" s="193"/>
      <c r="AP797" s="193"/>
      <c r="AQ797" s="193"/>
      <c r="AR797" s="193"/>
      <c r="AS797" s="193"/>
      <c r="AT797" s="193"/>
      <c r="AU797" s="193"/>
      <c r="AV797" s="193"/>
    </row>
    <row r="798" spans="1:48" ht="15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  <c r="AE798" s="193"/>
      <c r="AF798" s="193"/>
      <c r="AG798" s="193"/>
      <c r="AH798" s="193"/>
      <c r="AI798" s="193"/>
      <c r="AJ798" s="193"/>
      <c r="AK798" s="193"/>
      <c r="AL798" s="193"/>
      <c r="AM798" s="193"/>
      <c r="AN798" s="193"/>
      <c r="AO798" s="193"/>
      <c r="AP798" s="193"/>
      <c r="AQ798" s="193"/>
      <c r="AR798" s="193"/>
      <c r="AS798" s="193"/>
      <c r="AT798" s="193"/>
      <c r="AU798" s="193"/>
      <c r="AV798" s="193"/>
    </row>
    <row r="799" spans="1:48" ht="15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  <c r="AE799" s="193"/>
      <c r="AF799" s="193"/>
      <c r="AG799" s="193"/>
      <c r="AH799" s="193"/>
      <c r="AI799" s="193"/>
      <c r="AJ799" s="193"/>
      <c r="AK799" s="193"/>
      <c r="AL799" s="193"/>
      <c r="AM799" s="193"/>
      <c r="AN799" s="193"/>
      <c r="AO799" s="193"/>
      <c r="AP799" s="193"/>
      <c r="AQ799" s="193"/>
      <c r="AR799" s="193"/>
      <c r="AS799" s="193"/>
      <c r="AT799" s="193"/>
      <c r="AU799" s="193"/>
      <c r="AV799" s="193"/>
    </row>
    <row r="800" spans="1:48" ht="15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  <c r="AE800" s="193"/>
      <c r="AF800" s="193"/>
      <c r="AG800" s="193"/>
      <c r="AH800" s="193"/>
      <c r="AI800" s="193"/>
      <c r="AJ800" s="193"/>
      <c r="AK800" s="193"/>
      <c r="AL800" s="193"/>
      <c r="AM800" s="193"/>
      <c r="AN800" s="193"/>
      <c r="AO800" s="193"/>
      <c r="AP800" s="193"/>
      <c r="AQ800" s="193"/>
      <c r="AR800" s="193"/>
      <c r="AS800" s="193"/>
      <c r="AT800" s="193"/>
      <c r="AU800" s="193"/>
      <c r="AV800" s="193"/>
    </row>
    <row r="801" spans="1:48" ht="15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  <c r="AE801" s="193"/>
      <c r="AF801" s="193"/>
      <c r="AG801" s="193"/>
      <c r="AH801" s="193"/>
      <c r="AI801" s="193"/>
      <c r="AJ801" s="193"/>
      <c r="AK801" s="193"/>
      <c r="AL801" s="193"/>
      <c r="AM801" s="193"/>
      <c r="AN801" s="193"/>
      <c r="AO801" s="193"/>
      <c r="AP801" s="193"/>
      <c r="AQ801" s="193"/>
      <c r="AR801" s="193"/>
      <c r="AS801" s="193"/>
      <c r="AT801" s="193"/>
      <c r="AU801" s="193"/>
      <c r="AV801" s="193"/>
    </row>
    <row r="802" spans="1:48" ht="15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  <c r="AE802" s="193"/>
      <c r="AF802" s="193"/>
      <c r="AG802" s="193"/>
      <c r="AH802" s="193"/>
      <c r="AI802" s="193"/>
      <c r="AJ802" s="193"/>
      <c r="AK802" s="193"/>
      <c r="AL802" s="193"/>
      <c r="AM802" s="193"/>
      <c r="AN802" s="193"/>
      <c r="AO802" s="193"/>
      <c r="AP802" s="193"/>
      <c r="AQ802" s="193"/>
      <c r="AR802" s="193"/>
      <c r="AS802" s="193"/>
      <c r="AT802" s="193"/>
      <c r="AU802" s="193"/>
      <c r="AV802" s="193"/>
    </row>
    <row r="803" spans="1:48" ht="15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  <c r="AE803" s="193"/>
      <c r="AF803" s="193"/>
      <c r="AG803" s="193"/>
      <c r="AH803" s="193"/>
      <c r="AI803" s="193"/>
      <c r="AJ803" s="193"/>
      <c r="AK803" s="193"/>
      <c r="AL803" s="193"/>
      <c r="AM803" s="193"/>
      <c r="AN803" s="193"/>
      <c r="AO803" s="193"/>
      <c r="AP803" s="193"/>
      <c r="AQ803" s="193"/>
      <c r="AR803" s="193"/>
      <c r="AS803" s="193"/>
      <c r="AT803" s="193"/>
      <c r="AU803" s="193"/>
      <c r="AV803" s="193"/>
    </row>
    <row r="804" spans="1:48" ht="15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  <c r="AE804" s="193"/>
      <c r="AF804" s="193"/>
      <c r="AG804" s="193"/>
      <c r="AH804" s="193"/>
      <c r="AI804" s="193"/>
      <c r="AJ804" s="193"/>
      <c r="AK804" s="193"/>
      <c r="AL804" s="193"/>
      <c r="AM804" s="193"/>
      <c r="AN804" s="193"/>
      <c r="AO804" s="193"/>
      <c r="AP804" s="193"/>
      <c r="AQ804" s="193"/>
      <c r="AR804" s="193"/>
      <c r="AS804" s="193"/>
      <c r="AT804" s="193"/>
      <c r="AU804" s="193"/>
      <c r="AV804" s="193"/>
    </row>
    <row r="805" spans="1:48" ht="15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  <c r="AE805" s="193"/>
      <c r="AF805" s="193"/>
      <c r="AG805" s="193"/>
      <c r="AH805" s="193"/>
      <c r="AI805" s="193"/>
      <c r="AJ805" s="193"/>
      <c r="AK805" s="193"/>
      <c r="AL805" s="193"/>
      <c r="AM805" s="193"/>
      <c r="AN805" s="193"/>
      <c r="AO805" s="193"/>
      <c r="AP805" s="193"/>
      <c r="AQ805" s="193"/>
      <c r="AR805" s="193"/>
      <c r="AS805" s="193"/>
      <c r="AT805" s="193"/>
      <c r="AU805" s="193"/>
      <c r="AV805" s="193"/>
    </row>
    <row r="806" spans="1:48" ht="15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  <c r="AE806" s="193"/>
      <c r="AF806" s="193"/>
      <c r="AG806" s="193"/>
      <c r="AH806" s="193"/>
      <c r="AI806" s="193"/>
      <c r="AJ806" s="193"/>
      <c r="AK806" s="193"/>
      <c r="AL806" s="193"/>
      <c r="AM806" s="193"/>
      <c r="AN806" s="193"/>
      <c r="AO806" s="193"/>
      <c r="AP806" s="193"/>
      <c r="AQ806" s="193"/>
      <c r="AR806" s="193"/>
      <c r="AS806" s="193"/>
      <c r="AT806" s="193"/>
      <c r="AU806" s="193"/>
      <c r="AV806" s="193"/>
    </row>
    <row r="807" spans="1:48" ht="15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  <c r="AE807" s="193"/>
      <c r="AF807" s="193"/>
      <c r="AG807" s="193"/>
      <c r="AH807" s="193"/>
      <c r="AI807" s="193"/>
      <c r="AJ807" s="193"/>
      <c r="AK807" s="193"/>
      <c r="AL807" s="193"/>
      <c r="AM807" s="193"/>
      <c r="AN807" s="193"/>
      <c r="AO807" s="193"/>
      <c r="AP807" s="193"/>
      <c r="AQ807" s="193"/>
      <c r="AR807" s="193"/>
      <c r="AS807" s="193"/>
      <c r="AT807" s="193"/>
      <c r="AU807" s="193"/>
      <c r="AV807" s="193"/>
    </row>
    <row r="808" spans="1:48" ht="15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  <c r="AE808" s="193"/>
      <c r="AF808" s="193"/>
      <c r="AG808" s="193"/>
      <c r="AH808" s="193"/>
      <c r="AI808" s="193"/>
      <c r="AJ808" s="193"/>
      <c r="AK808" s="193"/>
      <c r="AL808" s="193"/>
      <c r="AM808" s="193"/>
      <c r="AN808" s="193"/>
      <c r="AO808" s="193"/>
      <c r="AP808" s="193"/>
      <c r="AQ808" s="193"/>
      <c r="AR808" s="193"/>
      <c r="AS808" s="193"/>
      <c r="AT808" s="193"/>
      <c r="AU808" s="193"/>
      <c r="AV808" s="193"/>
    </row>
    <row r="809" spans="1:48" ht="15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  <c r="AE809" s="193"/>
      <c r="AF809" s="193"/>
      <c r="AG809" s="193"/>
      <c r="AH809" s="193"/>
      <c r="AI809" s="193"/>
      <c r="AJ809" s="193"/>
      <c r="AK809" s="193"/>
      <c r="AL809" s="193"/>
      <c r="AM809" s="193"/>
      <c r="AN809" s="193"/>
      <c r="AO809" s="193"/>
      <c r="AP809" s="193"/>
      <c r="AQ809" s="193"/>
      <c r="AR809" s="193"/>
      <c r="AS809" s="193"/>
      <c r="AT809" s="193"/>
      <c r="AU809" s="193"/>
      <c r="AV809" s="193"/>
    </row>
    <row r="810" spans="1:48" ht="15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  <c r="AE810" s="193"/>
      <c r="AF810" s="193"/>
      <c r="AG810" s="193"/>
      <c r="AH810" s="193"/>
      <c r="AI810" s="193"/>
      <c r="AJ810" s="193"/>
      <c r="AK810" s="193"/>
      <c r="AL810" s="193"/>
      <c r="AM810" s="193"/>
      <c r="AN810" s="193"/>
      <c r="AO810" s="193"/>
      <c r="AP810" s="193"/>
      <c r="AQ810" s="193"/>
      <c r="AR810" s="193"/>
      <c r="AS810" s="193"/>
      <c r="AT810" s="193"/>
      <c r="AU810" s="193"/>
      <c r="AV810" s="193"/>
    </row>
    <row r="811" spans="1:48" ht="15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  <c r="AE811" s="193"/>
      <c r="AF811" s="193"/>
      <c r="AG811" s="193"/>
      <c r="AH811" s="193"/>
      <c r="AI811" s="193"/>
      <c r="AJ811" s="193"/>
      <c r="AK811" s="193"/>
      <c r="AL811" s="193"/>
      <c r="AM811" s="193"/>
      <c r="AN811" s="193"/>
      <c r="AO811" s="193"/>
      <c r="AP811" s="193"/>
      <c r="AQ811" s="193"/>
      <c r="AR811" s="193"/>
      <c r="AS811" s="193"/>
      <c r="AT811" s="193"/>
      <c r="AU811" s="193"/>
      <c r="AV811" s="193"/>
    </row>
    <row r="812" spans="1:48" ht="15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  <c r="AE812" s="193"/>
      <c r="AF812" s="193"/>
      <c r="AG812" s="193"/>
      <c r="AH812" s="193"/>
      <c r="AI812" s="193"/>
      <c r="AJ812" s="193"/>
      <c r="AK812" s="193"/>
      <c r="AL812" s="193"/>
      <c r="AM812" s="193"/>
      <c r="AN812" s="193"/>
      <c r="AO812" s="193"/>
      <c r="AP812" s="193"/>
      <c r="AQ812" s="193"/>
      <c r="AR812" s="193"/>
      <c r="AS812" s="193"/>
      <c r="AT812" s="193"/>
      <c r="AU812" s="193"/>
      <c r="AV812" s="193"/>
    </row>
    <row r="813" spans="1:48" ht="15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  <c r="AE813" s="193"/>
      <c r="AF813" s="193"/>
      <c r="AG813" s="193"/>
      <c r="AH813" s="193"/>
      <c r="AI813" s="193"/>
      <c r="AJ813" s="193"/>
      <c r="AK813" s="193"/>
      <c r="AL813" s="193"/>
      <c r="AM813" s="193"/>
      <c r="AN813" s="193"/>
      <c r="AO813" s="193"/>
      <c r="AP813" s="193"/>
      <c r="AQ813" s="193"/>
      <c r="AR813" s="193"/>
      <c r="AS813" s="193"/>
      <c r="AT813" s="193"/>
      <c r="AU813" s="193"/>
      <c r="AV813" s="193"/>
    </row>
    <row r="814" spans="1:48" ht="15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  <c r="AE814" s="193"/>
      <c r="AF814" s="193"/>
      <c r="AG814" s="193"/>
      <c r="AH814" s="193"/>
      <c r="AI814" s="193"/>
      <c r="AJ814" s="193"/>
      <c r="AK814" s="193"/>
      <c r="AL814" s="193"/>
      <c r="AM814" s="193"/>
      <c r="AN814" s="193"/>
      <c r="AO814" s="193"/>
      <c r="AP814" s="193"/>
      <c r="AQ814" s="193"/>
      <c r="AR814" s="193"/>
      <c r="AS814" s="193"/>
      <c r="AT814" s="193"/>
      <c r="AU814" s="193"/>
      <c r="AV814" s="193"/>
    </row>
    <row r="815" spans="1:48" ht="15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  <c r="AE815" s="193"/>
      <c r="AF815" s="193"/>
      <c r="AG815" s="193"/>
      <c r="AH815" s="193"/>
      <c r="AI815" s="193"/>
      <c r="AJ815" s="193"/>
      <c r="AK815" s="193"/>
      <c r="AL815" s="193"/>
      <c r="AM815" s="193"/>
      <c r="AN815" s="193"/>
      <c r="AO815" s="193"/>
      <c r="AP815" s="193"/>
      <c r="AQ815" s="193"/>
      <c r="AR815" s="193"/>
      <c r="AS815" s="193"/>
      <c r="AT815" s="193"/>
      <c r="AU815" s="193"/>
      <c r="AV815" s="193"/>
    </row>
    <row r="816" spans="1:48" ht="15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  <c r="AE816" s="193"/>
      <c r="AF816" s="193"/>
      <c r="AG816" s="193"/>
      <c r="AH816" s="193"/>
      <c r="AI816" s="193"/>
      <c r="AJ816" s="193"/>
      <c r="AK816" s="193"/>
      <c r="AL816" s="193"/>
      <c r="AM816" s="193"/>
      <c r="AN816" s="193"/>
      <c r="AO816" s="193"/>
      <c r="AP816" s="193"/>
      <c r="AQ816" s="193"/>
      <c r="AR816" s="193"/>
      <c r="AS816" s="193"/>
      <c r="AT816" s="193"/>
      <c r="AU816" s="193"/>
      <c r="AV816" s="193"/>
    </row>
    <row r="817" spans="1:48" ht="15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  <c r="AA817" s="193"/>
      <c r="AB817" s="193"/>
      <c r="AC817" s="193"/>
      <c r="AD817" s="193"/>
      <c r="AE817" s="193"/>
      <c r="AF817" s="193"/>
      <c r="AG817" s="193"/>
      <c r="AH817" s="193"/>
      <c r="AI817" s="193"/>
      <c r="AJ817" s="193"/>
      <c r="AK817" s="193"/>
      <c r="AL817" s="193"/>
      <c r="AM817" s="193"/>
      <c r="AN817" s="193"/>
      <c r="AO817" s="193"/>
      <c r="AP817" s="193"/>
      <c r="AQ817" s="193"/>
      <c r="AR817" s="193"/>
      <c r="AS817" s="193"/>
      <c r="AT817" s="193"/>
      <c r="AU817" s="193"/>
      <c r="AV817" s="193"/>
    </row>
    <row r="818" spans="1:48" ht="15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  <c r="AE818" s="193"/>
      <c r="AF818" s="193"/>
      <c r="AG818" s="193"/>
      <c r="AH818" s="193"/>
      <c r="AI818" s="193"/>
      <c r="AJ818" s="193"/>
      <c r="AK818" s="193"/>
      <c r="AL818" s="193"/>
      <c r="AM818" s="193"/>
      <c r="AN818" s="193"/>
      <c r="AO818" s="193"/>
      <c r="AP818" s="193"/>
      <c r="AQ818" s="193"/>
      <c r="AR818" s="193"/>
      <c r="AS818" s="193"/>
      <c r="AT818" s="193"/>
      <c r="AU818" s="193"/>
      <c r="AV818" s="193"/>
    </row>
    <row r="819" spans="1:48" ht="15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  <c r="AE819" s="193"/>
      <c r="AF819" s="193"/>
      <c r="AG819" s="193"/>
      <c r="AH819" s="193"/>
      <c r="AI819" s="193"/>
      <c r="AJ819" s="193"/>
      <c r="AK819" s="193"/>
      <c r="AL819" s="193"/>
      <c r="AM819" s="193"/>
      <c r="AN819" s="193"/>
      <c r="AO819" s="193"/>
      <c r="AP819" s="193"/>
      <c r="AQ819" s="193"/>
      <c r="AR819" s="193"/>
      <c r="AS819" s="193"/>
      <c r="AT819" s="193"/>
      <c r="AU819" s="193"/>
      <c r="AV819" s="193"/>
    </row>
    <row r="820" spans="1:48" ht="15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  <c r="AE820" s="193"/>
      <c r="AF820" s="193"/>
      <c r="AG820" s="193"/>
      <c r="AH820" s="193"/>
      <c r="AI820" s="193"/>
      <c r="AJ820" s="193"/>
      <c r="AK820" s="193"/>
      <c r="AL820" s="193"/>
      <c r="AM820" s="193"/>
      <c r="AN820" s="193"/>
      <c r="AO820" s="193"/>
      <c r="AP820" s="193"/>
      <c r="AQ820" s="193"/>
      <c r="AR820" s="193"/>
      <c r="AS820" s="193"/>
      <c r="AT820" s="193"/>
      <c r="AU820" s="193"/>
      <c r="AV820" s="193"/>
    </row>
    <row r="821" spans="1:48" ht="15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  <c r="AE821" s="193"/>
      <c r="AF821" s="193"/>
      <c r="AG821" s="193"/>
      <c r="AH821" s="193"/>
      <c r="AI821" s="193"/>
      <c r="AJ821" s="193"/>
      <c r="AK821" s="193"/>
      <c r="AL821" s="193"/>
      <c r="AM821" s="193"/>
      <c r="AN821" s="193"/>
      <c r="AO821" s="193"/>
      <c r="AP821" s="193"/>
      <c r="AQ821" s="193"/>
      <c r="AR821" s="193"/>
      <c r="AS821" s="193"/>
      <c r="AT821" s="193"/>
      <c r="AU821" s="193"/>
      <c r="AV821" s="193"/>
    </row>
    <row r="822" spans="1:48" ht="15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  <c r="AA822" s="193"/>
      <c r="AB822" s="193"/>
      <c r="AC822" s="193"/>
      <c r="AD822" s="193"/>
      <c r="AE822" s="193"/>
      <c r="AF822" s="193"/>
      <c r="AG822" s="193"/>
      <c r="AH822" s="193"/>
      <c r="AI822" s="193"/>
      <c r="AJ822" s="193"/>
      <c r="AK822" s="193"/>
      <c r="AL822" s="193"/>
      <c r="AM822" s="193"/>
      <c r="AN822" s="193"/>
      <c r="AO822" s="193"/>
      <c r="AP822" s="193"/>
      <c r="AQ822" s="193"/>
      <c r="AR822" s="193"/>
      <c r="AS822" s="193"/>
      <c r="AT822" s="193"/>
      <c r="AU822" s="193"/>
      <c r="AV822" s="193"/>
    </row>
    <row r="823" spans="1:48" ht="15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  <c r="AE823" s="193"/>
      <c r="AF823" s="193"/>
      <c r="AG823" s="193"/>
      <c r="AH823" s="193"/>
      <c r="AI823" s="193"/>
      <c r="AJ823" s="193"/>
      <c r="AK823" s="193"/>
      <c r="AL823" s="193"/>
      <c r="AM823" s="193"/>
      <c r="AN823" s="193"/>
      <c r="AO823" s="193"/>
      <c r="AP823" s="193"/>
      <c r="AQ823" s="193"/>
      <c r="AR823" s="193"/>
      <c r="AS823" s="193"/>
      <c r="AT823" s="193"/>
      <c r="AU823" s="193"/>
      <c r="AV823" s="193"/>
    </row>
    <row r="824" spans="1:48" ht="15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  <c r="AE824" s="193"/>
      <c r="AF824" s="193"/>
      <c r="AG824" s="193"/>
      <c r="AH824" s="193"/>
      <c r="AI824" s="193"/>
      <c r="AJ824" s="193"/>
      <c r="AK824" s="193"/>
      <c r="AL824" s="193"/>
      <c r="AM824" s="193"/>
      <c r="AN824" s="193"/>
      <c r="AO824" s="193"/>
      <c r="AP824" s="193"/>
      <c r="AQ824" s="193"/>
      <c r="AR824" s="193"/>
      <c r="AS824" s="193"/>
      <c r="AT824" s="193"/>
      <c r="AU824" s="193"/>
      <c r="AV824" s="193"/>
    </row>
    <row r="825" spans="1:48" ht="15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  <c r="AE825" s="193"/>
      <c r="AF825" s="193"/>
      <c r="AG825" s="193"/>
      <c r="AH825" s="193"/>
      <c r="AI825" s="193"/>
      <c r="AJ825" s="193"/>
      <c r="AK825" s="193"/>
      <c r="AL825" s="193"/>
      <c r="AM825" s="193"/>
      <c r="AN825" s="193"/>
      <c r="AO825" s="193"/>
      <c r="AP825" s="193"/>
      <c r="AQ825" s="193"/>
      <c r="AR825" s="193"/>
      <c r="AS825" s="193"/>
      <c r="AT825" s="193"/>
      <c r="AU825" s="193"/>
      <c r="AV825" s="193"/>
    </row>
    <row r="826" spans="1:48" ht="15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  <c r="AE826" s="193"/>
      <c r="AF826" s="193"/>
      <c r="AG826" s="193"/>
      <c r="AH826" s="193"/>
      <c r="AI826" s="193"/>
      <c r="AJ826" s="193"/>
      <c r="AK826" s="193"/>
      <c r="AL826" s="193"/>
      <c r="AM826" s="193"/>
      <c r="AN826" s="193"/>
      <c r="AO826" s="193"/>
      <c r="AP826" s="193"/>
      <c r="AQ826" s="193"/>
      <c r="AR826" s="193"/>
      <c r="AS826" s="193"/>
      <c r="AT826" s="193"/>
      <c r="AU826" s="193"/>
      <c r="AV826" s="193"/>
    </row>
    <row r="827" spans="1:48" ht="15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  <c r="AE827" s="193"/>
      <c r="AF827" s="193"/>
      <c r="AG827" s="193"/>
      <c r="AH827" s="193"/>
      <c r="AI827" s="193"/>
      <c r="AJ827" s="193"/>
      <c r="AK827" s="193"/>
      <c r="AL827" s="193"/>
      <c r="AM827" s="193"/>
      <c r="AN827" s="193"/>
      <c r="AO827" s="193"/>
      <c r="AP827" s="193"/>
      <c r="AQ827" s="193"/>
      <c r="AR827" s="193"/>
      <c r="AS827" s="193"/>
      <c r="AT827" s="193"/>
      <c r="AU827" s="193"/>
      <c r="AV827" s="193"/>
    </row>
    <row r="828" spans="1:48" ht="15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  <c r="AE828" s="193"/>
      <c r="AF828" s="193"/>
      <c r="AG828" s="193"/>
      <c r="AH828" s="193"/>
      <c r="AI828" s="193"/>
      <c r="AJ828" s="193"/>
      <c r="AK828" s="193"/>
      <c r="AL828" s="193"/>
      <c r="AM828" s="193"/>
      <c r="AN828" s="193"/>
      <c r="AO828" s="193"/>
      <c r="AP828" s="193"/>
      <c r="AQ828" s="193"/>
      <c r="AR828" s="193"/>
      <c r="AS828" s="193"/>
      <c r="AT828" s="193"/>
      <c r="AU828" s="193"/>
      <c r="AV828" s="193"/>
    </row>
    <row r="829" spans="1:48" ht="15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  <c r="AE829" s="193"/>
      <c r="AF829" s="193"/>
      <c r="AG829" s="193"/>
      <c r="AH829" s="193"/>
      <c r="AI829" s="193"/>
      <c r="AJ829" s="193"/>
      <c r="AK829" s="193"/>
      <c r="AL829" s="193"/>
      <c r="AM829" s="193"/>
      <c r="AN829" s="193"/>
      <c r="AO829" s="193"/>
      <c r="AP829" s="193"/>
      <c r="AQ829" s="193"/>
      <c r="AR829" s="193"/>
      <c r="AS829" s="193"/>
      <c r="AT829" s="193"/>
      <c r="AU829" s="193"/>
      <c r="AV829" s="193"/>
    </row>
    <row r="830" spans="1:48" ht="15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  <c r="AA830" s="193"/>
      <c r="AB830" s="193"/>
      <c r="AC830" s="193"/>
      <c r="AD830" s="193"/>
      <c r="AE830" s="193"/>
      <c r="AF830" s="193"/>
      <c r="AG830" s="193"/>
      <c r="AH830" s="193"/>
      <c r="AI830" s="193"/>
      <c r="AJ830" s="193"/>
      <c r="AK830" s="193"/>
      <c r="AL830" s="193"/>
      <c r="AM830" s="193"/>
      <c r="AN830" s="193"/>
      <c r="AO830" s="193"/>
      <c r="AP830" s="193"/>
      <c r="AQ830" s="193"/>
      <c r="AR830" s="193"/>
      <c r="AS830" s="193"/>
      <c r="AT830" s="193"/>
      <c r="AU830" s="193"/>
      <c r="AV830" s="193"/>
    </row>
    <row r="831" spans="1:48" ht="15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  <c r="AE831" s="193"/>
      <c r="AF831" s="193"/>
      <c r="AG831" s="193"/>
      <c r="AH831" s="193"/>
      <c r="AI831" s="193"/>
      <c r="AJ831" s="193"/>
      <c r="AK831" s="193"/>
      <c r="AL831" s="193"/>
      <c r="AM831" s="193"/>
      <c r="AN831" s="193"/>
      <c r="AO831" s="193"/>
      <c r="AP831" s="193"/>
      <c r="AQ831" s="193"/>
      <c r="AR831" s="193"/>
      <c r="AS831" s="193"/>
      <c r="AT831" s="193"/>
      <c r="AU831" s="193"/>
      <c r="AV831" s="193"/>
    </row>
    <row r="832" spans="1:48" ht="15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  <c r="AE832" s="193"/>
      <c r="AF832" s="193"/>
      <c r="AG832" s="193"/>
      <c r="AH832" s="193"/>
      <c r="AI832" s="193"/>
      <c r="AJ832" s="193"/>
      <c r="AK832" s="193"/>
      <c r="AL832" s="193"/>
      <c r="AM832" s="193"/>
      <c r="AN832" s="193"/>
      <c r="AO832" s="193"/>
      <c r="AP832" s="193"/>
      <c r="AQ832" s="193"/>
      <c r="AR832" s="193"/>
      <c r="AS832" s="193"/>
      <c r="AT832" s="193"/>
      <c r="AU832" s="193"/>
      <c r="AV832" s="193"/>
    </row>
    <row r="833" spans="1:48" ht="15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  <c r="AE833" s="193"/>
      <c r="AF833" s="193"/>
      <c r="AG833" s="193"/>
      <c r="AH833" s="193"/>
      <c r="AI833" s="193"/>
      <c r="AJ833" s="193"/>
      <c r="AK833" s="193"/>
      <c r="AL833" s="193"/>
      <c r="AM833" s="193"/>
      <c r="AN833" s="193"/>
      <c r="AO833" s="193"/>
      <c r="AP833" s="193"/>
      <c r="AQ833" s="193"/>
      <c r="AR833" s="193"/>
      <c r="AS833" s="193"/>
      <c r="AT833" s="193"/>
      <c r="AU833" s="193"/>
      <c r="AV833" s="193"/>
    </row>
    <row r="834" spans="1:48" ht="15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  <c r="AE834" s="193"/>
      <c r="AF834" s="193"/>
      <c r="AG834" s="193"/>
      <c r="AH834" s="193"/>
      <c r="AI834" s="193"/>
      <c r="AJ834" s="193"/>
      <c r="AK834" s="193"/>
      <c r="AL834" s="193"/>
      <c r="AM834" s="193"/>
      <c r="AN834" s="193"/>
      <c r="AO834" s="193"/>
      <c r="AP834" s="193"/>
      <c r="AQ834" s="193"/>
      <c r="AR834" s="193"/>
      <c r="AS834" s="193"/>
      <c r="AT834" s="193"/>
      <c r="AU834" s="193"/>
      <c r="AV834" s="193"/>
    </row>
    <row r="835" spans="1:48" ht="15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  <c r="AE835" s="193"/>
      <c r="AF835" s="193"/>
      <c r="AG835" s="193"/>
      <c r="AH835" s="193"/>
      <c r="AI835" s="193"/>
      <c r="AJ835" s="193"/>
      <c r="AK835" s="193"/>
      <c r="AL835" s="193"/>
      <c r="AM835" s="193"/>
      <c r="AN835" s="193"/>
      <c r="AO835" s="193"/>
      <c r="AP835" s="193"/>
      <c r="AQ835" s="193"/>
      <c r="AR835" s="193"/>
      <c r="AS835" s="193"/>
      <c r="AT835" s="193"/>
      <c r="AU835" s="193"/>
      <c r="AV835" s="193"/>
    </row>
    <row r="836" spans="1:48" ht="15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  <c r="AA836" s="193"/>
      <c r="AB836" s="193"/>
      <c r="AC836" s="193"/>
      <c r="AD836" s="193"/>
      <c r="AE836" s="193"/>
      <c r="AF836" s="193"/>
      <c r="AG836" s="193"/>
      <c r="AH836" s="193"/>
      <c r="AI836" s="193"/>
      <c r="AJ836" s="193"/>
      <c r="AK836" s="193"/>
      <c r="AL836" s="193"/>
      <c r="AM836" s="193"/>
      <c r="AN836" s="193"/>
      <c r="AO836" s="193"/>
      <c r="AP836" s="193"/>
      <c r="AQ836" s="193"/>
      <c r="AR836" s="193"/>
      <c r="AS836" s="193"/>
      <c r="AT836" s="193"/>
      <c r="AU836" s="193"/>
      <c r="AV836" s="193"/>
    </row>
    <row r="837" spans="1:48" ht="15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  <c r="AE837" s="193"/>
      <c r="AF837" s="193"/>
      <c r="AG837" s="193"/>
      <c r="AH837" s="193"/>
      <c r="AI837" s="193"/>
      <c r="AJ837" s="193"/>
      <c r="AK837" s="193"/>
      <c r="AL837" s="193"/>
      <c r="AM837" s="193"/>
      <c r="AN837" s="193"/>
      <c r="AO837" s="193"/>
      <c r="AP837" s="193"/>
      <c r="AQ837" s="193"/>
      <c r="AR837" s="193"/>
      <c r="AS837" s="193"/>
      <c r="AT837" s="193"/>
      <c r="AU837" s="193"/>
      <c r="AV837" s="193"/>
    </row>
    <row r="838" spans="1:48" ht="15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  <c r="AE838" s="193"/>
      <c r="AF838" s="193"/>
      <c r="AG838" s="193"/>
      <c r="AH838" s="193"/>
      <c r="AI838" s="193"/>
      <c r="AJ838" s="193"/>
      <c r="AK838" s="193"/>
      <c r="AL838" s="193"/>
      <c r="AM838" s="193"/>
      <c r="AN838" s="193"/>
      <c r="AO838" s="193"/>
      <c r="AP838" s="193"/>
      <c r="AQ838" s="193"/>
      <c r="AR838" s="193"/>
      <c r="AS838" s="193"/>
      <c r="AT838" s="193"/>
      <c r="AU838" s="193"/>
      <c r="AV838" s="193"/>
    </row>
    <row r="839" spans="1:48" ht="15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  <c r="AE839" s="193"/>
      <c r="AF839" s="193"/>
      <c r="AG839" s="193"/>
      <c r="AH839" s="193"/>
      <c r="AI839" s="193"/>
      <c r="AJ839" s="193"/>
      <c r="AK839" s="193"/>
      <c r="AL839" s="193"/>
      <c r="AM839" s="193"/>
      <c r="AN839" s="193"/>
      <c r="AO839" s="193"/>
      <c r="AP839" s="193"/>
      <c r="AQ839" s="193"/>
      <c r="AR839" s="193"/>
      <c r="AS839" s="193"/>
      <c r="AT839" s="193"/>
      <c r="AU839" s="193"/>
      <c r="AV839" s="193"/>
    </row>
    <row r="840" spans="1:48" ht="15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  <c r="AE840" s="193"/>
      <c r="AF840" s="193"/>
      <c r="AG840" s="193"/>
      <c r="AH840" s="193"/>
      <c r="AI840" s="193"/>
      <c r="AJ840" s="193"/>
      <c r="AK840" s="193"/>
      <c r="AL840" s="193"/>
      <c r="AM840" s="193"/>
      <c r="AN840" s="193"/>
      <c r="AO840" s="193"/>
      <c r="AP840" s="193"/>
      <c r="AQ840" s="193"/>
      <c r="AR840" s="193"/>
      <c r="AS840" s="193"/>
      <c r="AT840" s="193"/>
      <c r="AU840" s="193"/>
      <c r="AV840" s="193"/>
    </row>
    <row r="841" spans="1:48" ht="15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  <c r="AE841" s="193"/>
      <c r="AF841" s="193"/>
      <c r="AG841" s="193"/>
      <c r="AH841" s="193"/>
      <c r="AI841" s="193"/>
      <c r="AJ841" s="193"/>
      <c r="AK841" s="193"/>
      <c r="AL841" s="193"/>
      <c r="AM841" s="193"/>
      <c r="AN841" s="193"/>
      <c r="AO841" s="193"/>
      <c r="AP841" s="193"/>
      <c r="AQ841" s="193"/>
      <c r="AR841" s="193"/>
      <c r="AS841" s="193"/>
      <c r="AT841" s="193"/>
      <c r="AU841" s="193"/>
      <c r="AV841" s="193"/>
    </row>
    <row r="842" spans="1:48" ht="15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  <c r="AE842" s="193"/>
      <c r="AF842" s="193"/>
      <c r="AG842" s="193"/>
      <c r="AH842" s="193"/>
      <c r="AI842" s="193"/>
      <c r="AJ842" s="193"/>
      <c r="AK842" s="193"/>
      <c r="AL842" s="193"/>
      <c r="AM842" s="193"/>
      <c r="AN842" s="193"/>
      <c r="AO842" s="193"/>
      <c r="AP842" s="193"/>
      <c r="AQ842" s="193"/>
      <c r="AR842" s="193"/>
      <c r="AS842" s="193"/>
      <c r="AT842" s="193"/>
      <c r="AU842" s="193"/>
      <c r="AV842" s="193"/>
    </row>
    <row r="843" spans="1:48" ht="15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  <c r="AE843" s="193"/>
      <c r="AF843" s="193"/>
      <c r="AG843" s="193"/>
      <c r="AH843" s="193"/>
      <c r="AI843" s="193"/>
      <c r="AJ843" s="193"/>
      <c r="AK843" s="193"/>
      <c r="AL843" s="193"/>
      <c r="AM843" s="193"/>
      <c r="AN843" s="193"/>
      <c r="AO843" s="193"/>
      <c r="AP843" s="193"/>
      <c r="AQ843" s="193"/>
      <c r="AR843" s="193"/>
      <c r="AS843" s="193"/>
      <c r="AT843" s="193"/>
      <c r="AU843" s="193"/>
      <c r="AV843" s="193"/>
    </row>
    <row r="844" spans="1:48" ht="15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  <c r="AE844" s="193"/>
      <c r="AF844" s="193"/>
      <c r="AG844" s="193"/>
      <c r="AH844" s="193"/>
      <c r="AI844" s="193"/>
      <c r="AJ844" s="193"/>
      <c r="AK844" s="193"/>
      <c r="AL844" s="193"/>
      <c r="AM844" s="193"/>
      <c r="AN844" s="193"/>
      <c r="AO844" s="193"/>
      <c r="AP844" s="193"/>
      <c r="AQ844" s="193"/>
      <c r="AR844" s="193"/>
      <c r="AS844" s="193"/>
      <c r="AT844" s="193"/>
      <c r="AU844" s="193"/>
      <c r="AV844" s="193"/>
    </row>
    <row r="845" spans="1:48" ht="15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  <c r="AE845" s="193"/>
      <c r="AF845" s="193"/>
      <c r="AG845" s="193"/>
      <c r="AH845" s="193"/>
      <c r="AI845" s="193"/>
      <c r="AJ845" s="193"/>
      <c r="AK845" s="193"/>
      <c r="AL845" s="193"/>
      <c r="AM845" s="193"/>
      <c r="AN845" s="193"/>
      <c r="AO845" s="193"/>
      <c r="AP845" s="193"/>
      <c r="AQ845" s="193"/>
      <c r="AR845" s="193"/>
      <c r="AS845" s="193"/>
      <c r="AT845" s="193"/>
      <c r="AU845" s="193"/>
      <c r="AV845" s="193"/>
    </row>
    <row r="846" spans="1:48" ht="15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  <c r="AE846" s="193"/>
      <c r="AF846" s="193"/>
      <c r="AG846" s="193"/>
      <c r="AH846" s="193"/>
      <c r="AI846" s="193"/>
      <c r="AJ846" s="193"/>
      <c r="AK846" s="193"/>
      <c r="AL846" s="193"/>
      <c r="AM846" s="193"/>
      <c r="AN846" s="193"/>
      <c r="AO846" s="193"/>
      <c r="AP846" s="193"/>
      <c r="AQ846" s="193"/>
      <c r="AR846" s="193"/>
      <c r="AS846" s="193"/>
      <c r="AT846" s="193"/>
      <c r="AU846" s="193"/>
      <c r="AV846" s="193"/>
    </row>
    <row r="847" spans="1:48" ht="15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  <c r="AE847" s="193"/>
      <c r="AF847" s="193"/>
      <c r="AG847" s="193"/>
      <c r="AH847" s="193"/>
      <c r="AI847" s="193"/>
      <c r="AJ847" s="193"/>
      <c r="AK847" s="193"/>
      <c r="AL847" s="193"/>
      <c r="AM847" s="193"/>
      <c r="AN847" s="193"/>
      <c r="AO847" s="193"/>
      <c r="AP847" s="193"/>
      <c r="AQ847" s="193"/>
      <c r="AR847" s="193"/>
      <c r="AS847" s="193"/>
      <c r="AT847" s="193"/>
      <c r="AU847" s="193"/>
      <c r="AV847" s="193"/>
    </row>
    <row r="848" spans="1:48" ht="15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  <c r="AE848" s="193"/>
      <c r="AF848" s="193"/>
      <c r="AG848" s="193"/>
      <c r="AH848" s="193"/>
      <c r="AI848" s="193"/>
      <c r="AJ848" s="193"/>
      <c r="AK848" s="193"/>
      <c r="AL848" s="193"/>
      <c r="AM848" s="193"/>
      <c r="AN848" s="193"/>
      <c r="AO848" s="193"/>
      <c r="AP848" s="193"/>
      <c r="AQ848" s="193"/>
      <c r="AR848" s="193"/>
      <c r="AS848" s="193"/>
      <c r="AT848" s="193"/>
      <c r="AU848" s="193"/>
      <c r="AV848" s="193"/>
    </row>
    <row r="849" spans="1:48" ht="15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  <c r="AE849" s="193"/>
      <c r="AF849" s="193"/>
      <c r="AG849" s="193"/>
      <c r="AH849" s="193"/>
      <c r="AI849" s="193"/>
      <c r="AJ849" s="193"/>
      <c r="AK849" s="193"/>
      <c r="AL849" s="193"/>
      <c r="AM849" s="193"/>
      <c r="AN849" s="193"/>
      <c r="AO849" s="193"/>
      <c r="AP849" s="193"/>
      <c r="AQ849" s="193"/>
      <c r="AR849" s="193"/>
      <c r="AS849" s="193"/>
      <c r="AT849" s="193"/>
      <c r="AU849" s="193"/>
      <c r="AV849" s="193"/>
    </row>
    <row r="850" spans="1:48" ht="15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  <c r="AE850" s="193"/>
      <c r="AF850" s="193"/>
      <c r="AG850" s="193"/>
      <c r="AH850" s="193"/>
      <c r="AI850" s="193"/>
      <c r="AJ850" s="193"/>
      <c r="AK850" s="193"/>
      <c r="AL850" s="193"/>
      <c r="AM850" s="193"/>
      <c r="AN850" s="193"/>
      <c r="AO850" s="193"/>
      <c r="AP850" s="193"/>
      <c r="AQ850" s="193"/>
      <c r="AR850" s="193"/>
      <c r="AS850" s="193"/>
      <c r="AT850" s="193"/>
      <c r="AU850" s="193"/>
      <c r="AV850" s="193"/>
    </row>
    <row r="851" spans="1:48" ht="15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  <c r="AE851" s="193"/>
      <c r="AF851" s="193"/>
      <c r="AG851" s="193"/>
      <c r="AH851" s="193"/>
      <c r="AI851" s="193"/>
      <c r="AJ851" s="193"/>
      <c r="AK851" s="193"/>
      <c r="AL851" s="193"/>
      <c r="AM851" s="193"/>
      <c r="AN851" s="193"/>
      <c r="AO851" s="193"/>
      <c r="AP851" s="193"/>
      <c r="AQ851" s="193"/>
      <c r="AR851" s="193"/>
      <c r="AS851" s="193"/>
      <c r="AT851" s="193"/>
      <c r="AU851" s="193"/>
      <c r="AV851" s="193"/>
    </row>
    <row r="852" spans="1:48" ht="15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  <c r="AE852" s="193"/>
      <c r="AF852" s="193"/>
      <c r="AG852" s="193"/>
      <c r="AH852" s="193"/>
      <c r="AI852" s="193"/>
      <c r="AJ852" s="193"/>
      <c r="AK852" s="193"/>
      <c r="AL852" s="193"/>
      <c r="AM852" s="193"/>
      <c r="AN852" s="193"/>
      <c r="AO852" s="193"/>
      <c r="AP852" s="193"/>
      <c r="AQ852" s="193"/>
      <c r="AR852" s="193"/>
      <c r="AS852" s="193"/>
      <c r="AT852" s="193"/>
      <c r="AU852" s="193"/>
      <c r="AV852" s="193"/>
    </row>
    <row r="853" spans="1:48" ht="15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  <c r="AE853" s="193"/>
      <c r="AF853" s="193"/>
      <c r="AG853" s="193"/>
      <c r="AH853" s="193"/>
      <c r="AI853" s="193"/>
      <c r="AJ853" s="193"/>
      <c r="AK853" s="193"/>
      <c r="AL853" s="193"/>
      <c r="AM853" s="193"/>
      <c r="AN853" s="193"/>
      <c r="AO853" s="193"/>
      <c r="AP853" s="193"/>
      <c r="AQ853" s="193"/>
      <c r="AR853" s="193"/>
      <c r="AS853" s="193"/>
      <c r="AT853" s="193"/>
      <c r="AU853" s="193"/>
      <c r="AV853" s="193"/>
    </row>
    <row r="854" spans="1:48" ht="15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  <c r="AE854" s="193"/>
      <c r="AF854" s="193"/>
      <c r="AG854" s="193"/>
      <c r="AH854" s="193"/>
      <c r="AI854" s="193"/>
      <c r="AJ854" s="193"/>
      <c r="AK854" s="193"/>
      <c r="AL854" s="193"/>
      <c r="AM854" s="193"/>
      <c r="AN854" s="193"/>
      <c r="AO854" s="193"/>
      <c r="AP854" s="193"/>
      <c r="AQ854" s="193"/>
      <c r="AR854" s="193"/>
      <c r="AS854" s="193"/>
      <c r="AT854" s="193"/>
      <c r="AU854" s="193"/>
      <c r="AV854" s="193"/>
    </row>
    <row r="855" spans="1:48" ht="15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  <c r="AE855" s="193"/>
      <c r="AF855" s="193"/>
      <c r="AG855" s="193"/>
      <c r="AH855" s="193"/>
      <c r="AI855" s="193"/>
      <c r="AJ855" s="193"/>
      <c r="AK855" s="193"/>
      <c r="AL855" s="193"/>
      <c r="AM855" s="193"/>
      <c r="AN855" s="193"/>
      <c r="AO855" s="193"/>
      <c r="AP855" s="193"/>
      <c r="AQ855" s="193"/>
      <c r="AR855" s="193"/>
      <c r="AS855" s="193"/>
      <c r="AT855" s="193"/>
      <c r="AU855" s="193"/>
      <c r="AV855" s="193"/>
    </row>
    <row r="856" spans="1:48" ht="15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  <c r="AE856" s="193"/>
      <c r="AF856" s="193"/>
      <c r="AG856" s="193"/>
      <c r="AH856" s="193"/>
      <c r="AI856" s="193"/>
      <c r="AJ856" s="193"/>
      <c r="AK856" s="193"/>
      <c r="AL856" s="193"/>
      <c r="AM856" s="193"/>
      <c r="AN856" s="193"/>
      <c r="AO856" s="193"/>
      <c r="AP856" s="193"/>
      <c r="AQ856" s="193"/>
      <c r="AR856" s="193"/>
      <c r="AS856" s="193"/>
      <c r="AT856" s="193"/>
      <c r="AU856" s="193"/>
      <c r="AV856" s="193"/>
    </row>
    <row r="857" spans="1:48" ht="15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  <c r="AE857" s="193"/>
      <c r="AF857" s="193"/>
      <c r="AG857" s="193"/>
      <c r="AH857" s="193"/>
      <c r="AI857" s="193"/>
      <c r="AJ857" s="193"/>
      <c r="AK857" s="193"/>
      <c r="AL857" s="193"/>
      <c r="AM857" s="193"/>
      <c r="AN857" s="193"/>
      <c r="AO857" s="193"/>
      <c r="AP857" s="193"/>
      <c r="AQ857" s="193"/>
      <c r="AR857" s="193"/>
      <c r="AS857" s="193"/>
      <c r="AT857" s="193"/>
      <c r="AU857" s="193"/>
      <c r="AV857" s="193"/>
    </row>
    <row r="858" spans="1:48" ht="15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  <c r="AE858" s="193"/>
      <c r="AF858" s="193"/>
      <c r="AG858" s="193"/>
      <c r="AH858" s="193"/>
      <c r="AI858" s="193"/>
      <c r="AJ858" s="193"/>
      <c r="AK858" s="193"/>
      <c r="AL858" s="193"/>
      <c r="AM858" s="193"/>
      <c r="AN858" s="193"/>
      <c r="AO858" s="193"/>
      <c r="AP858" s="193"/>
      <c r="AQ858" s="193"/>
      <c r="AR858" s="193"/>
      <c r="AS858" s="193"/>
      <c r="AT858" s="193"/>
      <c r="AU858" s="193"/>
      <c r="AV858" s="193"/>
    </row>
    <row r="859" spans="1:48" ht="15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  <c r="AA859" s="193"/>
      <c r="AB859" s="193"/>
      <c r="AC859" s="193"/>
      <c r="AD859" s="193"/>
      <c r="AE859" s="193"/>
      <c r="AF859" s="193"/>
      <c r="AG859" s="193"/>
      <c r="AH859" s="193"/>
      <c r="AI859" s="193"/>
      <c r="AJ859" s="193"/>
      <c r="AK859" s="193"/>
      <c r="AL859" s="193"/>
      <c r="AM859" s="193"/>
      <c r="AN859" s="193"/>
      <c r="AO859" s="193"/>
      <c r="AP859" s="193"/>
      <c r="AQ859" s="193"/>
      <c r="AR859" s="193"/>
      <c r="AS859" s="193"/>
      <c r="AT859" s="193"/>
      <c r="AU859" s="193"/>
      <c r="AV859" s="193"/>
    </row>
    <row r="860" spans="1:48" ht="15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  <c r="AE860" s="193"/>
      <c r="AF860" s="193"/>
      <c r="AG860" s="193"/>
      <c r="AH860" s="193"/>
      <c r="AI860" s="193"/>
      <c r="AJ860" s="193"/>
      <c r="AK860" s="193"/>
      <c r="AL860" s="193"/>
      <c r="AM860" s="193"/>
      <c r="AN860" s="193"/>
      <c r="AO860" s="193"/>
      <c r="AP860" s="193"/>
      <c r="AQ860" s="193"/>
      <c r="AR860" s="193"/>
      <c r="AS860" s="193"/>
      <c r="AT860" s="193"/>
      <c r="AU860" s="193"/>
      <c r="AV860" s="193"/>
    </row>
    <row r="861" spans="1:48" ht="15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  <c r="AE861" s="193"/>
      <c r="AF861" s="193"/>
      <c r="AG861" s="193"/>
      <c r="AH861" s="193"/>
      <c r="AI861" s="193"/>
      <c r="AJ861" s="193"/>
      <c r="AK861" s="193"/>
      <c r="AL861" s="193"/>
      <c r="AM861" s="193"/>
      <c r="AN861" s="193"/>
      <c r="AO861" s="193"/>
      <c r="AP861" s="193"/>
      <c r="AQ861" s="193"/>
      <c r="AR861" s="193"/>
      <c r="AS861" s="193"/>
      <c r="AT861" s="193"/>
      <c r="AU861" s="193"/>
      <c r="AV861" s="193"/>
    </row>
    <row r="862" spans="1:48" ht="15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  <c r="AE862" s="193"/>
      <c r="AF862" s="193"/>
      <c r="AG862" s="193"/>
      <c r="AH862" s="193"/>
      <c r="AI862" s="193"/>
      <c r="AJ862" s="193"/>
      <c r="AK862" s="193"/>
      <c r="AL862" s="193"/>
      <c r="AM862" s="193"/>
      <c r="AN862" s="193"/>
      <c r="AO862" s="193"/>
      <c r="AP862" s="193"/>
      <c r="AQ862" s="193"/>
      <c r="AR862" s="193"/>
      <c r="AS862" s="193"/>
      <c r="AT862" s="193"/>
      <c r="AU862" s="193"/>
      <c r="AV862" s="193"/>
    </row>
    <row r="863" spans="1:48" ht="15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  <c r="AE863" s="193"/>
      <c r="AF863" s="193"/>
      <c r="AG863" s="193"/>
      <c r="AH863" s="193"/>
      <c r="AI863" s="193"/>
      <c r="AJ863" s="193"/>
      <c r="AK863" s="193"/>
      <c r="AL863" s="193"/>
      <c r="AM863" s="193"/>
      <c r="AN863" s="193"/>
      <c r="AO863" s="193"/>
      <c r="AP863" s="193"/>
      <c r="AQ863" s="193"/>
      <c r="AR863" s="193"/>
      <c r="AS863" s="193"/>
      <c r="AT863" s="193"/>
      <c r="AU863" s="193"/>
      <c r="AV863" s="193"/>
    </row>
    <row r="864" spans="1:48" ht="15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  <c r="AA864" s="193"/>
      <c r="AB864" s="193"/>
      <c r="AC864" s="193"/>
      <c r="AD864" s="193"/>
      <c r="AE864" s="193"/>
      <c r="AF864" s="193"/>
      <c r="AG864" s="193"/>
      <c r="AH864" s="193"/>
      <c r="AI864" s="193"/>
      <c r="AJ864" s="193"/>
      <c r="AK864" s="193"/>
      <c r="AL864" s="193"/>
      <c r="AM864" s="193"/>
      <c r="AN864" s="193"/>
      <c r="AO864" s="193"/>
      <c r="AP864" s="193"/>
      <c r="AQ864" s="193"/>
      <c r="AR864" s="193"/>
      <c r="AS864" s="193"/>
      <c r="AT864" s="193"/>
      <c r="AU864" s="193"/>
      <c r="AV864" s="193"/>
    </row>
    <row r="865" spans="1:48" ht="15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  <c r="AE865" s="193"/>
      <c r="AF865" s="193"/>
      <c r="AG865" s="193"/>
      <c r="AH865" s="193"/>
      <c r="AI865" s="193"/>
      <c r="AJ865" s="193"/>
      <c r="AK865" s="193"/>
      <c r="AL865" s="193"/>
      <c r="AM865" s="193"/>
      <c r="AN865" s="193"/>
      <c r="AO865" s="193"/>
      <c r="AP865" s="193"/>
      <c r="AQ865" s="193"/>
      <c r="AR865" s="193"/>
      <c r="AS865" s="193"/>
      <c r="AT865" s="193"/>
      <c r="AU865" s="193"/>
      <c r="AV865" s="193"/>
    </row>
    <row r="866" spans="1:48" ht="15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  <c r="AE866" s="193"/>
      <c r="AF866" s="193"/>
      <c r="AG866" s="193"/>
      <c r="AH866" s="193"/>
      <c r="AI866" s="193"/>
      <c r="AJ866" s="193"/>
      <c r="AK866" s="193"/>
      <c r="AL866" s="193"/>
      <c r="AM866" s="193"/>
      <c r="AN866" s="193"/>
      <c r="AO866" s="193"/>
      <c r="AP866" s="193"/>
      <c r="AQ866" s="193"/>
      <c r="AR866" s="193"/>
      <c r="AS866" s="193"/>
      <c r="AT866" s="193"/>
      <c r="AU866" s="193"/>
      <c r="AV866" s="193"/>
    </row>
    <row r="867" spans="1:48" ht="15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  <c r="AE867" s="193"/>
      <c r="AF867" s="193"/>
      <c r="AG867" s="193"/>
      <c r="AH867" s="193"/>
      <c r="AI867" s="193"/>
      <c r="AJ867" s="193"/>
      <c r="AK867" s="193"/>
      <c r="AL867" s="193"/>
      <c r="AM867" s="193"/>
      <c r="AN867" s="193"/>
      <c r="AO867" s="193"/>
      <c r="AP867" s="193"/>
      <c r="AQ867" s="193"/>
      <c r="AR867" s="193"/>
      <c r="AS867" s="193"/>
      <c r="AT867" s="193"/>
      <c r="AU867" s="193"/>
      <c r="AV867" s="193"/>
    </row>
    <row r="868" spans="1:48" ht="15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  <c r="AE868" s="193"/>
      <c r="AF868" s="193"/>
      <c r="AG868" s="193"/>
      <c r="AH868" s="193"/>
      <c r="AI868" s="193"/>
      <c r="AJ868" s="193"/>
      <c r="AK868" s="193"/>
      <c r="AL868" s="193"/>
      <c r="AM868" s="193"/>
      <c r="AN868" s="193"/>
      <c r="AO868" s="193"/>
      <c r="AP868" s="193"/>
      <c r="AQ868" s="193"/>
      <c r="AR868" s="193"/>
      <c r="AS868" s="193"/>
      <c r="AT868" s="193"/>
      <c r="AU868" s="193"/>
      <c r="AV868" s="193"/>
    </row>
    <row r="869" spans="1:48" ht="15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  <c r="AE869" s="193"/>
      <c r="AF869" s="193"/>
      <c r="AG869" s="193"/>
      <c r="AH869" s="193"/>
      <c r="AI869" s="193"/>
      <c r="AJ869" s="193"/>
      <c r="AK869" s="193"/>
      <c r="AL869" s="193"/>
      <c r="AM869" s="193"/>
      <c r="AN869" s="193"/>
      <c r="AO869" s="193"/>
      <c r="AP869" s="193"/>
      <c r="AQ869" s="193"/>
      <c r="AR869" s="193"/>
      <c r="AS869" s="193"/>
      <c r="AT869" s="193"/>
      <c r="AU869" s="193"/>
      <c r="AV869" s="193"/>
    </row>
    <row r="870" spans="1:48" ht="15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  <c r="AE870" s="193"/>
      <c r="AF870" s="193"/>
      <c r="AG870" s="193"/>
      <c r="AH870" s="193"/>
      <c r="AI870" s="193"/>
      <c r="AJ870" s="193"/>
      <c r="AK870" s="193"/>
      <c r="AL870" s="193"/>
      <c r="AM870" s="193"/>
      <c r="AN870" s="193"/>
      <c r="AO870" s="193"/>
      <c r="AP870" s="193"/>
      <c r="AQ870" s="193"/>
      <c r="AR870" s="193"/>
      <c r="AS870" s="193"/>
      <c r="AT870" s="193"/>
      <c r="AU870" s="193"/>
      <c r="AV870" s="193"/>
    </row>
    <row r="871" spans="1:48" ht="15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  <c r="AE871" s="193"/>
      <c r="AF871" s="193"/>
      <c r="AG871" s="193"/>
      <c r="AH871" s="193"/>
      <c r="AI871" s="193"/>
      <c r="AJ871" s="193"/>
      <c r="AK871" s="193"/>
      <c r="AL871" s="193"/>
      <c r="AM871" s="193"/>
      <c r="AN871" s="193"/>
      <c r="AO871" s="193"/>
      <c r="AP871" s="193"/>
      <c r="AQ871" s="193"/>
      <c r="AR871" s="193"/>
      <c r="AS871" s="193"/>
      <c r="AT871" s="193"/>
      <c r="AU871" s="193"/>
      <c r="AV871" s="193"/>
    </row>
    <row r="872" spans="1:48" ht="15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  <c r="AA872" s="193"/>
      <c r="AB872" s="193"/>
      <c r="AC872" s="193"/>
      <c r="AD872" s="193"/>
      <c r="AE872" s="193"/>
      <c r="AF872" s="193"/>
      <c r="AG872" s="193"/>
      <c r="AH872" s="193"/>
      <c r="AI872" s="193"/>
      <c r="AJ872" s="193"/>
      <c r="AK872" s="193"/>
      <c r="AL872" s="193"/>
      <c r="AM872" s="193"/>
      <c r="AN872" s="193"/>
      <c r="AO872" s="193"/>
      <c r="AP872" s="193"/>
      <c r="AQ872" s="193"/>
      <c r="AR872" s="193"/>
      <c r="AS872" s="193"/>
      <c r="AT872" s="193"/>
      <c r="AU872" s="193"/>
      <c r="AV872" s="193"/>
    </row>
    <row r="873" spans="1:48" ht="15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  <c r="AE873" s="193"/>
      <c r="AF873" s="193"/>
      <c r="AG873" s="193"/>
      <c r="AH873" s="193"/>
      <c r="AI873" s="193"/>
      <c r="AJ873" s="193"/>
      <c r="AK873" s="193"/>
      <c r="AL873" s="193"/>
      <c r="AM873" s="193"/>
      <c r="AN873" s="193"/>
      <c r="AO873" s="193"/>
      <c r="AP873" s="193"/>
      <c r="AQ873" s="193"/>
      <c r="AR873" s="193"/>
      <c r="AS873" s="193"/>
      <c r="AT873" s="193"/>
      <c r="AU873" s="193"/>
      <c r="AV873" s="193"/>
    </row>
    <row r="874" spans="1:48" ht="15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  <c r="AE874" s="193"/>
      <c r="AF874" s="193"/>
      <c r="AG874" s="193"/>
      <c r="AH874" s="193"/>
      <c r="AI874" s="193"/>
      <c r="AJ874" s="193"/>
      <c r="AK874" s="193"/>
      <c r="AL874" s="193"/>
      <c r="AM874" s="193"/>
      <c r="AN874" s="193"/>
      <c r="AO874" s="193"/>
      <c r="AP874" s="193"/>
      <c r="AQ874" s="193"/>
      <c r="AR874" s="193"/>
      <c r="AS874" s="193"/>
      <c r="AT874" s="193"/>
      <c r="AU874" s="193"/>
      <c r="AV874" s="193"/>
    </row>
    <row r="875" spans="1:48" ht="15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  <c r="AE875" s="193"/>
      <c r="AF875" s="193"/>
      <c r="AG875" s="193"/>
      <c r="AH875" s="193"/>
      <c r="AI875" s="193"/>
      <c r="AJ875" s="193"/>
      <c r="AK875" s="193"/>
      <c r="AL875" s="193"/>
      <c r="AM875" s="193"/>
      <c r="AN875" s="193"/>
      <c r="AO875" s="193"/>
      <c r="AP875" s="193"/>
      <c r="AQ875" s="193"/>
      <c r="AR875" s="193"/>
      <c r="AS875" s="193"/>
      <c r="AT875" s="193"/>
      <c r="AU875" s="193"/>
      <c r="AV875" s="193"/>
    </row>
    <row r="876" spans="1:48" ht="15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  <c r="AE876" s="193"/>
      <c r="AF876" s="193"/>
      <c r="AG876" s="193"/>
      <c r="AH876" s="193"/>
      <c r="AI876" s="193"/>
      <c r="AJ876" s="193"/>
      <c r="AK876" s="193"/>
      <c r="AL876" s="193"/>
      <c r="AM876" s="193"/>
      <c r="AN876" s="193"/>
      <c r="AO876" s="193"/>
      <c r="AP876" s="193"/>
      <c r="AQ876" s="193"/>
      <c r="AR876" s="193"/>
      <c r="AS876" s="193"/>
      <c r="AT876" s="193"/>
      <c r="AU876" s="193"/>
      <c r="AV876" s="193"/>
    </row>
    <row r="877" spans="1:48" ht="15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  <c r="AE877" s="193"/>
      <c r="AF877" s="193"/>
      <c r="AG877" s="193"/>
      <c r="AH877" s="193"/>
      <c r="AI877" s="193"/>
      <c r="AJ877" s="193"/>
      <c r="AK877" s="193"/>
      <c r="AL877" s="193"/>
      <c r="AM877" s="193"/>
      <c r="AN877" s="193"/>
      <c r="AO877" s="193"/>
      <c r="AP877" s="193"/>
      <c r="AQ877" s="193"/>
      <c r="AR877" s="193"/>
      <c r="AS877" s="193"/>
      <c r="AT877" s="193"/>
      <c r="AU877" s="193"/>
      <c r="AV877" s="193"/>
    </row>
    <row r="878" spans="1:48" ht="15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  <c r="AA878" s="193"/>
      <c r="AB878" s="193"/>
      <c r="AC878" s="193"/>
      <c r="AD878" s="193"/>
      <c r="AE878" s="193"/>
      <c r="AF878" s="193"/>
      <c r="AG878" s="193"/>
      <c r="AH878" s="193"/>
      <c r="AI878" s="193"/>
      <c r="AJ878" s="193"/>
      <c r="AK878" s="193"/>
      <c r="AL878" s="193"/>
      <c r="AM878" s="193"/>
      <c r="AN878" s="193"/>
      <c r="AO878" s="193"/>
      <c r="AP878" s="193"/>
      <c r="AQ878" s="193"/>
      <c r="AR878" s="193"/>
      <c r="AS878" s="193"/>
      <c r="AT878" s="193"/>
      <c r="AU878" s="193"/>
      <c r="AV878" s="193"/>
    </row>
    <row r="879" spans="1:48" ht="15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  <c r="AE879" s="193"/>
      <c r="AF879" s="193"/>
      <c r="AG879" s="193"/>
      <c r="AH879" s="193"/>
      <c r="AI879" s="193"/>
      <c r="AJ879" s="193"/>
      <c r="AK879" s="193"/>
      <c r="AL879" s="193"/>
      <c r="AM879" s="193"/>
      <c r="AN879" s="193"/>
      <c r="AO879" s="193"/>
      <c r="AP879" s="193"/>
      <c r="AQ879" s="193"/>
      <c r="AR879" s="193"/>
      <c r="AS879" s="193"/>
      <c r="AT879" s="193"/>
      <c r="AU879" s="193"/>
      <c r="AV879" s="193"/>
    </row>
    <row r="880" spans="1:48" ht="15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  <c r="AE880" s="193"/>
      <c r="AF880" s="193"/>
      <c r="AG880" s="193"/>
      <c r="AH880" s="193"/>
      <c r="AI880" s="193"/>
      <c r="AJ880" s="193"/>
      <c r="AK880" s="193"/>
      <c r="AL880" s="193"/>
      <c r="AM880" s="193"/>
      <c r="AN880" s="193"/>
      <c r="AO880" s="193"/>
      <c r="AP880" s="193"/>
      <c r="AQ880" s="193"/>
      <c r="AR880" s="193"/>
      <c r="AS880" s="193"/>
      <c r="AT880" s="193"/>
      <c r="AU880" s="193"/>
      <c r="AV880" s="193"/>
    </row>
    <row r="881" spans="1:48" ht="15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  <c r="AE881" s="193"/>
      <c r="AF881" s="193"/>
      <c r="AG881" s="193"/>
      <c r="AH881" s="193"/>
      <c r="AI881" s="193"/>
      <c r="AJ881" s="193"/>
      <c r="AK881" s="193"/>
      <c r="AL881" s="193"/>
      <c r="AM881" s="193"/>
      <c r="AN881" s="193"/>
      <c r="AO881" s="193"/>
      <c r="AP881" s="193"/>
      <c r="AQ881" s="193"/>
      <c r="AR881" s="193"/>
      <c r="AS881" s="193"/>
      <c r="AT881" s="193"/>
      <c r="AU881" s="193"/>
      <c r="AV881" s="193"/>
    </row>
    <row r="882" spans="1:48" ht="15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  <c r="AE882" s="193"/>
      <c r="AF882" s="193"/>
      <c r="AG882" s="193"/>
      <c r="AH882" s="193"/>
      <c r="AI882" s="193"/>
      <c r="AJ882" s="193"/>
      <c r="AK882" s="193"/>
      <c r="AL882" s="193"/>
      <c r="AM882" s="193"/>
      <c r="AN882" s="193"/>
      <c r="AO882" s="193"/>
      <c r="AP882" s="193"/>
      <c r="AQ882" s="193"/>
      <c r="AR882" s="193"/>
      <c r="AS882" s="193"/>
      <c r="AT882" s="193"/>
      <c r="AU882" s="193"/>
      <c r="AV882" s="193"/>
    </row>
    <row r="883" spans="1:48" ht="15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  <c r="AE883" s="193"/>
      <c r="AF883" s="193"/>
      <c r="AG883" s="193"/>
      <c r="AH883" s="193"/>
      <c r="AI883" s="193"/>
      <c r="AJ883" s="193"/>
      <c r="AK883" s="193"/>
      <c r="AL883" s="193"/>
      <c r="AM883" s="193"/>
      <c r="AN883" s="193"/>
      <c r="AO883" s="193"/>
      <c r="AP883" s="193"/>
      <c r="AQ883" s="193"/>
      <c r="AR883" s="193"/>
      <c r="AS883" s="193"/>
      <c r="AT883" s="193"/>
      <c r="AU883" s="193"/>
      <c r="AV883" s="193"/>
    </row>
    <row r="884" spans="1:48" ht="15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  <c r="AE884" s="193"/>
      <c r="AF884" s="193"/>
      <c r="AG884" s="193"/>
      <c r="AH884" s="193"/>
      <c r="AI884" s="193"/>
      <c r="AJ884" s="193"/>
      <c r="AK884" s="193"/>
      <c r="AL884" s="193"/>
      <c r="AM884" s="193"/>
      <c r="AN884" s="193"/>
      <c r="AO884" s="193"/>
      <c r="AP884" s="193"/>
      <c r="AQ884" s="193"/>
      <c r="AR884" s="193"/>
      <c r="AS884" s="193"/>
      <c r="AT884" s="193"/>
      <c r="AU884" s="193"/>
      <c r="AV884" s="193"/>
    </row>
    <row r="885" spans="1:48" ht="15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  <c r="AE885" s="193"/>
      <c r="AF885" s="193"/>
      <c r="AG885" s="193"/>
      <c r="AH885" s="193"/>
      <c r="AI885" s="193"/>
      <c r="AJ885" s="193"/>
      <c r="AK885" s="193"/>
      <c r="AL885" s="193"/>
      <c r="AM885" s="193"/>
      <c r="AN885" s="193"/>
      <c r="AO885" s="193"/>
      <c r="AP885" s="193"/>
      <c r="AQ885" s="193"/>
      <c r="AR885" s="193"/>
      <c r="AS885" s="193"/>
      <c r="AT885" s="193"/>
      <c r="AU885" s="193"/>
      <c r="AV885" s="193"/>
    </row>
    <row r="886" spans="1:48" ht="15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  <c r="AE886" s="193"/>
      <c r="AF886" s="193"/>
      <c r="AG886" s="193"/>
      <c r="AH886" s="193"/>
      <c r="AI886" s="193"/>
      <c r="AJ886" s="193"/>
      <c r="AK886" s="193"/>
      <c r="AL886" s="193"/>
      <c r="AM886" s="193"/>
      <c r="AN886" s="193"/>
      <c r="AO886" s="193"/>
      <c r="AP886" s="193"/>
      <c r="AQ886" s="193"/>
      <c r="AR886" s="193"/>
      <c r="AS886" s="193"/>
      <c r="AT886" s="193"/>
      <c r="AU886" s="193"/>
      <c r="AV886" s="193"/>
    </row>
    <row r="887" spans="1:48" ht="15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  <c r="AE887" s="193"/>
      <c r="AF887" s="193"/>
      <c r="AG887" s="193"/>
      <c r="AH887" s="193"/>
      <c r="AI887" s="193"/>
      <c r="AJ887" s="193"/>
      <c r="AK887" s="193"/>
      <c r="AL887" s="193"/>
      <c r="AM887" s="193"/>
      <c r="AN887" s="193"/>
      <c r="AO887" s="193"/>
      <c r="AP887" s="193"/>
      <c r="AQ887" s="193"/>
      <c r="AR887" s="193"/>
      <c r="AS887" s="193"/>
      <c r="AT887" s="193"/>
      <c r="AU887" s="193"/>
      <c r="AV887" s="193"/>
    </row>
    <row r="888" spans="1:48" ht="15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  <c r="AE888" s="193"/>
      <c r="AF888" s="193"/>
      <c r="AG888" s="193"/>
      <c r="AH888" s="193"/>
      <c r="AI888" s="193"/>
      <c r="AJ888" s="193"/>
      <c r="AK888" s="193"/>
      <c r="AL888" s="193"/>
      <c r="AM888" s="193"/>
      <c r="AN888" s="193"/>
      <c r="AO888" s="193"/>
      <c r="AP888" s="193"/>
      <c r="AQ888" s="193"/>
      <c r="AR888" s="193"/>
      <c r="AS888" s="193"/>
      <c r="AT888" s="193"/>
      <c r="AU888" s="193"/>
      <c r="AV888" s="193"/>
    </row>
    <row r="889" spans="1:48" ht="15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  <c r="AE889" s="193"/>
      <c r="AF889" s="193"/>
      <c r="AG889" s="193"/>
      <c r="AH889" s="193"/>
      <c r="AI889" s="193"/>
      <c r="AJ889" s="193"/>
      <c r="AK889" s="193"/>
      <c r="AL889" s="193"/>
      <c r="AM889" s="193"/>
      <c r="AN889" s="193"/>
      <c r="AO889" s="193"/>
      <c r="AP889" s="193"/>
      <c r="AQ889" s="193"/>
      <c r="AR889" s="193"/>
      <c r="AS889" s="193"/>
      <c r="AT889" s="193"/>
      <c r="AU889" s="193"/>
      <c r="AV889" s="193"/>
    </row>
    <row r="890" spans="1:48" ht="15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  <c r="AE890" s="193"/>
      <c r="AF890" s="193"/>
      <c r="AG890" s="193"/>
      <c r="AH890" s="193"/>
      <c r="AI890" s="193"/>
      <c r="AJ890" s="193"/>
      <c r="AK890" s="193"/>
      <c r="AL890" s="193"/>
      <c r="AM890" s="193"/>
      <c r="AN890" s="193"/>
      <c r="AO890" s="193"/>
      <c r="AP890" s="193"/>
      <c r="AQ890" s="193"/>
      <c r="AR890" s="193"/>
      <c r="AS890" s="193"/>
      <c r="AT890" s="193"/>
      <c r="AU890" s="193"/>
      <c r="AV890" s="193"/>
    </row>
    <row r="891" spans="1:48" ht="15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  <c r="AE891" s="193"/>
      <c r="AF891" s="193"/>
      <c r="AG891" s="193"/>
      <c r="AH891" s="193"/>
      <c r="AI891" s="193"/>
      <c r="AJ891" s="193"/>
      <c r="AK891" s="193"/>
      <c r="AL891" s="193"/>
      <c r="AM891" s="193"/>
      <c r="AN891" s="193"/>
      <c r="AO891" s="193"/>
      <c r="AP891" s="193"/>
      <c r="AQ891" s="193"/>
      <c r="AR891" s="193"/>
      <c r="AS891" s="193"/>
      <c r="AT891" s="193"/>
      <c r="AU891" s="193"/>
      <c r="AV891" s="193"/>
    </row>
    <row r="892" spans="1:48" ht="15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  <c r="AE892" s="193"/>
      <c r="AF892" s="193"/>
      <c r="AG892" s="193"/>
      <c r="AH892" s="193"/>
      <c r="AI892" s="193"/>
      <c r="AJ892" s="193"/>
      <c r="AK892" s="193"/>
      <c r="AL892" s="193"/>
      <c r="AM892" s="193"/>
      <c r="AN892" s="193"/>
      <c r="AO892" s="193"/>
      <c r="AP892" s="193"/>
      <c r="AQ892" s="193"/>
      <c r="AR892" s="193"/>
      <c r="AS892" s="193"/>
      <c r="AT892" s="193"/>
      <c r="AU892" s="193"/>
      <c r="AV892" s="193"/>
    </row>
    <row r="893" spans="1:48" ht="15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  <c r="AE893" s="193"/>
      <c r="AF893" s="193"/>
      <c r="AG893" s="193"/>
      <c r="AH893" s="193"/>
      <c r="AI893" s="193"/>
      <c r="AJ893" s="193"/>
      <c r="AK893" s="193"/>
      <c r="AL893" s="193"/>
      <c r="AM893" s="193"/>
      <c r="AN893" s="193"/>
      <c r="AO893" s="193"/>
      <c r="AP893" s="193"/>
      <c r="AQ893" s="193"/>
      <c r="AR893" s="193"/>
      <c r="AS893" s="193"/>
      <c r="AT893" s="193"/>
      <c r="AU893" s="193"/>
      <c r="AV893" s="193"/>
    </row>
    <row r="894" spans="1:48" ht="15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  <c r="AE894" s="193"/>
      <c r="AF894" s="193"/>
      <c r="AG894" s="193"/>
      <c r="AH894" s="193"/>
      <c r="AI894" s="193"/>
      <c r="AJ894" s="193"/>
      <c r="AK894" s="193"/>
      <c r="AL894" s="193"/>
      <c r="AM894" s="193"/>
      <c r="AN894" s="193"/>
      <c r="AO894" s="193"/>
      <c r="AP894" s="193"/>
      <c r="AQ894" s="193"/>
      <c r="AR894" s="193"/>
      <c r="AS894" s="193"/>
      <c r="AT894" s="193"/>
      <c r="AU894" s="193"/>
      <c r="AV894" s="193"/>
    </row>
    <row r="895" spans="1:48" ht="15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  <c r="AE895" s="193"/>
      <c r="AF895" s="193"/>
      <c r="AG895" s="193"/>
      <c r="AH895" s="193"/>
      <c r="AI895" s="193"/>
      <c r="AJ895" s="193"/>
      <c r="AK895" s="193"/>
      <c r="AL895" s="193"/>
      <c r="AM895" s="193"/>
      <c r="AN895" s="193"/>
      <c r="AO895" s="193"/>
      <c r="AP895" s="193"/>
      <c r="AQ895" s="193"/>
      <c r="AR895" s="193"/>
      <c r="AS895" s="193"/>
      <c r="AT895" s="193"/>
      <c r="AU895" s="193"/>
      <c r="AV895" s="193"/>
    </row>
    <row r="896" spans="1:48" ht="15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  <c r="AE896" s="193"/>
      <c r="AF896" s="193"/>
      <c r="AG896" s="193"/>
      <c r="AH896" s="193"/>
      <c r="AI896" s="193"/>
      <c r="AJ896" s="193"/>
      <c r="AK896" s="193"/>
      <c r="AL896" s="193"/>
      <c r="AM896" s="193"/>
      <c r="AN896" s="193"/>
      <c r="AO896" s="193"/>
      <c r="AP896" s="193"/>
      <c r="AQ896" s="193"/>
      <c r="AR896" s="193"/>
      <c r="AS896" s="193"/>
      <c r="AT896" s="193"/>
      <c r="AU896" s="193"/>
      <c r="AV896" s="193"/>
    </row>
    <row r="897" spans="1:48" ht="15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  <c r="AE897" s="193"/>
      <c r="AF897" s="193"/>
      <c r="AG897" s="193"/>
      <c r="AH897" s="193"/>
      <c r="AI897" s="193"/>
      <c r="AJ897" s="193"/>
      <c r="AK897" s="193"/>
      <c r="AL897" s="193"/>
      <c r="AM897" s="193"/>
      <c r="AN897" s="193"/>
      <c r="AO897" s="193"/>
      <c r="AP897" s="193"/>
      <c r="AQ897" s="193"/>
      <c r="AR897" s="193"/>
      <c r="AS897" s="193"/>
      <c r="AT897" s="193"/>
      <c r="AU897" s="193"/>
      <c r="AV897" s="193"/>
    </row>
    <row r="898" spans="1:48" ht="15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  <c r="AE898" s="193"/>
      <c r="AF898" s="193"/>
      <c r="AG898" s="193"/>
      <c r="AH898" s="193"/>
      <c r="AI898" s="193"/>
      <c r="AJ898" s="193"/>
      <c r="AK898" s="193"/>
      <c r="AL898" s="193"/>
      <c r="AM898" s="193"/>
      <c r="AN898" s="193"/>
      <c r="AO898" s="193"/>
      <c r="AP898" s="193"/>
      <c r="AQ898" s="193"/>
      <c r="AR898" s="193"/>
      <c r="AS898" s="193"/>
      <c r="AT898" s="193"/>
      <c r="AU898" s="193"/>
      <c r="AV898" s="193"/>
    </row>
    <row r="899" spans="1:48" ht="15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  <c r="AE899" s="193"/>
      <c r="AF899" s="193"/>
      <c r="AG899" s="193"/>
      <c r="AH899" s="193"/>
      <c r="AI899" s="193"/>
      <c r="AJ899" s="193"/>
      <c r="AK899" s="193"/>
      <c r="AL899" s="193"/>
      <c r="AM899" s="193"/>
      <c r="AN899" s="193"/>
      <c r="AO899" s="193"/>
      <c r="AP899" s="193"/>
      <c r="AQ899" s="193"/>
      <c r="AR899" s="193"/>
      <c r="AS899" s="193"/>
      <c r="AT899" s="193"/>
      <c r="AU899" s="193"/>
      <c r="AV899" s="193"/>
    </row>
    <row r="900" spans="1:48" ht="15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  <c r="AE900" s="193"/>
      <c r="AF900" s="193"/>
      <c r="AG900" s="193"/>
      <c r="AH900" s="193"/>
      <c r="AI900" s="193"/>
      <c r="AJ900" s="193"/>
      <c r="AK900" s="193"/>
      <c r="AL900" s="193"/>
      <c r="AM900" s="193"/>
      <c r="AN900" s="193"/>
      <c r="AO900" s="193"/>
      <c r="AP900" s="193"/>
      <c r="AQ900" s="193"/>
      <c r="AR900" s="193"/>
      <c r="AS900" s="193"/>
      <c r="AT900" s="193"/>
      <c r="AU900" s="193"/>
      <c r="AV900" s="193"/>
    </row>
    <row r="901" spans="1:48" ht="15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  <c r="AA901" s="193"/>
      <c r="AB901" s="193"/>
      <c r="AC901" s="193"/>
      <c r="AD901" s="193"/>
      <c r="AE901" s="193"/>
      <c r="AF901" s="193"/>
      <c r="AG901" s="193"/>
      <c r="AH901" s="193"/>
      <c r="AI901" s="193"/>
      <c r="AJ901" s="193"/>
      <c r="AK901" s="193"/>
      <c r="AL901" s="193"/>
      <c r="AM901" s="193"/>
      <c r="AN901" s="193"/>
      <c r="AO901" s="193"/>
      <c r="AP901" s="193"/>
      <c r="AQ901" s="193"/>
      <c r="AR901" s="193"/>
      <c r="AS901" s="193"/>
      <c r="AT901" s="193"/>
      <c r="AU901" s="193"/>
      <c r="AV901" s="193"/>
    </row>
    <row r="902" spans="1:48" ht="15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  <c r="AE902" s="193"/>
      <c r="AF902" s="193"/>
      <c r="AG902" s="193"/>
      <c r="AH902" s="193"/>
      <c r="AI902" s="193"/>
      <c r="AJ902" s="193"/>
      <c r="AK902" s="193"/>
      <c r="AL902" s="193"/>
      <c r="AM902" s="193"/>
      <c r="AN902" s="193"/>
      <c r="AO902" s="193"/>
      <c r="AP902" s="193"/>
      <c r="AQ902" s="193"/>
      <c r="AR902" s="193"/>
      <c r="AS902" s="193"/>
      <c r="AT902" s="193"/>
      <c r="AU902" s="193"/>
      <c r="AV902" s="193"/>
    </row>
    <row r="903" spans="1:48" ht="15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  <c r="AE903" s="193"/>
      <c r="AF903" s="193"/>
      <c r="AG903" s="193"/>
      <c r="AH903" s="193"/>
      <c r="AI903" s="193"/>
      <c r="AJ903" s="193"/>
      <c r="AK903" s="193"/>
      <c r="AL903" s="193"/>
      <c r="AM903" s="193"/>
      <c r="AN903" s="193"/>
      <c r="AO903" s="193"/>
      <c r="AP903" s="193"/>
      <c r="AQ903" s="193"/>
      <c r="AR903" s="193"/>
      <c r="AS903" s="193"/>
      <c r="AT903" s="193"/>
      <c r="AU903" s="193"/>
      <c r="AV903" s="193"/>
    </row>
    <row r="904" spans="1:48" ht="15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  <c r="AE904" s="193"/>
      <c r="AF904" s="193"/>
      <c r="AG904" s="193"/>
      <c r="AH904" s="193"/>
      <c r="AI904" s="193"/>
      <c r="AJ904" s="193"/>
      <c r="AK904" s="193"/>
      <c r="AL904" s="193"/>
      <c r="AM904" s="193"/>
      <c r="AN904" s="193"/>
      <c r="AO904" s="193"/>
      <c r="AP904" s="193"/>
      <c r="AQ904" s="193"/>
      <c r="AR904" s="193"/>
      <c r="AS904" s="193"/>
      <c r="AT904" s="193"/>
      <c r="AU904" s="193"/>
      <c r="AV904" s="193"/>
    </row>
    <row r="905" spans="1:48" ht="15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  <c r="AE905" s="193"/>
      <c r="AF905" s="193"/>
      <c r="AG905" s="193"/>
      <c r="AH905" s="193"/>
      <c r="AI905" s="193"/>
      <c r="AJ905" s="193"/>
      <c r="AK905" s="193"/>
      <c r="AL905" s="193"/>
      <c r="AM905" s="193"/>
      <c r="AN905" s="193"/>
      <c r="AO905" s="193"/>
      <c r="AP905" s="193"/>
      <c r="AQ905" s="193"/>
      <c r="AR905" s="193"/>
      <c r="AS905" s="193"/>
      <c r="AT905" s="193"/>
      <c r="AU905" s="193"/>
      <c r="AV905" s="193"/>
    </row>
    <row r="906" spans="1:48" ht="15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  <c r="AA906" s="193"/>
      <c r="AB906" s="193"/>
      <c r="AC906" s="193"/>
      <c r="AD906" s="193"/>
      <c r="AE906" s="193"/>
      <c r="AF906" s="193"/>
      <c r="AG906" s="193"/>
      <c r="AH906" s="193"/>
      <c r="AI906" s="193"/>
      <c r="AJ906" s="193"/>
      <c r="AK906" s="193"/>
      <c r="AL906" s="193"/>
      <c r="AM906" s="193"/>
      <c r="AN906" s="193"/>
      <c r="AO906" s="193"/>
      <c r="AP906" s="193"/>
      <c r="AQ906" s="193"/>
      <c r="AR906" s="193"/>
      <c r="AS906" s="193"/>
      <c r="AT906" s="193"/>
      <c r="AU906" s="193"/>
      <c r="AV906" s="193"/>
    </row>
    <row r="907" spans="1:48" ht="15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  <c r="AE907" s="193"/>
      <c r="AF907" s="193"/>
      <c r="AG907" s="193"/>
      <c r="AH907" s="193"/>
      <c r="AI907" s="193"/>
      <c r="AJ907" s="193"/>
      <c r="AK907" s="193"/>
      <c r="AL907" s="193"/>
      <c r="AM907" s="193"/>
      <c r="AN907" s="193"/>
      <c r="AO907" s="193"/>
      <c r="AP907" s="193"/>
      <c r="AQ907" s="193"/>
      <c r="AR907" s="193"/>
      <c r="AS907" s="193"/>
      <c r="AT907" s="193"/>
      <c r="AU907" s="193"/>
      <c r="AV907" s="193"/>
    </row>
    <row r="908" spans="1:48" ht="15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  <c r="AE908" s="193"/>
      <c r="AF908" s="193"/>
      <c r="AG908" s="193"/>
      <c r="AH908" s="193"/>
      <c r="AI908" s="193"/>
      <c r="AJ908" s="193"/>
      <c r="AK908" s="193"/>
      <c r="AL908" s="193"/>
      <c r="AM908" s="193"/>
      <c r="AN908" s="193"/>
      <c r="AO908" s="193"/>
      <c r="AP908" s="193"/>
      <c r="AQ908" s="193"/>
      <c r="AR908" s="193"/>
      <c r="AS908" s="193"/>
      <c r="AT908" s="193"/>
      <c r="AU908" s="193"/>
      <c r="AV908" s="193"/>
    </row>
    <row r="909" spans="1:48" ht="15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  <c r="AE909" s="193"/>
      <c r="AF909" s="193"/>
      <c r="AG909" s="193"/>
      <c r="AH909" s="193"/>
      <c r="AI909" s="193"/>
      <c r="AJ909" s="193"/>
      <c r="AK909" s="193"/>
      <c r="AL909" s="193"/>
      <c r="AM909" s="193"/>
      <c r="AN909" s="193"/>
      <c r="AO909" s="193"/>
      <c r="AP909" s="193"/>
      <c r="AQ909" s="193"/>
      <c r="AR909" s="193"/>
      <c r="AS909" s="193"/>
      <c r="AT909" s="193"/>
      <c r="AU909" s="193"/>
      <c r="AV909" s="193"/>
    </row>
    <row r="910" spans="1:48" ht="15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  <c r="AE910" s="193"/>
      <c r="AF910" s="193"/>
      <c r="AG910" s="193"/>
      <c r="AH910" s="193"/>
      <c r="AI910" s="193"/>
      <c r="AJ910" s="193"/>
      <c r="AK910" s="193"/>
      <c r="AL910" s="193"/>
      <c r="AM910" s="193"/>
      <c r="AN910" s="193"/>
      <c r="AO910" s="193"/>
      <c r="AP910" s="193"/>
      <c r="AQ910" s="193"/>
      <c r="AR910" s="193"/>
      <c r="AS910" s="193"/>
      <c r="AT910" s="193"/>
      <c r="AU910" s="193"/>
      <c r="AV910" s="193"/>
    </row>
    <row r="911" spans="1:48" ht="15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  <c r="AE911" s="193"/>
      <c r="AF911" s="193"/>
      <c r="AG911" s="193"/>
      <c r="AH911" s="193"/>
      <c r="AI911" s="193"/>
      <c r="AJ911" s="193"/>
      <c r="AK911" s="193"/>
      <c r="AL911" s="193"/>
      <c r="AM911" s="193"/>
      <c r="AN911" s="193"/>
      <c r="AO911" s="193"/>
      <c r="AP911" s="193"/>
      <c r="AQ911" s="193"/>
      <c r="AR911" s="193"/>
      <c r="AS911" s="193"/>
      <c r="AT911" s="193"/>
      <c r="AU911" s="193"/>
      <c r="AV911" s="193"/>
    </row>
    <row r="912" spans="1:48" ht="15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  <c r="AE912" s="193"/>
      <c r="AF912" s="193"/>
      <c r="AG912" s="193"/>
      <c r="AH912" s="193"/>
      <c r="AI912" s="193"/>
      <c r="AJ912" s="193"/>
      <c r="AK912" s="193"/>
      <c r="AL912" s="193"/>
      <c r="AM912" s="193"/>
      <c r="AN912" s="193"/>
      <c r="AO912" s="193"/>
      <c r="AP912" s="193"/>
      <c r="AQ912" s="193"/>
      <c r="AR912" s="193"/>
      <c r="AS912" s="193"/>
      <c r="AT912" s="193"/>
      <c r="AU912" s="193"/>
      <c r="AV912" s="193"/>
    </row>
    <row r="913" spans="1:48" ht="15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  <c r="AE913" s="193"/>
      <c r="AF913" s="193"/>
      <c r="AG913" s="193"/>
      <c r="AH913" s="193"/>
      <c r="AI913" s="193"/>
      <c r="AJ913" s="193"/>
      <c r="AK913" s="193"/>
      <c r="AL913" s="193"/>
      <c r="AM913" s="193"/>
      <c r="AN913" s="193"/>
      <c r="AO913" s="193"/>
      <c r="AP913" s="193"/>
      <c r="AQ913" s="193"/>
      <c r="AR913" s="193"/>
      <c r="AS913" s="193"/>
      <c r="AT913" s="193"/>
      <c r="AU913" s="193"/>
      <c r="AV913" s="193"/>
    </row>
    <row r="914" spans="1:48" ht="15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  <c r="AA914" s="193"/>
      <c r="AB914" s="193"/>
      <c r="AC914" s="193"/>
      <c r="AD914" s="193"/>
      <c r="AE914" s="193"/>
      <c r="AF914" s="193"/>
      <c r="AG914" s="193"/>
      <c r="AH914" s="193"/>
      <c r="AI914" s="193"/>
      <c r="AJ914" s="193"/>
      <c r="AK914" s="193"/>
      <c r="AL914" s="193"/>
      <c r="AM914" s="193"/>
      <c r="AN914" s="193"/>
      <c r="AO914" s="193"/>
      <c r="AP914" s="193"/>
      <c r="AQ914" s="193"/>
      <c r="AR914" s="193"/>
      <c r="AS914" s="193"/>
      <c r="AT914" s="193"/>
      <c r="AU914" s="193"/>
      <c r="AV914" s="193"/>
    </row>
    <row r="915" spans="1:48" ht="15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  <c r="AE915" s="193"/>
      <c r="AF915" s="193"/>
      <c r="AG915" s="193"/>
      <c r="AH915" s="193"/>
      <c r="AI915" s="193"/>
      <c r="AJ915" s="193"/>
      <c r="AK915" s="193"/>
      <c r="AL915" s="193"/>
      <c r="AM915" s="193"/>
      <c r="AN915" s="193"/>
      <c r="AO915" s="193"/>
      <c r="AP915" s="193"/>
      <c r="AQ915" s="193"/>
      <c r="AR915" s="193"/>
      <c r="AS915" s="193"/>
      <c r="AT915" s="193"/>
      <c r="AU915" s="193"/>
      <c r="AV915" s="193"/>
    </row>
    <row r="916" spans="1:48" ht="15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  <c r="AE916" s="193"/>
      <c r="AF916" s="193"/>
      <c r="AG916" s="193"/>
      <c r="AH916" s="193"/>
      <c r="AI916" s="193"/>
      <c r="AJ916" s="193"/>
      <c r="AK916" s="193"/>
      <c r="AL916" s="193"/>
      <c r="AM916" s="193"/>
      <c r="AN916" s="193"/>
      <c r="AO916" s="193"/>
      <c r="AP916" s="193"/>
      <c r="AQ916" s="193"/>
      <c r="AR916" s="193"/>
      <c r="AS916" s="193"/>
      <c r="AT916" s="193"/>
      <c r="AU916" s="193"/>
      <c r="AV916" s="193"/>
    </row>
    <row r="917" spans="1:48" ht="15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  <c r="AE917" s="193"/>
      <c r="AF917" s="193"/>
      <c r="AG917" s="193"/>
      <c r="AH917" s="193"/>
      <c r="AI917" s="193"/>
      <c r="AJ917" s="193"/>
      <c r="AK917" s="193"/>
      <c r="AL917" s="193"/>
      <c r="AM917" s="193"/>
      <c r="AN917" s="193"/>
      <c r="AO917" s="193"/>
      <c r="AP917" s="193"/>
      <c r="AQ917" s="193"/>
      <c r="AR917" s="193"/>
      <c r="AS917" s="193"/>
      <c r="AT917" s="193"/>
      <c r="AU917" s="193"/>
      <c r="AV917" s="193"/>
    </row>
    <row r="918" spans="1:48" ht="15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  <c r="AE918" s="193"/>
      <c r="AF918" s="193"/>
      <c r="AG918" s="193"/>
      <c r="AH918" s="193"/>
      <c r="AI918" s="193"/>
      <c r="AJ918" s="193"/>
      <c r="AK918" s="193"/>
      <c r="AL918" s="193"/>
      <c r="AM918" s="193"/>
      <c r="AN918" s="193"/>
      <c r="AO918" s="193"/>
      <c r="AP918" s="193"/>
      <c r="AQ918" s="193"/>
      <c r="AR918" s="193"/>
      <c r="AS918" s="193"/>
      <c r="AT918" s="193"/>
      <c r="AU918" s="193"/>
      <c r="AV918" s="193"/>
    </row>
    <row r="919" spans="1:48" ht="15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  <c r="AE919" s="193"/>
      <c r="AF919" s="193"/>
      <c r="AG919" s="193"/>
      <c r="AH919" s="193"/>
      <c r="AI919" s="193"/>
      <c r="AJ919" s="193"/>
      <c r="AK919" s="193"/>
      <c r="AL919" s="193"/>
      <c r="AM919" s="193"/>
      <c r="AN919" s="193"/>
      <c r="AO919" s="193"/>
      <c r="AP919" s="193"/>
      <c r="AQ919" s="193"/>
      <c r="AR919" s="193"/>
      <c r="AS919" s="193"/>
      <c r="AT919" s="193"/>
      <c r="AU919" s="193"/>
      <c r="AV919" s="193"/>
    </row>
    <row r="920" spans="1:48" ht="15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  <c r="AA920" s="193"/>
      <c r="AB920" s="193"/>
      <c r="AC920" s="193"/>
      <c r="AD920" s="193"/>
      <c r="AE920" s="193"/>
      <c r="AF920" s="193"/>
      <c r="AG920" s="193"/>
      <c r="AH920" s="193"/>
      <c r="AI920" s="193"/>
      <c r="AJ920" s="193"/>
      <c r="AK920" s="193"/>
      <c r="AL920" s="193"/>
      <c r="AM920" s="193"/>
      <c r="AN920" s="193"/>
      <c r="AO920" s="193"/>
      <c r="AP920" s="193"/>
      <c r="AQ920" s="193"/>
      <c r="AR920" s="193"/>
      <c r="AS920" s="193"/>
      <c r="AT920" s="193"/>
      <c r="AU920" s="193"/>
      <c r="AV920" s="193"/>
    </row>
    <row r="921" spans="1:48" ht="15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  <c r="AE921" s="193"/>
      <c r="AF921" s="193"/>
      <c r="AG921" s="193"/>
      <c r="AH921" s="193"/>
      <c r="AI921" s="193"/>
      <c r="AJ921" s="193"/>
      <c r="AK921" s="193"/>
      <c r="AL921" s="193"/>
      <c r="AM921" s="193"/>
      <c r="AN921" s="193"/>
      <c r="AO921" s="193"/>
      <c r="AP921" s="193"/>
      <c r="AQ921" s="193"/>
      <c r="AR921" s="193"/>
      <c r="AS921" s="193"/>
      <c r="AT921" s="193"/>
      <c r="AU921" s="193"/>
      <c r="AV921" s="193"/>
    </row>
    <row r="922" spans="1:48" ht="15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  <c r="AE922" s="193"/>
      <c r="AF922" s="193"/>
      <c r="AG922" s="193"/>
      <c r="AH922" s="193"/>
      <c r="AI922" s="193"/>
      <c r="AJ922" s="193"/>
      <c r="AK922" s="193"/>
      <c r="AL922" s="193"/>
      <c r="AM922" s="193"/>
      <c r="AN922" s="193"/>
      <c r="AO922" s="193"/>
      <c r="AP922" s="193"/>
      <c r="AQ922" s="193"/>
      <c r="AR922" s="193"/>
      <c r="AS922" s="193"/>
      <c r="AT922" s="193"/>
      <c r="AU922" s="193"/>
      <c r="AV922" s="193"/>
    </row>
    <row r="923" spans="1:48" ht="15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  <c r="AE923" s="193"/>
      <c r="AF923" s="193"/>
      <c r="AG923" s="193"/>
      <c r="AH923" s="193"/>
      <c r="AI923" s="193"/>
      <c r="AJ923" s="193"/>
      <c r="AK923" s="193"/>
      <c r="AL923" s="193"/>
      <c r="AM923" s="193"/>
      <c r="AN923" s="193"/>
      <c r="AO923" s="193"/>
      <c r="AP923" s="193"/>
      <c r="AQ923" s="193"/>
      <c r="AR923" s="193"/>
      <c r="AS923" s="193"/>
      <c r="AT923" s="193"/>
      <c r="AU923" s="193"/>
      <c r="AV923" s="193"/>
    </row>
    <row r="924" spans="1:48" ht="15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  <c r="AE924" s="193"/>
      <c r="AF924" s="193"/>
      <c r="AG924" s="193"/>
      <c r="AH924" s="193"/>
      <c r="AI924" s="193"/>
      <c r="AJ924" s="193"/>
      <c r="AK924" s="193"/>
      <c r="AL924" s="193"/>
      <c r="AM924" s="193"/>
      <c r="AN924" s="193"/>
      <c r="AO924" s="193"/>
      <c r="AP924" s="193"/>
      <c r="AQ924" s="193"/>
      <c r="AR924" s="193"/>
      <c r="AS924" s="193"/>
      <c r="AT924" s="193"/>
      <c r="AU924" s="193"/>
      <c r="AV924" s="193"/>
    </row>
    <row r="925" spans="1:48" ht="15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  <c r="AE925" s="193"/>
      <c r="AF925" s="193"/>
      <c r="AG925" s="193"/>
      <c r="AH925" s="193"/>
      <c r="AI925" s="193"/>
      <c r="AJ925" s="193"/>
      <c r="AK925" s="193"/>
      <c r="AL925" s="193"/>
      <c r="AM925" s="193"/>
      <c r="AN925" s="193"/>
      <c r="AO925" s="193"/>
      <c r="AP925" s="193"/>
      <c r="AQ925" s="193"/>
      <c r="AR925" s="193"/>
      <c r="AS925" s="193"/>
      <c r="AT925" s="193"/>
      <c r="AU925" s="193"/>
      <c r="AV925" s="193"/>
    </row>
    <row r="926" spans="1:48" ht="15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  <c r="AE926" s="193"/>
      <c r="AF926" s="193"/>
      <c r="AG926" s="193"/>
      <c r="AH926" s="193"/>
      <c r="AI926" s="193"/>
      <c r="AJ926" s="193"/>
      <c r="AK926" s="193"/>
      <c r="AL926" s="193"/>
      <c r="AM926" s="193"/>
      <c r="AN926" s="193"/>
      <c r="AO926" s="193"/>
      <c r="AP926" s="193"/>
      <c r="AQ926" s="193"/>
      <c r="AR926" s="193"/>
      <c r="AS926" s="193"/>
      <c r="AT926" s="193"/>
      <c r="AU926" s="193"/>
      <c r="AV926" s="193"/>
    </row>
    <row r="927" spans="1:48" ht="15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  <c r="AE927" s="193"/>
      <c r="AF927" s="193"/>
      <c r="AG927" s="193"/>
      <c r="AH927" s="193"/>
      <c r="AI927" s="193"/>
      <c r="AJ927" s="193"/>
      <c r="AK927" s="193"/>
      <c r="AL927" s="193"/>
      <c r="AM927" s="193"/>
      <c r="AN927" s="193"/>
      <c r="AO927" s="193"/>
      <c r="AP927" s="193"/>
      <c r="AQ927" s="193"/>
      <c r="AR927" s="193"/>
      <c r="AS927" s="193"/>
      <c r="AT927" s="193"/>
      <c r="AU927" s="193"/>
      <c r="AV927" s="193"/>
    </row>
    <row r="928" spans="1:48" ht="15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  <c r="AE928" s="193"/>
      <c r="AF928" s="193"/>
      <c r="AG928" s="193"/>
      <c r="AH928" s="193"/>
      <c r="AI928" s="193"/>
      <c r="AJ928" s="193"/>
      <c r="AK928" s="193"/>
      <c r="AL928" s="193"/>
      <c r="AM928" s="193"/>
      <c r="AN928" s="193"/>
      <c r="AO928" s="193"/>
      <c r="AP928" s="193"/>
      <c r="AQ928" s="193"/>
      <c r="AR928" s="193"/>
      <c r="AS928" s="193"/>
      <c r="AT928" s="193"/>
      <c r="AU928" s="193"/>
      <c r="AV928" s="193"/>
    </row>
    <row r="929" spans="1:48" ht="15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  <c r="AE929" s="193"/>
      <c r="AF929" s="193"/>
      <c r="AG929" s="193"/>
      <c r="AH929" s="193"/>
      <c r="AI929" s="193"/>
      <c r="AJ929" s="193"/>
      <c r="AK929" s="193"/>
      <c r="AL929" s="193"/>
      <c r="AM929" s="193"/>
      <c r="AN929" s="193"/>
      <c r="AO929" s="193"/>
      <c r="AP929" s="193"/>
      <c r="AQ929" s="193"/>
      <c r="AR929" s="193"/>
      <c r="AS929" s="193"/>
      <c r="AT929" s="193"/>
      <c r="AU929" s="193"/>
      <c r="AV929" s="193"/>
    </row>
    <row r="930" spans="1:48" ht="15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  <c r="AE930" s="193"/>
      <c r="AF930" s="193"/>
      <c r="AG930" s="193"/>
      <c r="AH930" s="193"/>
      <c r="AI930" s="193"/>
      <c r="AJ930" s="193"/>
      <c r="AK930" s="193"/>
      <c r="AL930" s="193"/>
      <c r="AM930" s="193"/>
      <c r="AN930" s="193"/>
      <c r="AO930" s="193"/>
      <c r="AP930" s="193"/>
      <c r="AQ930" s="193"/>
      <c r="AR930" s="193"/>
      <c r="AS930" s="193"/>
      <c r="AT930" s="193"/>
      <c r="AU930" s="193"/>
      <c r="AV930" s="193"/>
    </row>
    <row r="931" spans="1:48" ht="15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  <c r="AE931" s="193"/>
      <c r="AF931" s="193"/>
      <c r="AG931" s="193"/>
      <c r="AH931" s="193"/>
      <c r="AI931" s="193"/>
      <c r="AJ931" s="193"/>
      <c r="AK931" s="193"/>
      <c r="AL931" s="193"/>
      <c r="AM931" s="193"/>
      <c r="AN931" s="193"/>
      <c r="AO931" s="193"/>
      <c r="AP931" s="193"/>
      <c r="AQ931" s="193"/>
      <c r="AR931" s="193"/>
      <c r="AS931" s="193"/>
      <c r="AT931" s="193"/>
      <c r="AU931" s="193"/>
      <c r="AV931" s="193"/>
    </row>
    <row r="932" spans="1:48" ht="15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  <c r="AE932" s="193"/>
      <c r="AF932" s="193"/>
      <c r="AG932" s="193"/>
      <c r="AH932" s="193"/>
      <c r="AI932" s="193"/>
      <c r="AJ932" s="193"/>
      <c r="AK932" s="193"/>
      <c r="AL932" s="193"/>
      <c r="AM932" s="193"/>
      <c r="AN932" s="193"/>
      <c r="AO932" s="193"/>
      <c r="AP932" s="193"/>
      <c r="AQ932" s="193"/>
      <c r="AR932" s="193"/>
      <c r="AS932" s="193"/>
      <c r="AT932" s="193"/>
      <c r="AU932" s="193"/>
      <c r="AV932" s="193"/>
    </row>
    <row r="933" spans="1:48" ht="15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  <c r="AE933" s="193"/>
      <c r="AF933" s="193"/>
      <c r="AG933" s="193"/>
      <c r="AH933" s="193"/>
      <c r="AI933" s="193"/>
      <c r="AJ933" s="193"/>
      <c r="AK933" s="193"/>
      <c r="AL933" s="193"/>
      <c r="AM933" s="193"/>
      <c r="AN933" s="193"/>
      <c r="AO933" s="193"/>
      <c r="AP933" s="193"/>
      <c r="AQ933" s="193"/>
      <c r="AR933" s="193"/>
      <c r="AS933" s="193"/>
      <c r="AT933" s="193"/>
      <c r="AU933" s="193"/>
      <c r="AV933" s="193"/>
    </row>
    <row r="934" spans="1:48" ht="15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  <c r="AE934" s="193"/>
      <c r="AF934" s="193"/>
      <c r="AG934" s="193"/>
      <c r="AH934" s="193"/>
      <c r="AI934" s="193"/>
      <c r="AJ934" s="193"/>
      <c r="AK934" s="193"/>
      <c r="AL934" s="193"/>
      <c r="AM934" s="193"/>
      <c r="AN934" s="193"/>
      <c r="AO934" s="193"/>
      <c r="AP934" s="193"/>
      <c r="AQ934" s="193"/>
      <c r="AR934" s="193"/>
      <c r="AS934" s="193"/>
      <c r="AT934" s="193"/>
      <c r="AU934" s="193"/>
      <c r="AV934" s="193"/>
    </row>
    <row r="935" spans="1:48" ht="15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  <c r="AE935" s="193"/>
      <c r="AF935" s="193"/>
      <c r="AG935" s="193"/>
      <c r="AH935" s="193"/>
      <c r="AI935" s="193"/>
      <c r="AJ935" s="193"/>
      <c r="AK935" s="193"/>
      <c r="AL935" s="193"/>
      <c r="AM935" s="193"/>
      <c r="AN935" s="193"/>
      <c r="AO935" s="193"/>
      <c r="AP935" s="193"/>
      <c r="AQ935" s="193"/>
      <c r="AR935" s="193"/>
      <c r="AS935" s="193"/>
      <c r="AT935" s="193"/>
      <c r="AU935" s="193"/>
      <c r="AV935" s="193"/>
    </row>
    <row r="936" spans="1:48" ht="15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  <c r="AE936" s="193"/>
      <c r="AF936" s="193"/>
      <c r="AG936" s="193"/>
      <c r="AH936" s="193"/>
      <c r="AI936" s="193"/>
      <c r="AJ936" s="193"/>
      <c r="AK936" s="193"/>
      <c r="AL936" s="193"/>
      <c r="AM936" s="193"/>
      <c r="AN936" s="193"/>
      <c r="AO936" s="193"/>
      <c r="AP936" s="193"/>
      <c r="AQ936" s="193"/>
      <c r="AR936" s="193"/>
      <c r="AS936" s="193"/>
      <c r="AT936" s="193"/>
      <c r="AU936" s="193"/>
      <c r="AV936" s="193"/>
    </row>
    <row r="937" spans="1:48" ht="15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  <c r="AE937" s="193"/>
      <c r="AF937" s="193"/>
      <c r="AG937" s="193"/>
      <c r="AH937" s="193"/>
      <c r="AI937" s="193"/>
      <c r="AJ937" s="193"/>
      <c r="AK937" s="193"/>
      <c r="AL937" s="193"/>
      <c r="AM937" s="193"/>
      <c r="AN937" s="193"/>
      <c r="AO937" s="193"/>
      <c r="AP937" s="193"/>
      <c r="AQ937" s="193"/>
      <c r="AR937" s="193"/>
      <c r="AS937" s="193"/>
      <c r="AT937" s="193"/>
      <c r="AU937" s="193"/>
      <c r="AV937" s="193"/>
    </row>
    <row r="938" spans="1:48" ht="15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  <c r="AE938" s="193"/>
      <c r="AF938" s="193"/>
      <c r="AG938" s="193"/>
      <c r="AH938" s="193"/>
      <c r="AI938" s="193"/>
      <c r="AJ938" s="193"/>
      <c r="AK938" s="193"/>
      <c r="AL938" s="193"/>
      <c r="AM938" s="193"/>
      <c r="AN938" s="193"/>
      <c r="AO938" s="193"/>
      <c r="AP938" s="193"/>
      <c r="AQ938" s="193"/>
      <c r="AR938" s="193"/>
      <c r="AS938" s="193"/>
      <c r="AT938" s="193"/>
      <c r="AU938" s="193"/>
      <c r="AV938" s="193"/>
    </row>
    <row r="939" spans="1:48" ht="15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  <c r="AE939" s="193"/>
      <c r="AF939" s="193"/>
      <c r="AG939" s="193"/>
      <c r="AH939" s="193"/>
      <c r="AI939" s="193"/>
      <c r="AJ939" s="193"/>
      <c r="AK939" s="193"/>
      <c r="AL939" s="193"/>
      <c r="AM939" s="193"/>
      <c r="AN939" s="193"/>
      <c r="AO939" s="193"/>
      <c r="AP939" s="193"/>
      <c r="AQ939" s="193"/>
      <c r="AR939" s="193"/>
      <c r="AS939" s="193"/>
      <c r="AT939" s="193"/>
      <c r="AU939" s="193"/>
      <c r="AV939" s="193"/>
    </row>
    <row r="940" spans="1:48" ht="15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  <c r="AE940" s="193"/>
      <c r="AF940" s="193"/>
      <c r="AG940" s="193"/>
      <c r="AH940" s="193"/>
      <c r="AI940" s="193"/>
      <c r="AJ940" s="193"/>
      <c r="AK940" s="193"/>
      <c r="AL940" s="193"/>
      <c r="AM940" s="193"/>
      <c r="AN940" s="193"/>
      <c r="AO940" s="193"/>
      <c r="AP940" s="193"/>
      <c r="AQ940" s="193"/>
      <c r="AR940" s="193"/>
      <c r="AS940" s="193"/>
      <c r="AT940" s="193"/>
      <c r="AU940" s="193"/>
      <c r="AV940" s="193"/>
    </row>
    <row r="941" spans="1:48" ht="15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  <c r="AE941" s="193"/>
      <c r="AF941" s="193"/>
      <c r="AG941" s="193"/>
      <c r="AH941" s="193"/>
      <c r="AI941" s="193"/>
      <c r="AJ941" s="193"/>
      <c r="AK941" s="193"/>
      <c r="AL941" s="193"/>
      <c r="AM941" s="193"/>
      <c r="AN941" s="193"/>
      <c r="AO941" s="193"/>
      <c r="AP941" s="193"/>
      <c r="AQ941" s="193"/>
      <c r="AR941" s="193"/>
      <c r="AS941" s="193"/>
      <c r="AT941" s="193"/>
      <c r="AU941" s="193"/>
      <c r="AV941" s="193"/>
    </row>
    <row r="942" spans="1:48" ht="15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  <c r="AE942" s="193"/>
      <c r="AF942" s="193"/>
      <c r="AG942" s="193"/>
      <c r="AH942" s="193"/>
      <c r="AI942" s="193"/>
      <c r="AJ942" s="193"/>
      <c r="AK942" s="193"/>
      <c r="AL942" s="193"/>
      <c r="AM942" s="193"/>
      <c r="AN942" s="193"/>
      <c r="AO942" s="193"/>
      <c r="AP942" s="193"/>
      <c r="AQ942" s="193"/>
      <c r="AR942" s="193"/>
      <c r="AS942" s="193"/>
      <c r="AT942" s="193"/>
      <c r="AU942" s="193"/>
      <c r="AV942" s="193"/>
    </row>
    <row r="943" spans="1:48" ht="15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  <c r="AA943" s="193"/>
      <c r="AB943" s="193"/>
      <c r="AC943" s="193"/>
      <c r="AD943" s="193"/>
      <c r="AE943" s="193"/>
      <c r="AF943" s="193"/>
      <c r="AG943" s="193"/>
      <c r="AH943" s="193"/>
      <c r="AI943" s="193"/>
      <c r="AJ943" s="193"/>
      <c r="AK943" s="193"/>
      <c r="AL943" s="193"/>
      <c r="AM943" s="193"/>
      <c r="AN943" s="193"/>
      <c r="AO943" s="193"/>
      <c r="AP943" s="193"/>
      <c r="AQ943" s="193"/>
      <c r="AR943" s="193"/>
      <c r="AS943" s="193"/>
      <c r="AT943" s="193"/>
      <c r="AU943" s="193"/>
      <c r="AV943" s="193"/>
    </row>
    <row r="944" spans="1:48" ht="15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  <c r="AE944" s="193"/>
      <c r="AF944" s="193"/>
      <c r="AG944" s="193"/>
      <c r="AH944" s="193"/>
      <c r="AI944" s="193"/>
      <c r="AJ944" s="193"/>
      <c r="AK944" s="193"/>
      <c r="AL944" s="193"/>
      <c r="AM944" s="193"/>
      <c r="AN944" s="193"/>
      <c r="AO944" s="193"/>
      <c r="AP944" s="193"/>
      <c r="AQ944" s="193"/>
      <c r="AR944" s="193"/>
      <c r="AS944" s="193"/>
      <c r="AT944" s="193"/>
      <c r="AU944" s="193"/>
      <c r="AV944" s="193"/>
    </row>
    <row r="945" spans="1:48" ht="15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  <c r="AE945" s="193"/>
      <c r="AF945" s="193"/>
      <c r="AG945" s="193"/>
      <c r="AH945" s="193"/>
      <c r="AI945" s="193"/>
      <c r="AJ945" s="193"/>
      <c r="AK945" s="193"/>
      <c r="AL945" s="193"/>
      <c r="AM945" s="193"/>
      <c r="AN945" s="193"/>
      <c r="AO945" s="193"/>
      <c r="AP945" s="193"/>
      <c r="AQ945" s="193"/>
      <c r="AR945" s="193"/>
      <c r="AS945" s="193"/>
      <c r="AT945" s="193"/>
      <c r="AU945" s="193"/>
      <c r="AV945" s="193"/>
    </row>
    <row r="946" spans="1:48" ht="15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  <c r="AE946" s="193"/>
      <c r="AF946" s="193"/>
      <c r="AG946" s="193"/>
      <c r="AH946" s="193"/>
      <c r="AI946" s="193"/>
      <c r="AJ946" s="193"/>
      <c r="AK946" s="193"/>
      <c r="AL946" s="193"/>
      <c r="AM946" s="193"/>
      <c r="AN946" s="193"/>
      <c r="AO946" s="193"/>
      <c r="AP946" s="193"/>
      <c r="AQ946" s="193"/>
      <c r="AR946" s="193"/>
      <c r="AS946" s="193"/>
      <c r="AT946" s="193"/>
      <c r="AU946" s="193"/>
      <c r="AV946" s="193"/>
    </row>
    <row r="947" spans="1:48" ht="15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  <c r="AE947" s="193"/>
      <c r="AF947" s="193"/>
      <c r="AG947" s="193"/>
      <c r="AH947" s="193"/>
      <c r="AI947" s="193"/>
      <c r="AJ947" s="193"/>
      <c r="AK947" s="193"/>
      <c r="AL947" s="193"/>
      <c r="AM947" s="193"/>
      <c r="AN947" s="193"/>
      <c r="AO947" s="193"/>
      <c r="AP947" s="193"/>
      <c r="AQ947" s="193"/>
      <c r="AR947" s="193"/>
      <c r="AS947" s="193"/>
      <c r="AT947" s="193"/>
      <c r="AU947" s="193"/>
      <c r="AV947" s="193"/>
    </row>
    <row r="948" spans="1:48" ht="15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  <c r="AA948" s="193"/>
      <c r="AB948" s="193"/>
      <c r="AC948" s="193"/>
      <c r="AD948" s="193"/>
      <c r="AE948" s="193"/>
      <c r="AF948" s="193"/>
      <c r="AG948" s="193"/>
      <c r="AH948" s="193"/>
      <c r="AI948" s="193"/>
      <c r="AJ948" s="193"/>
      <c r="AK948" s="193"/>
      <c r="AL948" s="193"/>
      <c r="AM948" s="193"/>
      <c r="AN948" s="193"/>
      <c r="AO948" s="193"/>
      <c r="AP948" s="193"/>
      <c r="AQ948" s="193"/>
      <c r="AR948" s="193"/>
      <c r="AS948" s="193"/>
      <c r="AT948" s="193"/>
      <c r="AU948" s="193"/>
      <c r="AV948" s="193"/>
    </row>
    <row r="949" spans="1:48" ht="15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  <c r="AE949" s="193"/>
      <c r="AF949" s="193"/>
      <c r="AG949" s="193"/>
      <c r="AH949" s="193"/>
      <c r="AI949" s="193"/>
      <c r="AJ949" s="193"/>
      <c r="AK949" s="193"/>
      <c r="AL949" s="193"/>
      <c r="AM949" s="193"/>
      <c r="AN949" s="193"/>
      <c r="AO949" s="193"/>
      <c r="AP949" s="193"/>
      <c r="AQ949" s="193"/>
      <c r="AR949" s="193"/>
      <c r="AS949" s="193"/>
      <c r="AT949" s="193"/>
      <c r="AU949" s="193"/>
      <c r="AV949" s="193"/>
    </row>
    <row r="950" spans="1:48" ht="15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  <c r="AE950" s="193"/>
      <c r="AF950" s="193"/>
      <c r="AG950" s="193"/>
      <c r="AH950" s="193"/>
      <c r="AI950" s="193"/>
      <c r="AJ950" s="193"/>
      <c r="AK950" s="193"/>
      <c r="AL950" s="193"/>
      <c r="AM950" s="193"/>
      <c r="AN950" s="193"/>
      <c r="AO950" s="193"/>
      <c r="AP950" s="193"/>
      <c r="AQ950" s="193"/>
      <c r="AR950" s="193"/>
      <c r="AS950" s="193"/>
      <c r="AT950" s="193"/>
      <c r="AU950" s="193"/>
      <c r="AV950" s="193"/>
    </row>
    <row r="951" spans="1:48" ht="15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  <c r="AA951" s="193"/>
      <c r="AB951" s="193"/>
      <c r="AC951" s="193"/>
      <c r="AD951" s="193"/>
      <c r="AE951" s="193"/>
      <c r="AF951" s="193"/>
      <c r="AG951" s="193"/>
      <c r="AH951" s="193"/>
      <c r="AI951" s="193"/>
      <c r="AJ951" s="193"/>
      <c r="AK951" s="193"/>
      <c r="AL951" s="193"/>
      <c r="AM951" s="193"/>
      <c r="AN951" s="193"/>
      <c r="AO951" s="193"/>
      <c r="AP951" s="193"/>
      <c r="AQ951" s="193"/>
      <c r="AR951" s="193"/>
      <c r="AS951" s="193"/>
      <c r="AT951" s="193"/>
      <c r="AU951" s="193"/>
      <c r="AV951" s="193"/>
    </row>
    <row r="952" spans="1:48" ht="15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  <c r="AE952" s="193"/>
      <c r="AF952" s="193"/>
      <c r="AG952" s="193"/>
      <c r="AH952" s="193"/>
      <c r="AI952" s="193"/>
      <c r="AJ952" s="193"/>
      <c r="AK952" s="193"/>
      <c r="AL952" s="193"/>
      <c r="AM952" s="193"/>
      <c r="AN952" s="193"/>
      <c r="AO952" s="193"/>
      <c r="AP952" s="193"/>
      <c r="AQ952" s="193"/>
      <c r="AR952" s="193"/>
      <c r="AS952" s="193"/>
      <c r="AT952" s="193"/>
      <c r="AU952" s="193"/>
      <c r="AV952" s="193"/>
    </row>
    <row r="953" spans="1:48" ht="15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  <c r="AE953" s="193"/>
      <c r="AF953" s="193"/>
      <c r="AG953" s="193"/>
      <c r="AH953" s="193"/>
      <c r="AI953" s="193"/>
      <c r="AJ953" s="193"/>
      <c r="AK953" s="193"/>
      <c r="AL953" s="193"/>
      <c r="AM953" s="193"/>
      <c r="AN953" s="193"/>
      <c r="AO953" s="193"/>
      <c r="AP953" s="193"/>
      <c r="AQ953" s="193"/>
      <c r="AR953" s="193"/>
      <c r="AS953" s="193"/>
      <c r="AT953" s="193"/>
      <c r="AU953" s="193"/>
      <c r="AV953" s="193"/>
    </row>
    <row r="954" spans="1:48" ht="15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  <c r="AE954" s="193"/>
      <c r="AF954" s="193"/>
      <c r="AG954" s="193"/>
      <c r="AH954" s="193"/>
      <c r="AI954" s="193"/>
      <c r="AJ954" s="193"/>
      <c r="AK954" s="193"/>
      <c r="AL954" s="193"/>
      <c r="AM954" s="193"/>
      <c r="AN954" s="193"/>
      <c r="AO954" s="193"/>
      <c r="AP954" s="193"/>
      <c r="AQ954" s="193"/>
      <c r="AR954" s="193"/>
      <c r="AS954" s="193"/>
      <c r="AT954" s="193"/>
      <c r="AU954" s="193"/>
      <c r="AV954" s="193"/>
    </row>
    <row r="955" spans="1:48" ht="15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  <c r="AE955" s="193"/>
      <c r="AF955" s="193"/>
      <c r="AG955" s="193"/>
      <c r="AH955" s="193"/>
      <c r="AI955" s="193"/>
      <c r="AJ955" s="193"/>
      <c r="AK955" s="193"/>
      <c r="AL955" s="193"/>
      <c r="AM955" s="193"/>
      <c r="AN955" s="193"/>
      <c r="AO955" s="193"/>
      <c r="AP955" s="193"/>
      <c r="AQ955" s="193"/>
      <c r="AR955" s="193"/>
      <c r="AS955" s="193"/>
      <c r="AT955" s="193"/>
      <c r="AU955" s="193"/>
      <c r="AV955" s="193"/>
    </row>
    <row r="956" spans="1:48" ht="15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  <c r="AE956" s="193"/>
      <c r="AF956" s="193"/>
      <c r="AG956" s="193"/>
      <c r="AH956" s="193"/>
      <c r="AI956" s="193"/>
      <c r="AJ956" s="193"/>
      <c r="AK956" s="193"/>
      <c r="AL956" s="193"/>
      <c r="AM956" s="193"/>
      <c r="AN956" s="193"/>
      <c r="AO956" s="193"/>
      <c r="AP956" s="193"/>
      <c r="AQ956" s="193"/>
      <c r="AR956" s="193"/>
      <c r="AS956" s="193"/>
      <c r="AT956" s="193"/>
      <c r="AU956" s="193"/>
      <c r="AV956" s="193"/>
    </row>
    <row r="957" spans="1:48" ht="15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  <c r="AE957" s="193"/>
      <c r="AF957" s="193"/>
      <c r="AG957" s="193"/>
      <c r="AH957" s="193"/>
      <c r="AI957" s="193"/>
      <c r="AJ957" s="193"/>
      <c r="AK957" s="193"/>
      <c r="AL957" s="193"/>
      <c r="AM957" s="193"/>
      <c r="AN957" s="193"/>
      <c r="AO957" s="193"/>
      <c r="AP957" s="193"/>
      <c r="AQ957" s="193"/>
      <c r="AR957" s="193"/>
      <c r="AS957" s="193"/>
      <c r="AT957" s="193"/>
      <c r="AU957" s="193"/>
      <c r="AV957" s="193"/>
    </row>
    <row r="958" spans="1:48" ht="15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  <c r="AE958" s="193"/>
      <c r="AF958" s="193"/>
      <c r="AG958" s="193"/>
      <c r="AH958" s="193"/>
      <c r="AI958" s="193"/>
      <c r="AJ958" s="193"/>
      <c r="AK958" s="193"/>
      <c r="AL958" s="193"/>
      <c r="AM958" s="193"/>
      <c r="AN958" s="193"/>
      <c r="AO958" s="193"/>
      <c r="AP958" s="193"/>
      <c r="AQ958" s="193"/>
      <c r="AR958" s="193"/>
      <c r="AS958" s="193"/>
      <c r="AT958" s="193"/>
      <c r="AU958" s="193"/>
      <c r="AV958" s="193"/>
    </row>
    <row r="959" spans="1:48" ht="15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  <c r="AE959" s="193"/>
      <c r="AF959" s="193"/>
      <c r="AG959" s="193"/>
      <c r="AH959" s="193"/>
      <c r="AI959" s="193"/>
      <c r="AJ959" s="193"/>
      <c r="AK959" s="193"/>
      <c r="AL959" s="193"/>
      <c r="AM959" s="193"/>
      <c r="AN959" s="193"/>
      <c r="AO959" s="193"/>
      <c r="AP959" s="193"/>
      <c r="AQ959" s="193"/>
      <c r="AR959" s="193"/>
      <c r="AS959" s="193"/>
      <c r="AT959" s="193"/>
      <c r="AU959" s="193"/>
      <c r="AV959" s="193"/>
    </row>
    <row r="960" spans="1:48" ht="15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  <c r="AE960" s="193"/>
      <c r="AF960" s="193"/>
      <c r="AG960" s="193"/>
      <c r="AH960" s="193"/>
      <c r="AI960" s="193"/>
      <c r="AJ960" s="193"/>
      <c r="AK960" s="193"/>
      <c r="AL960" s="193"/>
      <c r="AM960" s="193"/>
      <c r="AN960" s="193"/>
      <c r="AO960" s="193"/>
      <c r="AP960" s="193"/>
      <c r="AQ960" s="193"/>
      <c r="AR960" s="193"/>
      <c r="AS960" s="193"/>
      <c r="AT960" s="193"/>
      <c r="AU960" s="193"/>
      <c r="AV960" s="193"/>
    </row>
    <row r="961" spans="1:48" ht="15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  <c r="AE961" s="193"/>
      <c r="AF961" s="193"/>
      <c r="AG961" s="193"/>
      <c r="AH961" s="193"/>
      <c r="AI961" s="193"/>
      <c r="AJ961" s="193"/>
      <c r="AK961" s="193"/>
      <c r="AL961" s="193"/>
      <c r="AM961" s="193"/>
      <c r="AN961" s="193"/>
      <c r="AO961" s="193"/>
      <c r="AP961" s="193"/>
      <c r="AQ961" s="193"/>
      <c r="AR961" s="193"/>
      <c r="AS961" s="193"/>
      <c r="AT961" s="193"/>
      <c r="AU961" s="193"/>
      <c r="AV961" s="193"/>
    </row>
    <row r="962" spans="1:48" ht="15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  <c r="AE962" s="193"/>
      <c r="AF962" s="193"/>
      <c r="AG962" s="193"/>
      <c r="AH962" s="193"/>
      <c r="AI962" s="193"/>
      <c r="AJ962" s="193"/>
      <c r="AK962" s="193"/>
      <c r="AL962" s="193"/>
      <c r="AM962" s="193"/>
      <c r="AN962" s="193"/>
      <c r="AO962" s="193"/>
      <c r="AP962" s="193"/>
      <c r="AQ962" s="193"/>
      <c r="AR962" s="193"/>
      <c r="AS962" s="193"/>
      <c r="AT962" s="193"/>
      <c r="AU962" s="193"/>
      <c r="AV962" s="193"/>
    </row>
    <row r="963" spans="1:48" ht="15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  <c r="AE963" s="193"/>
      <c r="AF963" s="193"/>
      <c r="AG963" s="193"/>
      <c r="AH963" s="193"/>
      <c r="AI963" s="193"/>
      <c r="AJ963" s="193"/>
      <c r="AK963" s="193"/>
      <c r="AL963" s="193"/>
      <c r="AM963" s="193"/>
      <c r="AN963" s="193"/>
      <c r="AO963" s="193"/>
      <c r="AP963" s="193"/>
      <c r="AQ963" s="193"/>
      <c r="AR963" s="193"/>
      <c r="AS963" s="193"/>
      <c r="AT963" s="193"/>
      <c r="AU963" s="193"/>
      <c r="AV963" s="193"/>
    </row>
    <row r="964" spans="1:48" ht="15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  <c r="AE964" s="193"/>
      <c r="AF964" s="193"/>
      <c r="AG964" s="193"/>
      <c r="AH964" s="193"/>
      <c r="AI964" s="193"/>
      <c r="AJ964" s="193"/>
      <c r="AK964" s="193"/>
      <c r="AL964" s="193"/>
      <c r="AM964" s="193"/>
      <c r="AN964" s="193"/>
      <c r="AO964" s="193"/>
      <c r="AP964" s="193"/>
      <c r="AQ964" s="193"/>
      <c r="AR964" s="193"/>
      <c r="AS964" s="193"/>
      <c r="AT964" s="193"/>
      <c r="AU964" s="193"/>
      <c r="AV964" s="193"/>
    </row>
    <row r="965" spans="1:48" ht="15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  <c r="AE965" s="193"/>
      <c r="AF965" s="193"/>
      <c r="AG965" s="193"/>
      <c r="AH965" s="193"/>
      <c r="AI965" s="193"/>
      <c r="AJ965" s="193"/>
      <c r="AK965" s="193"/>
      <c r="AL965" s="193"/>
      <c r="AM965" s="193"/>
      <c r="AN965" s="193"/>
      <c r="AO965" s="193"/>
      <c r="AP965" s="193"/>
      <c r="AQ965" s="193"/>
      <c r="AR965" s="193"/>
      <c r="AS965" s="193"/>
      <c r="AT965" s="193"/>
      <c r="AU965" s="193"/>
      <c r="AV965" s="193"/>
    </row>
    <row r="966" spans="1:48" ht="15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  <c r="AE966" s="193"/>
      <c r="AF966" s="193"/>
      <c r="AG966" s="193"/>
      <c r="AH966" s="193"/>
      <c r="AI966" s="193"/>
      <c r="AJ966" s="193"/>
      <c r="AK966" s="193"/>
      <c r="AL966" s="193"/>
      <c r="AM966" s="193"/>
      <c r="AN966" s="193"/>
      <c r="AO966" s="193"/>
      <c r="AP966" s="193"/>
      <c r="AQ966" s="193"/>
      <c r="AR966" s="193"/>
      <c r="AS966" s="193"/>
      <c r="AT966" s="193"/>
      <c r="AU966" s="193"/>
      <c r="AV966" s="193"/>
    </row>
    <row r="967" spans="1:48" ht="15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  <c r="AE967" s="193"/>
      <c r="AF967" s="193"/>
      <c r="AG967" s="193"/>
      <c r="AH967" s="193"/>
      <c r="AI967" s="193"/>
      <c r="AJ967" s="193"/>
      <c r="AK967" s="193"/>
      <c r="AL967" s="193"/>
      <c r="AM967" s="193"/>
      <c r="AN967" s="193"/>
      <c r="AO967" s="193"/>
      <c r="AP967" s="193"/>
      <c r="AQ967" s="193"/>
      <c r="AR967" s="193"/>
      <c r="AS967" s="193"/>
      <c r="AT967" s="193"/>
      <c r="AU967" s="193"/>
      <c r="AV967" s="193"/>
    </row>
    <row r="968" spans="1:48" ht="15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  <c r="AE968" s="193"/>
      <c r="AF968" s="193"/>
      <c r="AG968" s="193"/>
      <c r="AH968" s="193"/>
      <c r="AI968" s="193"/>
      <c r="AJ968" s="193"/>
      <c r="AK968" s="193"/>
      <c r="AL968" s="193"/>
      <c r="AM968" s="193"/>
      <c r="AN968" s="193"/>
      <c r="AO968" s="193"/>
      <c r="AP968" s="193"/>
      <c r="AQ968" s="193"/>
      <c r="AR968" s="193"/>
      <c r="AS968" s="193"/>
      <c r="AT968" s="193"/>
      <c r="AU968" s="193"/>
      <c r="AV968" s="193"/>
    </row>
    <row r="969" spans="1:48" ht="15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  <c r="AE969" s="193"/>
      <c r="AF969" s="193"/>
      <c r="AG969" s="193"/>
      <c r="AH969" s="193"/>
      <c r="AI969" s="193"/>
      <c r="AJ969" s="193"/>
      <c r="AK969" s="193"/>
      <c r="AL969" s="193"/>
      <c r="AM969" s="193"/>
      <c r="AN969" s="193"/>
      <c r="AO969" s="193"/>
      <c r="AP969" s="193"/>
      <c r="AQ969" s="193"/>
      <c r="AR969" s="193"/>
      <c r="AS969" s="193"/>
      <c r="AT969" s="193"/>
      <c r="AU969" s="193"/>
      <c r="AV969" s="193"/>
    </row>
    <row r="970" spans="1:48" ht="15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  <c r="AE970" s="193"/>
      <c r="AF970" s="193"/>
      <c r="AG970" s="193"/>
      <c r="AH970" s="193"/>
      <c r="AI970" s="193"/>
      <c r="AJ970" s="193"/>
      <c r="AK970" s="193"/>
      <c r="AL970" s="193"/>
      <c r="AM970" s="193"/>
      <c r="AN970" s="193"/>
      <c r="AO970" s="193"/>
      <c r="AP970" s="193"/>
      <c r="AQ970" s="193"/>
      <c r="AR970" s="193"/>
      <c r="AS970" s="193"/>
      <c r="AT970" s="193"/>
      <c r="AU970" s="193"/>
      <c r="AV970" s="193"/>
    </row>
    <row r="971" spans="1:48" ht="15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  <c r="AE971" s="193"/>
      <c r="AF971" s="193"/>
      <c r="AG971" s="193"/>
      <c r="AH971" s="193"/>
      <c r="AI971" s="193"/>
      <c r="AJ971" s="193"/>
      <c r="AK971" s="193"/>
      <c r="AL971" s="193"/>
      <c r="AM971" s="193"/>
      <c r="AN971" s="193"/>
      <c r="AO971" s="193"/>
      <c r="AP971" s="193"/>
      <c r="AQ971" s="193"/>
      <c r="AR971" s="193"/>
      <c r="AS971" s="193"/>
      <c r="AT971" s="193"/>
      <c r="AU971" s="193"/>
      <c r="AV971" s="193"/>
    </row>
    <row r="972" spans="1:48" ht="15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  <c r="AE972" s="193"/>
      <c r="AF972" s="193"/>
      <c r="AG972" s="193"/>
      <c r="AH972" s="193"/>
      <c r="AI972" s="193"/>
      <c r="AJ972" s="193"/>
      <c r="AK972" s="193"/>
      <c r="AL972" s="193"/>
      <c r="AM972" s="193"/>
      <c r="AN972" s="193"/>
      <c r="AO972" s="193"/>
      <c r="AP972" s="193"/>
      <c r="AQ972" s="193"/>
      <c r="AR972" s="193"/>
      <c r="AS972" s="193"/>
      <c r="AT972" s="193"/>
      <c r="AU972" s="193"/>
      <c r="AV972" s="193"/>
    </row>
    <row r="973" spans="1:48" ht="15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  <c r="AE973" s="193"/>
      <c r="AF973" s="193"/>
      <c r="AG973" s="193"/>
      <c r="AH973" s="193"/>
      <c r="AI973" s="193"/>
      <c r="AJ973" s="193"/>
      <c r="AK973" s="193"/>
      <c r="AL973" s="193"/>
      <c r="AM973" s="193"/>
      <c r="AN973" s="193"/>
      <c r="AO973" s="193"/>
      <c r="AP973" s="193"/>
      <c r="AQ973" s="193"/>
      <c r="AR973" s="193"/>
      <c r="AS973" s="193"/>
      <c r="AT973" s="193"/>
      <c r="AU973" s="193"/>
      <c r="AV973" s="193"/>
    </row>
    <row r="974" spans="1:48" ht="15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  <c r="AA974" s="193"/>
      <c r="AB974" s="193"/>
      <c r="AC974" s="193"/>
      <c r="AD974" s="193"/>
      <c r="AE974" s="193"/>
      <c r="AF974" s="193"/>
      <c r="AG974" s="193"/>
      <c r="AH974" s="193"/>
      <c r="AI974" s="193"/>
      <c r="AJ974" s="193"/>
      <c r="AK974" s="193"/>
      <c r="AL974" s="193"/>
      <c r="AM974" s="193"/>
      <c r="AN974" s="193"/>
      <c r="AO974" s="193"/>
      <c r="AP974" s="193"/>
      <c r="AQ974" s="193"/>
      <c r="AR974" s="193"/>
      <c r="AS974" s="193"/>
      <c r="AT974" s="193"/>
      <c r="AU974" s="193"/>
      <c r="AV974" s="193"/>
    </row>
    <row r="975" spans="1:48" ht="15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  <c r="AE975" s="193"/>
      <c r="AF975" s="193"/>
      <c r="AG975" s="193"/>
      <c r="AH975" s="193"/>
      <c r="AI975" s="193"/>
      <c r="AJ975" s="193"/>
      <c r="AK975" s="193"/>
      <c r="AL975" s="193"/>
      <c r="AM975" s="193"/>
      <c r="AN975" s="193"/>
      <c r="AO975" s="193"/>
      <c r="AP975" s="193"/>
      <c r="AQ975" s="193"/>
      <c r="AR975" s="193"/>
      <c r="AS975" s="193"/>
      <c r="AT975" s="193"/>
      <c r="AU975" s="193"/>
      <c r="AV975" s="193"/>
    </row>
    <row r="976" spans="1:48" ht="15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  <c r="AE976" s="193"/>
      <c r="AF976" s="193"/>
      <c r="AG976" s="193"/>
      <c r="AH976" s="193"/>
      <c r="AI976" s="193"/>
      <c r="AJ976" s="193"/>
      <c r="AK976" s="193"/>
      <c r="AL976" s="193"/>
      <c r="AM976" s="193"/>
      <c r="AN976" s="193"/>
      <c r="AO976" s="193"/>
      <c r="AP976" s="193"/>
      <c r="AQ976" s="193"/>
      <c r="AR976" s="193"/>
      <c r="AS976" s="193"/>
      <c r="AT976" s="193"/>
      <c r="AU976" s="193"/>
      <c r="AV976" s="193"/>
    </row>
    <row r="977" spans="1:48" ht="15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  <c r="AE977" s="193"/>
      <c r="AF977" s="193"/>
      <c r="AG977" s="193"/>
      <c r="AH977" s="193"/>
      <c r="AI977" s="193"/>
      <c r="AJ977" s="193"/>
      <c r="AK977" s="193"/>
      <c r="AL977" s="193"/>
      <c r="AM977" s="193"/>
      <c r="AN977" s="193"/>
      <c r="AO977" s="193"/>
      <c r="AP977" s="193"/>
      <c r="AQ977" s="193"/>
      <c r="AR977" s="193"/>
      <c r="AS977" s="193"/>
      <c r="AT977" s="193"/>
      <c r="AU977" s="193"/>
      <c r="AV977" s="193"/>
    </row>
    <row r="978" spans="1:48" ht="15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  <c r="AE978" s="193"/>
      <c r="AF978" s="193"/>
      <c r="AG978" s="193"/>
      <c r="AH978" s="193"/>
      <c r="AI978" s="193"/>
      <c r="AJ978" s="193"/>
      <c r="AK978" s="193"/>
      <c r="AL978" s="193"/>
      <c r="AM978" s="193"/>
      <c r="AN978" s="193"/>
      <c r="AO978" s="193"/>
      <c r="AP978" s="193"/>
      <c r="AQ978" s="193"/>
      <c r="AR978" s="193"/>
      <c r="AS978" s="193"/>
      <c r="AT978" s="193"/>
      <c r="AU978" s="193"/>
      <c r="AV978" s="193"/>
    </row>
    <row r="979" spans="1:48" ht="15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  <c r="AA979" s="193"/>
      <c r="AB979" s="193"/>
      <c r="AC979" s="193"/>
      <c r="AD979" s="193"/>
      <c r="AE979" s="193"/>
      <c r="AF979" s="193"/>
      <c r="AG979" s="193"/>
      <c r="AH979" s="193"/>
      <c r="AI979" s="193"/>
      <c r="AJ979" s="193"/>
      <c r="AK979" s="193"/>
      <c r="AL979" s="193"/>
      <c r="AM979" s="193"/>
      <c r="AN979" s="193"/>
      <c r="AO979" s="193"/>
      <c r="AP979" s="193"/>
      <c r="AQ979" s="193"/>
      <c r="AR979" s="193"/>
      <c r="AS979" s="193"/>
      <c r="AT979" s="193"/>
      <c r="AU979" s="193"/>
      <c r="AV979" s="193"/>
    </row>
    <row r="980" spans="1:48" ht="15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  <c r="AE980" s="193"/>
      <c r="AF980" s="193"/>
      <c r="AG980" s="193"/>
      <c r="AH980" s="193"/>
      <c r="AI980" s="193"/>
      <c r="AJ980" s="193"/>
      <c r="AK980" s="193"/>
      <c r="AL980" s="193"/>
      <c r="AM980" s="193"/>
      <c r="AN980" s="193"/>
      <c r="AO980" s="193"/>
      <c r="AP980" s="193"/>
      <c r="AQ980" s="193"/>
      <c r="AR980" s="193"/>
      <c r="AS980" s="193"/>
      <c r="AT980" s="193"/>
      <c r="AU980" s="193"/>
      <c r="AV980" s="193"/>
    </row>
    <row r="981" spans="1:48" ht="15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  <c r="AE981" s="193"/>
      <c r="AF981" s="193"/>
      <c r="AG981" s="193"/>
      <c r="AH981" s="193"/>
      <c r="AI981" s="193"/>
      <c r="AJ981" s="193"/>
      <c r="AK981" s="193"/>
      <c r="AL981" s="193"/>
      <c r="AM981" s="193"/>
      <c r="AN981" s="193"/>
      <c r="AO981" s="193"/>
      <c r="AP981" s="193"/>
      <c r="AQ981" s="193"/>
      <c r="AR981" s="193"/>
      <c r="AS981" s="193"/>
      <c r="AT981" s="193"/>
      <c r="AU981" s="193"/>
      <c r="AV981" s="193"/>
    </row>
    <row r="982" spans="1:48" ht="15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  <c r="AE982" s="193"/>
      <c r="AF982" s="193"/>
      <c r="AG982" s="193"/>
      <c r="AH982" s="193"/>
      <c r="AI982" s="193"/>
      <c r="AJ982" s="193"/>
      <c r="AK982" s="193"/>
      <c r="AL982" s="193"/>
      <c r="AM982" s="193"/>
      <c r="AN982" s="193"/>
      <c r="AO982" s="193"/>
      <c r="AP982" s="193"/>
      <c r="AQ982" s="193"/>
      <c r="AR982" s="193"/>
      <c r="AS982" s="193"/>
      <c r="AT982" s="193"/>
      <c r="AU982" s="193"/>
      <c r="AV982" s="193"/>
    </row>
    <row r="983" spans="1:48" ht="15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  <c r="AE983" s="193"/>
      <c r="AF983" s="193"/>
      <c r="AG983" s="193"/>
      <c r="AH983" s="193"/>
      <c r="AI983" s="193"/>
      <c r="AJ983" s="193"/>
      <c r="AK983" s="193"/>
      <c r="AL983" s="193"/>
      <c r="AM983" s="193"/>
      <c r="AN983" s="193"/>
      <c r="AO983" s="193"/>
      <c r="AP983" s="193"/>
      <c r="AQ983" s="193"/>
      <c r="AR983" s="193"/>
      <c r="AS983" s="193"/>
      <c r="AT983" s="193"/>
      <c r="AU983" s="193"/>
      <c r="AV983" s="193"/>
    </row>
    <row r="984" spans="1:48" ht="15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  <c r="AE984" s="193"/>
      <c r="AF984" s="193"/>
      <c r="AG984" s="193"/>
      <c r="AH984" s="193"/>
      <c r="AI984" s="193"/>
      <c r="AJ984" s="193"/>
      <c r="AK984" s="193"/>
      <c r="AL984" s="193"/>
      <c r="AM984" s="193"/>
      <c r="AN984" s="193"/>
      <c r="AO984" s="193"/>
      <c r="AP984" s="193"/>
      <c r="AQ984" s="193"/>
      <c r="AR984" s="193"/>
      <c r="AS984" s="193"/>
      <c r="AT984" s="193"/>
      <c r="AU984" s="193"/>
      <c r="AV984" s="193"/>
    </row>
    <row r="985" spans="1:48" ht="15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  <c r="AE985" s="193"/>
      <c r="AF985" s="193"/>
      <c r="AG985" s="193"/>
      <c r="AH985" s="193"/>
      <c r="AI985" s="193"/>
      <c r="AJ985" s="193"/>
      <c r="AK985" s="193"/>
      <c r="AL985" s="193"/>
      <c r="AM985" s="193"/>
      <c r="AN985" s="193"/>
      <c r="AO985" s="193"/>
      <c r="AP985" s="193"/>
      <c r="AQ985" s="193"/>
      <c r="AR985" s="193"/>
      <c r="AS985" s="193"/>
      <c r="AT985" s="193"/>
      <c r="AU985" s="193"/>
      <c r="AV985" s="193"/>
    </row>
    <row r="986" spans="1:48" ht="15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  <c r="AE986" s="193"/>
      <c r="AF986" s="193"/>
      <c r="AG986" s="193"/>
      <c r="AH986" s="193"/>
      <c r="AI986" s="193"/>
      <c r="AJ986" s="193"/>
      <c r="AK986" s="193"/>
      <c r="AL986" s="193"/>
      <c r="AM986" s="193"/>
      <c r="AN986" s="193"/>
      <c r="AO986" s="193"/>
      <c r="AP986" s="193"/>
      <c r="AQ986" s="193"/>
      <c r="AR986" s="193"/>
      <c r="AS986" s="193"/>
      <c r="AT986" s="193"/>
      <c r="AU986" s="193"/>
      <c r="AV986" s="193"/>
    </row>
    <row r="987" spans="1:48" ht="15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  <c r="AA987" s="193"/>
      <c r="AB987" s="193"/>
      <c r="AC987" s="193"/>
      <c r="AD987" s="193"/>
      <c r="AE987" s="193"/>
      <c r="AF987" s="193"/>
      <c r="AG987" s="193"/>
      <c r="AH987" s="193"/>
      <c r="AI987" s="193"/>
      <c r="AJ987" s="193"/>
      <c r="AK987" s="193"/>
      <c r="AL987" s="193"/>
      <c r="AM987" s="193"/>
      <c r="AN987" s="193"/>
      <c r="AO987" s="193"/>
      <c r="AP987" s="193"/>
      <c r="AQ987" s="193"/>
      <c r="AR987" s="193"/>
      <c r="AS987" s="193"/>
      <c r="AT987" s="193"/>
      <c r="AU987" s="193"/>
      <c r="AV987" s="193"/>
    </row>
    <row r="988" spans="1:48" ht="15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  <c r="AE988" s="193"/>
      <c r="AF988" s="193"/>
      <c r="AG988" s="193"/>
      <c r="AH988" s="193"/>
      <c r="AI988" s="193"/>
      <c r="AJ988" s="193"/>
      <c r="AK988" s="193"/>
      <c r="AL988" s="193"/>
      <c r="AM988" s="193"/>
      <c r="AN988" s="193"/>
      <c r="AO988" s="193"/>
      <c r="AP988" s="193"/>
      <c r="AQ988" s="193"/>
      <c r="AR988" s="193"/>
      <c r="AS988" s="193"/>
      <c r="AT988" s="193"/>
      <c r="AU988" s="193"/>
      <c r="AV988" s="193"/>
    </row>
    <row r="989" spans="1:48" ht="15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  <c r="AE989" s="193"/>
      <c r="AF989" s="193"/>
      <c r="AG989" s="193"/>
      <c r="AH989" s="193"/>
      <c r="AI989" s="193"/>
      <c r="AJ989" s="193"/>
      <c r="AK989" s="193"/>
      <c r="AL989" s="193"/>
      <c r="AM989" s="193"/>
      <c r="AN989" s="193"/>
      <c r="AO989" s="193"/>
      <c r="AP989" s="193"/>
      <c r="AQ989" s="193"/>
      <c r="AR989" s="193"/>
      <c r="AS989" s="193"/>
      <c r="AT989" s="193"/>
      <c r="AU989" s="193"/>
      <c r="AV989" s="193"/>
    </row>
    <row r="990" spans="1:48" ht="15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  <c r="AE990" s="193"/>
      <c r="AF990" s="193"/>
      <c r="AG990" s="193"/>
      <c r="AH990" s="193"/>
      <c r="AI990" s="193"/>
      <c r="AJ990" s="193"/>
      <c r="AK990" s="193"/>
      <c r="AL990" s="193"/>
      <c r="AM990" s="193"/>
      <c r="AN990" s="193"/>
      <c r="AO990" s="193"/>
      <c r="AP990" s="193"/>
      <c r="AQ990" s="193"/>
      <c r="AR990" s="193"/>
      <c r="AS990" s="193"/>
      <c r="AT990" s="193"/>
      <c r="AU990" s="193"/>
      <c r="AV990" s="193"/>
    </row>
    <row r="991" spans="1:48" ht="15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  <c r="AE991" s="193"/>
      <c r="AF991" s="193"/>
      <c r="AG991" s="193"/>
      <c r="AH991" s="193"/>
      <c r="AI991" s="193"/>
      <c r="AJ991" s="193"/>
      <c r="AK991" s="193"/>
      <c r="AL991" s="193"/>
      <c r="AM991" s="193"/>
      <c r="AN991" s="193"/>
      <c r="AO991" s="193"/>
      <c r="AP991" s="193"/>
      <c r="AQ991" s="193"/>
      <c r="AR991" s="193"/>
      <c r="AS991" s="193"/>
      <c r="AT991" s="193"/>
      <c r="AU991" s="193"/>
      <c r="AV991" s="193"/>
    </row>
    <row r="992" spans="1:48" ht="15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  <c r="AE992" s="193"/>
      <c r="AF992" s="193"/>
      <c r="AG992" s="193"/>
      <c r="AH992" s="193"/>
      <c r="AI992" s="193"/>
      <c r="AJ992" s="193"/>
      <c r="AK992" s="193"/>
      <c r="AL992" s="193"/>
      <c r="AM992" s="193"/>
      <c r="AN992" s="193"/>
      <c r="AO992" s="193"/>
      <c r="AP992" s="193"/>
      <c r="AQ992" s="193"/>
      <c r="AR992" s="193"/>
      <c r="AS992" s="193"/>
      <c r="AT992" s="193"/>
      <c r="AU992" s="193"/>
      <c r="AV992" s="193"/>
    </row>
    <row r="993" spans="1:48" ht="15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  <c r="AA993" s="193"/>
      <c r="AB993" s="193"/>
      <c r="AC993" s="193"/>
      <c r="AD993" s="193"/>
      <c r="AE993" s="193"/>
      <c r="AF993" s="193"/>
      <c r="AG993" s="193"/>
      <c r="AH993" s="193"/>
      <c r="AI993" s="193"/>
      <c r="AJ993" s="193"/>
      <c r="AK993" s="193"/>
      <c r="AL993" s="193"/>
      <c r="AM993" s="193"/>
      <c r="AN993" s="193"/>
      <c r="AO993" s="193"/>
      <c r="AP993" s="193"/>
      <c r="AQ993" s="193"/>
      <c r="AR993" s="193"/>
      <c r="AS993" s="193"/>
      <c r="AT993" s="193"/>
      <c r="AU993" s="193"/>
      <c r="AV993" s="193"/>
    </row>
    <row r="994" spans="1:48" ht="15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  <c r="AE994" s="193"/>
      <c r="AF994" s="193"/>
      <c r="AG994" s="193"/>
      <c r="AH994" s="193"/>
      <c r="AI994" s="193"/>
      <c r="AJ994" s="193"/>
      <c r="AK994" s="193"/>
      <c r="AL994" s="193"/>
      <c r="AM994" s="193"/>
      <c r="AN994" s="193"/>
      <c r="AO994" s="193"/>
      <c r="AP994" s="193"/>
      <c r="AQ994" s="193"/>
      <c r="AR994" s="193"/>
      <c r="AS994" s="193"/>
      <c r="AT994" s="193"/>
      <c r="AU994" s="193"/>
      <c r="AV994" s="193"/>
    </row>
    <row r="995" spans="1:48" ht="15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  <c r="AE995" s="193"/>
      <c r="AF995" s="193"/>
      <c r="AG995" s="193"/>
      <c r="AH995" s="193"/>
      <c r="AI995" s="193"/>
      <c r="AJ995" s="193"/>
      <c r="AK995" s="193"/>
      <c r="AL995" s="193"/>
      <c r="AM995" s="193"/>
      <c r="AN995" s="193"/>
      <c r="AO995" s="193"/>
      <c r="AP995" s="193"/>
      <c r="AQ995" s="193"/>
      <c r="AR995" s="193"/>
      <c r="AS995" s="193"/>
      <c r="AT995" s="193"/>
      <c r="AU995" s="193"/>
      <c r="AV995" s="193"/>
    </row>
    <row r="996" spans="1:48" ht="15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  <c r="AE996" s="193"/>
      <c r="AF996" s="193"/>
      <c r="AG996" s="193"/>
      <c r="AH996" s="193"/>
      <c r="AI996" s="193"/>
      <c r="AJ996" s="193"/>
      <c r="AK996" s="193"/>
      <c r="AL996" s="193"/>
      <c r="AM996" s="193"/>
      <c r="AN996" s="193"/>
      <c r="AO996" s="193"/>
      <c r="AP996" s="193"/>
      <c r="AQ996" s="193"/>
      <c r="AR996" s="193"/>
      <c r="AS996" s="193"/>
      <c r="AT996" s="193"/>
      <c r="AU996" s="193"/>
      <c r="AV996" s="193"/>
    </row>
    <row r="997" spans="1:48" ht="15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  <c r="AE997" s="193"/>
      <c r="AF997" s="193"/>
      <c r="AG997" s="193"/>
      <c r="AH997" s="193"/>
      <c r="AI997" s="193"/>
      <c r="AJ997" s="193"/>
      <c r="AK997" s="193"/>
      <c r="AL997" s="193"/>
      <c r="AM997" s="193"/>
      <c r="AN997" s="193"/>
      <c r="AO997" s="193"/>
      <c r="AP997" s="193"/>
      <c r="AQ997" s="193"/>
      <c r="AR997" s="193"/>
      <c r="AS997" s="193"/>
      <c r="AT997" s="193"/>
      <c r="AU997" s="193"/>
      <c r="AV997" s="193"/>
    </row>
    <row r="998" spans="1:48" ht="15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  <c r="AE998" s="193"/>
      <c r="AF998" s="193"/>
      <c r="AG998" s="193"/>
      <c r="AH998" s="193"/>
      <c r="AI998" s="193"/>
      <c r="AJ998" s="193"/>
      <c r="AK998" s="193"/>
      <c r="AL998" s="193"/>
      <c r="AM998" s="193"/>
      <c r="AN998" s="193"/>
      <c r="AO998" s="193"/>
      <c r="AP998" s="193"/>
      <c r="AQ998" s="193"/>
      <c r="AR998" s="193"/>
      <c r="AS998" s="193"/>
      <c r="AT998" s="193"/>
      <c r="AU998" s="193"/>
      <c r="AV998" s="193"/>
    </row>
    <row r="999" spans="1:48" ht="15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  <c r="AE999" s="193"/>
      <c r="AF999" s="193"/>
      <c r="AG999" s="193"/>
      <c r="AH999" s="193"/>
      <c r="AI999" s="193"/>
      <c r="AJ999" s="193"/>
      <c r="AK999" s="193"/>
      <c r="AL999" s="193"/>
      <c r="AM999" s="193"/>
      <c r="AN999" s="193"/>
      <c r="AO999" s="193"/>
      <c r="AP999" s="193"/>
      <c r="AQ999" s="193"/>
      <c r="AR999" s="193"/>
      <c r="AS999" s="193"/>
      <c r="AT999" s="193"/>
      <c r="AU999" s="193"/>
      <c r="AV999" s="193"/>
    </row>
    <row r="1000" spans="1:48" ht="15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  <c r="AE1000" s="193"/>
      <c r="AF1000" s="193"/>
      <c r="AG1000" s="193"/>
      <c r="AH1000" s="193"/>
      <c r="AI1000" s="193"/>
      <c r="AJ1000" s="193"/>
      <c r="AK1000" s="193"/>
      <c r="AL1000" s="193"/>
      <c r="AM1000" s="193"/>
      <c r="AN1000" s="193"/>
      <c r="AO1000" s="193"/>
      <c r="AP1000" s="193"/>
      <c r="AQ1000" s="193"/>
      <c r="AR1000" s="193"/>
      <c r="AS1000" s="193"/>
      <c r="AT1000" s="193"/>
      <c r="AU1000" s="193"/>
      <c r="AV1000" s="193"/>
    </row>
  </sheetData>
  <mergeCells count="5">
    <mergeCell ref="A1:C2"/>
    <mergeCell ref="G1:R2"/>
    <mergeCell ref="S1:AD2"/>
    <mergeCell ref="AE1:AH2"/>
    <mergeCell ref="AI1:AL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G23"/>
  <sheetViews>
    <sheetView workbookViewId="0"/>
  </sheetViews>
  <sheetFormatPr defaultColWidth="12.5703125" defaultRowHeight="15.75" customHeight="1"/>
  <cols>
    <col min="1" max="1" width="45.85546875" customWidth="1"/>
    <col min="2" max="2" width="12.5703125" hidden="1"/>
    <col min="8" max="13" width="12.5703125" hidden="1"/>
    <col min="20" max="25" width="12.5703125" hidden="1"/>
    <col min="26" max="27" width="15.42578125" customWidth="1"/>
    <col min="28" max="29" width="12.5703125" hidden="1"/>
    <col min="30" max="31" width="16.7109375" customWidth="1"/>
    <col min="32" max="33" width="12.5703125" hidden="1"/>
  </cols>
  <sheetData>
    <row r="1" spans="1:33" ht="12.75">
      <c r="A1" s="244"/>
      <c r="B1" s="246" t="str">
        <f ca="1">IFERROR(__xludf.DUMMYFUNCTION("IMPORTRANGE(""https://docs.google.com/spreadsheets/d/17satSTpinhgyKONxUt8ymbzIQURiWn9_odZBdnkb3WE/edit#gid=1462225298"",""МСЗУ ОМСУ!G2:Al4"")"),"Количество обращений за получением МСЗУ в электронном виде с использованием ЕПГУ/РПГУ")</f>
        <v>Количество обращений за получением МСЗУ в электронном виде с использованием ЕПГУ/РПГУ</v>
      </c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8"/>
      <c r="N1" s="246" t="str">
        <f ca="1">IFERROR(__xludf.DUMMYFUNCTION("""COMPUTED_VALUE"""),"Общее количество обращений во всех формах за получением МСЗУ")</f>
        <v>Общее количество обращений во всех формах за получением МСЗУ</v>
      </c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8"/>
      <c r="Z1" s="246" t="str">
        <f ca="1">IFERROR(__xludf.DUMMYFUNCTION("""COMPUTED_VALUE"""),"Количество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РПГУ")</f>
        <v>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</v>
      </c>
      <c r="AA1" s="247"/>
      <c r="AB1" s="247"/>
      <c r="AC1" s="248"/>
      <c r="AD1" s="246" t="str">
        <f ca="1">IFERROR(__xludf.DUMMYFUNCTION("""COMPUTED_VALUE"""),"Общее количество предоставленных массовых социально значимых услуг в электронном виде с использованием ЕПГУ или РПГУ ")</f>
        <v xml:space="preserve">Общее количество предоставленных массовых социально значимых услуг в электронном виде с использованием ЕПГУ или РПГУ </v>
      </c>
      <c r="AE1" s="247"/>
      <c r="AF1" s="247"/>
      <c r="AG1" s="248"/>
    </row>
    <row r="2" spans="1:33" ht="59.25" customHeight="1">
      <c r="A2" s="244"/>
      <c r="B2" s="249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1"/>
      <c r="N2" s="249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1"/>
      <c r="Z2" s="249"/>
      <c r="AA2" s="250"/>
      <c r="AB2" s="250"/>
      <c r="AC2" s="251"/>
      <c r="AD2" s="249"/>
      <c r="AE2" s="250"/>
      <c r="AF2" s="250"/>
      <c r="AG2" s="251"/>
    </row>
    <row r="3" spans="1:33" ht="12.75">
      <c r="A3" s="244"/>
      <c r="B3" s="171" t="str">
        <f ca="1">IFERROR(__xludf.DUMMYFUNCTION("""COMPUTED_VALUE"""),"Январь")</f>
        <v>Январь</v>
      </c>
      <c r="C3" s="171" t="str">
        <f ca="1">IFERROR(__xludf.DUMMYFUNCTION("""COMPUTED_VALUE"""),"Февраль")</f>
        <v>Февраль</v>
      </c>
      <c r="D3" s="171" t="str">
        <f ca="1">IFERROR(__xludf.DUMMYFUNCTION("""COMPUTED_VALUE"""),"Март")</f>
        <v>Март</v>
      </c>
      <c r="E3" s="171" t="str">
        <f ca="1">IFERROR(__xludf.DUMMYFUNCTION("""COMPUTED_VALUE"""),"Апрель")</f>
        <v>Апрель</v>
      </c>
      <c r="F3" s="171" t="str">
        <f ca="1">IFERROR(__xludf.DUMMYFUNCTION("""COMPUTED_VALUE"""),"Май")</f>
        <v>Май</v>
      </c>
      <c r="G3" s="171" t="str">
        <f ca="1">IFERROR(__xludf.DUMMYFUNCTION("""COMPUTED_VALUE"""),"Июнь")</f>
        <v>Июнь</v>
      </c>
      <c r="H3" s="171" t="str">
        <f ca="1">IFERROR(__xludf.DUMMYFUNCTION("""COMPUTED_VALUE"""),"Июль")</f>
        <v>Июль</v>
      </c>
      <c r="I3" s="171" t="str">
        <f ca="1">IFERROR(__xludf.DUMMYFUNCTION("""COMPUTED_VALUE"""),"Август")</f>
        <v>Август</v>
      </c>
      <c r="J3" s="171" t="str">
        <f ca="1">IFERROR(__xludf.DUMMYFUNCTION("""COMPUTED_VALUE"""),"Сентябрь")</f>
        <v>Сентябрь</v>
      </c>
      <c r="K3" s="171" t="str">
        <f ca="1">IFERROR(__xludf.DUMMYFUNCTION("""COMPUTED_VALUE"""),"Октябрь")</f>
        <v>Октябрь</v>
      </c>
      <c r="L3" s="171" t="str">
        <f ca="1">IFERROR(__xludf.DUMMYFUNCTION("""COMPUTED_VALUE"""),"Ноябрь")</f>
        <v>Ноябрь</v>
      </c>
      <c r="M3" s="171" t="str">
        <f ca="1">IFERROR(__xludf.DUMMYFUNCTION("""COMPUTED_VALUE"""),"Декабрь")</f>
        <v>Декабрь</v>
      </c>
      <c r="N3" s="171" t="str">
        <f ca="1">IFERROR(__xludf.DUMMYFUNCTION("""COMPUTED_VALUE"""),"Январь")</f>
        <v>Январь</v>
      </c>
      <c r="O3" s="171" t="str">
        <f ca="1">IFERROR(__xludf.DUMMYFUNCTION("""COMPUTED_VALUE"""),"Февраль")</f>
        <v>Февраль</v>
      </c>
      <c r="P3" s="171" t="str">
        <f ca="1">IFERROR(__xludf.DUMMYFUNCTION("""COMPUTED_VALUE"""),"Март")</f>
        <v>Март</v>
      </c>
      <c r="Q3" s="171" t="str">
        <f ca="1">IFERROR(__xludf.DUMMYFUNCTION("""COMPUTED_VALUE"""),"Апрель")</f>
        <v>Апрель</v>
      </c>
      <c r="R3" s="171" t="str">
        <f ca="1">IFERROR(__xludf.DUMMYFUNCTION("""COMPUTED_VALUE"""),"Май")</f>
        <v>Май</v>
      </c>
      <c r="S3" s="171" t="str">
        <f ca="1">IFERROR(__xludf.DUMMYFUNCTION("""COMPUTED_VALUE"""),"Июнь")</f>
        <v>Июнь</v>
      </c>
      <c r="T3" s="171" t="str">
        <f ca="1">IFERROR(__xludf.DUMMYFUNCTION("""COMPUTED_VALUE"""),"Июль")</f>
        <v>Июль</v>
      </c>
      <c r="U3" s="171" t="str">
        <f ca="1">IFERROR(__xludf.DUMMYFUNCTION("""COMPUTED_VALUE"""),"Август")</f>
        <v>Август</v>
      </c>
      <c r="V3" s="171" t="str">
        <f ca="1">IFERROR(__xludf.DUMMYFUNCTION("""COMPUTED_VALUE"""),"Сентябрь")</f>
        <v>Сентябрь</v>
      </c>
      <c r="W3" s="171" t="str">
        <f ca="1">IFERROR(__xludf.DUMMYFUNCTION("""COMPUTED_VALUE"""),"Октябрь")</f>
        <v>Октябрь</v>
      </c>
      <c r="X3" s="171" t="str">
        <f ca="1">IFERROR(__xludf.DUMMYFUNCTION("""COMPUTED_VALUE"""),"Ноябрь")</f>
        <v>Ноябрь</v>
      </c>
      <c r="Y3" s="171" t="str">
        <f ca="1">IFERROR(__xludf.DUMMYFUNCTION("""COMPUTED_VALUE"""),"Декабрь")</f>
        <v>Декабрь</v>
      </c>
      <c r="Z3" s="171" t="str">
        <f ca="1">IFERROR(__xludf.DUMMYFUNCTION("""COMPUTED_VALUE"""),"I квартал 2023")</f>
        <v>I квартал 2023</v>
      </c>
      <c r="AA3" s="171" t="str">
        <f ca="1">IFERROR(__xludf.DUMMYFUNCTION("""COMPUTED_VALUE"""),"II квартал 2023")</f>
        <v>II квартал 2023</v>
      </c>
      <c r="AB3" s="171" t="str">
        <f ca="1">IFERROR(__xludf.DUMMYFUNCTION("""COMPUTED_VALUE"""),"III квартал 2023")</f>
        <v>III квартал 2023</v>
      </c>
      <c r="AC3" s="171" t="str">
        <f ca="1">IFERROR(__xludf.DUMMYFUNCTION("""COMPUTED_VALUE"""),"IV квартал 2023")</f>
        <v>IV квартал 2023</v>
      </c>
      <c r="AD3" s="171" t="str">
        <f ca="1">IFERROR(__xludf.DUMMYFUNCTION("""COMPUTED_VALUE"""),"I квартал 2023")</f>
        <v>I квартал 2023</v>
      </c>
      <c r="AE3" s="171" t="str">
        <f ca="1">IFERROR(__xludf.DUMMYFUNCTION("""COMPUTED_VALUE"""),"II квартал 2023")</f>
        <v>II квартал 2023</v>
      </c>
      <c r="AF3" s="171" t="str">
        <f ca="1">IFERROR(__xludf.DUMMYFUNCTION("""COMPUTED_VALUE"""),"III квартал 2023")</f>
        <v>III квартал 2023</v>
      </c>
      <c r="AG3" s="171" t="str">
        <f ca="1">IFERROR(__xludf.DUMMYFUNCTION("""COMPUTED_VALUE"""),"IV квартал 2023")</f>
        <v>IV квартал 2023</v>
      </c>
    </row>
    <row r="4" spans="1:33" ht="14.25">
      <c r="A4" s="172" t="s">
        <v>3</v>
      </c>
      <c r="B4" s="173">
        <f>Район!G38</f>
        <v>0</v>
      </c>
      <c r="C4" s="173">
        <f>Район!H99</f>
        <v>1446</v>
      </c>
      <c r="D4" s="173">
        <f>Район!I99</f>
        <v>2084</v>
      </c>
      <c r="E4" s="173">
        <f>Район!J99</f>
        <v>5291</v>
      </c>
      <c r="F4" s="173">
        <f>Район!K99</f>
        <v>0</v>
      </c>
      <c r="G4" s="173">
        <f>Район!L99</f>
        <v>0</v>
      </c>
      <c r="H4" s="173">
        <f>Район!M99</f>
        <v>0</v>
      </c>
      <c r="I4" s="173">
        <f>Район!N99</f>
        <v>0</v>
      </c>
      <c r="J4" s="173">
        <f>Район!O99</f>
        <v>0</v>
      </c>
      <c r="K4" s="173">
        <f>Район!P99</f>
        <v>0</v>
      </c>
      <c r="L4" s="173">
        <f>Район!Q99</f>
        <v>0</v>
      </c>
      <c r="M4" s="173">
        <f>Район!R99</f>
        <v>0</v>
      </c>
      <c r="N4" s="173">
        <f>Район!S99</f>
        <v>8</v>
      </c>
      <c r="O4" s="173">
        <f>Район!T99</f>
        <v>2714</v>
      </c>
      <c r="P4" s="173">
        <f>Район!U99</f>
        <v>2459</v>
      </c>
      <c r="Q4" s="173">
        <f>Район!V99</f>
        <v>8255</v>
      </c>
      <c r="R4" s="173">
        <f>Район!W99</f>
        <v>0</v>
      </c>
      <c r="S4" s="173">
        <f>Район!X99</f>
        <v>0</v>
      </c>
      <c r="T4" s="173">
        <f>Район!Y99</f>
        <v>0</v>
      </c>
      <c r="U4" s="173">
        <f>Район!Z99</f>
        <v>0</v>
      </c>
      <c r="V4" s="173">
        <f>Район!AA99</f>
        <v>0</v>
      </c>
      <c r="W4" s="173">
        <f>Район!AB99</f>
        <v>0</v>
      </c>
      <c r="X4" s="173">
        <f>Район!AC99</f>
        <v>0</v>
      </c>
      <c r="Y4" s="173">
        <f>Район!AD99</f>
        <v>0</v>
      </c>
      <c r="Z4" s="173">
        <f>Район!AE99</f>
        <v>5422</v>
      </c>
      <c r="AA4" s="173">
        <f>Район!AF99</f>
        <v>0</v>
      </c>
      <c r="AB4" s="173">
        <f>Район!AG99</f>
        <v>0</v>
      </c>
      <c r="AC4" s="173">
        <f>Район!AH99</f>
        <v>0</v>
      </c>
      <c r="AD4" s="173">
        <f>Район!AI99</f>
        <v>5423</v>
      </c>
      <c r="AE4" s="173">
        <f>Район!AJ99</f>
        <v>0</v>
      </c>
      <c r="AF4" s="173">
        <f>Район!AK38</f>
        <v>0</v>
      </c>
      <c r="AG4" s="173">
        <f>Район!AL38</f>
        <v>0</v>
      </c>
    </row>
    <row r="5" spans="1:33" ht="14.25">
      <c r="A5" s="174" t="s">
        <v>141</v>
      </c>
      <c r="B5" s="173">
        <f>Агалатовское!G38</f>
        <v>0</v>
      </c>
      <c r="C5" s="173">
        <f>Агалатовское!H99</f>
        <v>0</v>
      </c>
      <c r="D5" s="173">
        <f>Агалатовское!I99</f>
        <v>3</v>
      </c>
      <c r="E5" s="173">
        <f>Агалатовское!J99</f>
        <v>5</v>
      </c>
      <c r="F5" s="173">
        <f>Агалатовское!K99</f>
        <v>0</v>
      </c>
      <c r="G5" s="173">
        <f>Агалатовское!L99</f>
        <v>0</v>
      </c>
      <c r="H5" s="173">
        <f>Агалатовское!M99</f>
        <v>0</v>
      </c>
      <c r="I5" s="173">
        <f>Агалатовское!N99</f>
        <v>0</v>
      </c>
      <c r="J5" s="173">
        <f>Агалатовское!O99</f>
        <v>0</v>
      </c>
      <c r="K5" s="173">
        <f>Агалатовское!P99</f>
        <v>0</v>
      </c>
      <c r="L5" s="173">
        <f>Агалатовское!Q99</f>
        <v>0</v>
      </c>
      <c r="M5" s="173">
        <f>Агалатовское!R99</f>
        <v>0</v>
      </c>
      <c r="N5" s="173">
        <f>Агалатовское!S99</f>
        <v>0</v>
      </c>
      <c r="O5" s="173">
        <f>Агалатовское!T99</f>
        <v>47</v>
      </c>
      <c r="P5" s="173">
        <f>Агалатовское!U99</f>
        <v>55</v>
      </c>
      <c r="Q5" s="173">
        <f>Агалатовское!V99</f>
        <v>70</v>
      </c>
      <c r="R5" s="173">
        <f>Агалатовское!W99</f>
        <v>39</v>
      </c>
      <c r="S5" s="173">
        <f>Агалатовское!X99</f>
        <v>0</v>
      </c>
      <c r="T5" s="173">
        <f>Агалатовское!Y99</f>
        <v>0</v>
      </c>
      <c r="U5" s="173">
        <f>Агалатовское!Z99</f>
        <v>0</v>
      </c>
      <c r="V5" s="173">
        <f>Агалатовское!AA99</f>
        <v>0</v>
      </c>
      <c r="W5" s="173">
        <f>Агалатовское!AB99</f>
        <v>0</v>
      </c>
      <c r="X5" s="173">
        <f>Агалатовское!AC99</f>
        <v>0</v>
      </c>
      <c r="Y5" s="173">
        <f>Агалатовское!AD99</f>
        <v>0</v>
      </c>
      <c r="Z5" s="173">
        <f>Агалатовское!AE99</f>
        <v>3</v>
      </c>
      <c r="AA5" s="173">
        <f>Агалатовское!AF99</f>
        <v>5</v>
      </c>
      <c r="AB5" s="173">
        <f>Агалатовское!AG99</f>
        <v>0</v>
      </c>
      <c r="AC5" s="173">
        <f>Агалатовское!AH99</f>
        <v>0</v>
      </c>
      <c r="AD5" s="173">
        <f>Агалатовское!AI99</f>
        <v>0</v>
      </c>
      <c r="AE5" s="173">
        <f>Агалатовское!AJ99</f>
        <v>5</v>
      </c>
      <c r="AF5" s="173">
        <f>Агалатовское!AK38</f>
        <v>0</v>
      </c>
      <c r="AG5" s="173">
        <f>Агалатовское!AL38</f>
        <v>0</v>
      </c>
    </row>
    <row r="6" spans="1:33" ht="14.25">
      <c r="A6" s="172" t="s">
        <v>225</v>
      </c>
      <c r="B6" s="173">
        <f>Бугровское!G38</f>
        <v>0</v>
      </c>
      <c r="C6" s="173">
        <f>Бугровское!H99</f>
        <v>0</v>
      </c>
      <c r="D6" s="173">
        <f>Бугровское!I99</f>
        <v>0</v>
      </c>
      <c r="E6" s="173">
        <f>Бугровское!J99</f>
        <v>3</v>
      </c>
      <c r="F6" s="173">
        <f>Бугровское!K99</f>
        <v>2</v>
      </c>
      <c r="G6" s="173">
        <f>Бугровское!L99</f>
        <v>0</v>
      </c>
      <c r="H6" s="173">
        <f>Бугровское!M99</f>
        <v>0</v>
      </c>
      <c r="I6" s="173">
        <f>Бугровское!N99</f>
        <v>0</v>
      </c>
      <c r="J6" s="173">
        <f>Бугровское!O99</f>
        <v>0</v>
      </c>
      <c r="K6" s="173">
        <f>Бугровское!P99</f>
        <v>0</v>
      </c>
      <c r="L6" s="173">
        <f>Бугровское!Q99</f>
        <v>0</v>
      </c>
      <c r="M6" s="173">
        <f>Бугровское!R99</f>
        <v>0</v>
      </c>
      <c r="N6" s="173">
        <f>Бугровское!S99</f>
        <v>0</v>
      </c>
      <c r="O6" s="173">
        <f>Бугровское!T99</f>
        <v>28</v>
      </c>
      <c r="P6" s="173">
        <f>Бугровское!U99</f>
        <v>34</v>
      </c>
      <c r="Q6" s="173">
        <f>Бугровское!V99</f>
        <v>65</v>
      </c>
      <c r="R6" s="173">
        <f>Бугровское!W99</f>
        <v>35</v>
      </c>
      <c r="S6" s="173">
        <f>Бугровское!X99</f>
        <v>0</v>
      </c>
      <c r="T6" s="173">
        <f>Бугровское!Y99</f>
        <v>0</v>
      </c>
      <c r="U6" s="173">
        <f>Бугровское!Z99</f>
        <v>0</v>
      </c>
      <c r="V6" s="173">
        <f>Бугровское!AA99</f>
        <v>0</v>
      </c>
      <c r="W6" s="173">
        <f>Бугровское!AB99</f>
        <v>0</v>
      </c>
      <c r="X6" s="173">
        <f>Бугровское!AC99</f>
        <v>0</v>
      </c>
      <c r="Y6" s="173">
        <f>Бугровское!AD99</f>
        <v>0</v>
      </c>
      <c r="Z6" s="173">
        <f>Бугровское!AE99</f>
        <v>0</v>
      </c>
      <c r="AA6" s="173">
        <f>Бугровское!AF99</f>
        <v>0</v>
      </c>
      <c r="AB6" s="173">
        <f>Бугровское!AG99</f>
        <v>0</v>
      </c>
      <c r="AC6" s="173">
        <f>Бугровское!AH99</f>
        <v>0</v>
      </c>
      <c r="AD6" s="173">
        <f>Бугровское!AI99</f>
        <v>0</v>
      </c>
      <c r="AE6" s="173">
        <f>Бугровское!AJ99</f>
        <v>0</v>
      </c>
      <c r="AF6" s="173">
        <f>Бугровское!BC38</f>
        <v>0</v>
      </c>
      <c r="AG6" s="173">
        <f>Бугровское!BD38</f>
        <v>0</v>
      </c>
    </row>
    <row r="7" spans="1:33" ht="14.25">
      <c r="A7" s="174" t="s">
        <v>308</v>
      </c>
      <c r="B7" s="173">
        <f>Дубровское!G38</f>
        <v>0</v>
      </c>
      <c r="C7" s="173">
        <f>Дубровское!H99</f>
        <v>1</v>
      </c>
      <c r="D7" s="173">
        <f>Дубровское!I99</f>
        <v>3</v>
      </c>
      <c r="E7" s="173">
        <f>Дубровское!J99</f>
        <v>0</v>
      </c>
      <c r="F7" s="173">
        <f>Дубровское!K99</f>
        <v>0</v>
      </c>
      <c r="G7" s="173">
        <f>Дубровское!L99</f>
        <v>0</v>
      </c>
      <c r="H7" s="173">
        <f>Дубровское!M99</f>
        <v>0</v>
      </c>
      <c r="I7" s="173">
        <f>Дубровское!N99</f>
        <v>0</v>
      </c>
      <c r="J7" s="173">
        <f>Дубровское!O99</f>
        <v>0</v>
      </c>
      <c r="K7" s="173">
        <f>Дубровское!P99</f>
        <v>0</v>
      </c>
      <c r="L7" s="173">
        <f>Дубровское!Q99</f>
        <v>0</v>
      </c>
      <c r="M7" s="173">
        <f>Дубровское!R99</f>
        <v>0</v>
      </c>
      <c r="N7" s="173">
        <f>Дубровское!S99</f>
        <v>0</v>
      </c>
      <c r="O7" s="173">
        <f>Дубровское!T99</f>
        <v>13</v>
      </c>
      <c r="P7" s="173">
        <f>Дубровское!U99</f>
        <v>19</v>
      </c>
      <c r="Q7" s="173">
        <f>Дубровское!V99</f>
        <v>13</v>
      </c>
      <c r="R7" s="173">
        <f>Дубровское!W99</f>
        <v>17</v>
      </c>
      <c r="S7" s="173">
        <f>Дубровское!X99</f>
        <v>0</v>
      </c>
      <c r="T7" s="173">
        <f>Дубровское!Y99</f>
        <v>0</v>
      </c>
      <c r="U7" s="173">
        <f>Дубровское!Z99</f>
        <v>0</v>
      </c>
      <c r="V7" s="173">
        <f>Дубровское!AA99</f>
        <v>0</v>
      </c>
      <c r="W7" s="173">
        <f>Дубровское!AB99</f>
        <v>0</v>
      </c>
      <c r="X7" s="173">
        <f>Дубровское!AC99</f>
        <v>0</v>
      </c>
      <c r="Y7" s="173">
        <f>Дубровское!AD99</f>
        <v>0</v>
      </c>
      <c r="Z7" s="173">
        <f>Дубровское!AE99</f>
        <v>4</v>
      </c>
      <c r="AA7" s="173">
        <f>Дубровское!AF99</f>
        <v>0</v>
      </c>
      <c r="AB7" s="173">
        <f>Дубровское!AG99</f>
        <v>0</v>
      </c>
      <c r="AC7" s="173">
        <f>Дубровское!AH99</f>
        <v>0</v>
      </c>
      <c r="AD7" s="173">
        <f>Дубровское!AI99</f>
        <v>4</v>
      </c>
      <c r="AE7" s="173">
        <f>Дубровское!AJ99</f>
        <v>0</v>
      </c>
      <c r="AF7" s="173">
        <f>Дубровское!BC38</f>
        <v>0</v>
      </c>
      <c r="AG7" s="173">
        <f>Дубровское!BD38</f>
        <v>0</v>
      </c>
    </row>
    <row r="8" spans="1:33" ht="14.25">
      <c r="A8" s="175" t="s">
        <v>424</v>
      </c>
      <c r="B8" s="173">
        <f>Заневское!G38</f>
        <v>0</v>
      </c>
      <c r="C8" s="173">
        <f>Заневское!H99</f>
        <v>21</v>
      </c>
      <c r="D8" s="173">
        <f>Заневское!I99</f>
        <v>10</v>
      </c>
      <c r="E8" s="173">
        <f>Заневское!J99</f>
        <v>27</v>
      </c>
      <c r="F8" s="173">
        <f>Заневское!K99</f>
        <v>0</v>
      </c>
      <c r="G8" s="173">
        <f>Заневское!L99</f>
        <v>0</v>
      </c>
      <c r="H8" s="173">
        <f>Заневское!M99</f>
        <v>0</v>
      </c>
      <c r="I8" s="173">
        <f>Заневское!N99</f>
        <v>0</v>
      </c>
      <c r="J8" s="173">
        <f>Заневское!O99</f>
        <v>0</v>
      </c>
      <c r="K8" s="173">
        <f>Заневское!P99</f>
        <v>0</v>
      </c>
      <c r="L8" s="173">
        <f>Заневское!Q99</f>
        <v>0</v>
      </c>
      <c r="M8" s="173">
        <f>Заневское!R99</f>
        <v>0</v>
      </c>
      <c r="N8" s="173">
        <f>Заневское!S99</f>
        <v>0</v>
      </c>
      <c r="O8" s="173">
        <f>Заневское!T99</f>
        <v>42</v>
      </c>
      <c r="P8" s="173">
        <f>Заневское!U99</f>
        <v>38</v>
      </c>
      <c r="Q8" s="173">
        <f>Заневское!V99</f>
        <v>56</v>
      </c>
      <c r="R8" s="173">
        <f>Заневское!W99</f>
        <v>0</v>
      </c>
      <c r="S8" s="173">
        <f>Заневское!X99</f>
        <v>0</v>
      </c>
      <c r="T8" s="173">
        <f>Заневское!Y99</f>
        <v>0</v>
      </c>
      <c r="U8" s="173">
        <f>Заневское!Z99</f>
        <v>0</v>
      </c>
      <c r="V8" s="173">
        <f>Заневское!AA99</f>
        <v>0</v>
      </c>
      <c r="W8" s="173">
        <f>Заневское!AB99</f>
        <v>0</v>
      </c>
      <c r="X8" s="173">
        <f>Заневское!AC99</f>
        <v>0</v>
      </c>
      <c r="Y8" s="173">
        <f>Заневское!AD99</f>
        <v>0</v>
      </c>
      <c r="Z8" s="173">
        <f>Заневское!AE99</f>
        <v>111</v>
      </c>
      <c r="AA8" s="173">
        <f>Заневское!AF99</f>
        <v>0</v>
      </c>
      <c r="AB8" s="173">
        <f>Заневское!AG99</f>
        <v>0</v>
      </c>
      <c r="AC8" s="173">
        <f>Заневское!AH99</f>
        <v>0</v>
      </c>
      <c r="AD8" s="173">
        <f>Заневское!AI99</f>
        <v>34</v>
      </c>
      <c r="AE8" s="173">
        <f>Заневское!AJ99</f>
        <v>0</v>
      </c>
      <c r="AF8" s="173">
        <f>Заневское!AK38</f>
        <v>0</v>
      </c>
      <c r="AG8" s="173">
        <f>Заневское!AL38</f>
        <v>0</v>
      </c>
    </row>
    <row r="9" spans="1:33" ht="14.25">
      <c r="A9" s="172" t="s">
        <v>538</v>
      </c>
      <c r="B9" s="173">
        <f>Колтушское!G38</f>
        <v>0</v>
      </c>
      <c r="C9" s="173">
        <f>Колтушское!H99</f>
        <v>0</v>
      </c>
      <c r="D9" s="173">
        <f>Колтушское!I99</f>
        <v>23</v>
      </c>
      <c r="E9" s="173">
        <f>Колтушское!J99</f>
        <v>20</v>
      </c>
      <c r="F9" s="173">
        <f>Колтушское!K99</f>
        <v>0</v>
      </c>
      <c r="G9" s="173">
        <f>Колтушское!L99</f>
        <v>0</v>
      </c>
      <c r="H9" s="173">
        <f>Колтушское!M99</f>
        <v>0</v>
      </c>
      <c r="I9" s="173">
        <f>Колтушское!N99</f>
        <v>0</v>
      </c>
      <c r="J9" s="173">
        <f>Колтушское!O99</f>
        <v>0</v>
      </c>
      <c r="K9" s="173">
        <f>Колтушское!P99</f>
        <v>0</v>
      </c>
      <c r="L9" s="173">
        <f>Колтушское!Q99</f>
        <v>0</v>
      </c>
      <c r="M9" s="173">
        <f>Колтушское!R99</f>
        <v>0</v>
      </c>
      <c r="N9" s="173">
        <f>Колтушское!S99</f>
        <v>0</v>
      </c>
      <c r="O9" s="173">
        <f>Колтушское!T99</f>
        <v>0</v>
      </c>
      <c r="P9" s="173">
        <f>Колтушское!U99</f>
        <v>67</v>
      </c>
      <c r="Q9" s="173">
        <f>Колтушское!V99</f>
        <v>66</v>
      </c>
      <c r="R9" s="173">
        <f>Колтушское!W99</f>
        <v>60</v>
      </c>
      <c r="S9" s="173">
        <f>Колтушское!X99</f>
        <v>0</v>
      </c>
      <c r="T9" s="173">
        <f>Колтушское!Y99</f>
        <v>0</v>
      </c>
      <c r="U9" s="173">
        <f>Колтушское!Z99</f>
        <v>0</v>
      </c>
      <c r="V9" s="173">
        <f>Колтушское!AA99</f>
        <v>0</v>
      </c>
      <c r="W9" s="173">
        <f>Колтушское!AB99</f>
        <v>0</v>
      </c>
      <c r="X9" s="173">
        <f>Колтушское!AC99</f>
        <v>0</v>
      </c>
      <c r="Y9" s="173">
        <f>Колтушское!AD99</f>
        <v>0</v>
      </c>
      <c r="Z9" s="173">
        <f>Колтушское!AE99</f>
        <v>64</v>
      </c>
      <c r="AA9" s="173">
        <f>Колтушское!AF99</f>
        <v>0</v>
      </c>
      <c r="AB9" s="173">
        <f>Колтушское!AG99</f>
        <v>0</v>
      </c>
      <c r="AC9" s="173">
        <f>Колтушское!AH99</f>
        <v>0</v>
      </c>
      <c r="AD9" s="173">
        <f>Колтушское!AI99</f>
        <v>23</v>
      </c>
      <c r="AE9" s="173">
        <f>Колтушское!AJ99</f>
        <v>0</v>
      </c>
      <c r="AF9" s="173">
        <f>Колтушское!AK38</f>
        <v>0</v>
      </c>
      <c r="AG9" s="173">
        <f>Колтушское!AL38</f>
        <v>0</v>
      </c>
    </row>
    <row r="10" spans="1:33" ht="14.25">
      <c r="A10" s="176" t="s">
        <v>627</v>
      </c>
      <c r="B10" s="173">
        <f>Кузьмоловское!G38</f>
        <v>0</v>
      </c>
      <c r="C10" s="173">
        <f>Кузьмоловское!H99</f>
        <v>0</v>
      </c>
      <c r="D10" s="173">
        <f>Кузьмоловское!I99</f>
        <v>0</v>
      </c>
      <c r="E10" s="173">
        <f>Кузьмоловское!J99</f>
        <v>4</v>
      </c>
      <c r="F10" s="173">
        <f>Кузьмоловское!K99</f>
        <v>5</v>
      </c>
      <c r="G10" s="173">
        <f>Кузьмоловское!L99</f>
        <v>0</v>
      </c>
      <c r="H10" s="173">
        <f>Кузьмоловское!M99</f>
        <v>0</v>
      </c>
      <c r="I10" s="173">
        <f>Кузьмоловское!N99</f>
        <v>0</v>
      </c>
      <c r="J10" s="173">
        <f>Кузьмоловское!O99</f>
        <v>0</v>
      </c>
      <c r="K10" s="173">
        <f>Кузьмоловское!P99</f>
        <v>0</v>
      </c>
      <c r="L10" s="173">
        <f>Кузьмоловское!Q99</f>
        <v>0</v>
      </c>
      <c r="M10" s="173">
        <f>Кузьмоловское!R99</f>
        <v>0</v>
      </c>
      <c r="N10" s="173">
        <f>Кузьмоловское!S99</f>
        <v>0</v>
      </c>
      <c r="O10" s="173">
        <f>Кузьмоловское!T99</f>
        <v>69</v>
      </c>
      <c r="P10" s="173">
        <f>Кузьмоловское!U99</f>
        <v>71</v>
      </c>
      <c r="Q10" s="173">
        <f>Кузьмоловское!V99</f>
        <v>68</v>
      </c>
      <c r="R10" s="173">
        <f>Кузьмоловское!W99</f>
        <v>29</v>
      </c>
      <c r="S10" s="173">
        <f>Кузьмоловское!X99</f>
        <v>0</v>
      </c>
      <c r="T10" s="173">
        <f>Кузьмоловское!Y99</f>
        <v>0</v>
      </c>
      <c r="U10" s="173">
        <f>Кузьмоловское!Z99</f>
        <v>0</v>
      </c>
      <c r="V10" s="173">
        <f>Кузьмоловское!AA99</f>
        <v>0</v>
      </c>
      <c r="W10" s="173">
        <f>Кузьмоловское!AB99</f>
        <v>0</v>
      </c>
      <c r="X10" s="173">
        <f>Кузьмоловское!AC99</f>
        <v>0</v>
      </c>
      <c r="Y10" s="173">
        <f>Кузьмоловское!AD99</f>
        <v>0</v>
      </c>
      <c r="Z10" s="173">
        <f>Кузьмоловское!AE99</f>
        <v>0</v>
      </c>
      <c r="AA10" s="173">
        <f>Кузьмоловское!AF99</f>
        <v>0</v>
      </c>
      <c r="AB10" s="173">
        <f>Кузьмоловское!AG99</f>
        <v>0</v>
      </c>
      <c r="AC10" s="173">
        <f>Кузьмоловское!AH99</f>
        <v>0</v>
      </c>
      <c r="AD10" s="173">
        <f>Кузьмоловское!AI99</f>
        <v>0</v>
      </c>
      <c r="AE10" s="173">
        <f>Кузьмоловское!AJ99</f>
        <v>0</v>
      </c>
      <c r="AF10" s="173">
        <f>Кузьмоловское!AK38</f>
        <v>0</v>
      </c>
      <c r="AG10" s="173">
        <f>Кузьмоловское!AL38</f>
        <v>0</v>
      </c>
    </row>
    <row r="11" spans="1:33" ht="14.25">
      <c r="A11" s="176" t="s">
        <v>681</v>
      </c>
      <c r="B11" s="173">
        <f>Куйвозовское!G38</f>
        <v>0</v>
      </c>
      <c r="C11" s="173">
        <f>Куйвозовское!H99</f>
        <v>13</v>
      </c>
      <c r="D11" s="173">
        <f>Куйвозовское!I99</f>
        <v>15</v>
      </c>
      <c r="E11" s="173">
        <f>Куйвозовское!J99</f>
        <v>38</v>
      </c>
      <c r="F11" s="173">
        <f>Куйвозовское!K99</f>
        <v>3</v>
      </c>
      <c r="G11" s="173">
        <f>Куйвозовское!L99</f>
        <v>0</v>
      </c>
      <c r="H11" s="173">
        <f>Куйвозовское!M99</f>
        <v>0</v>
      </c>
      <c r="I11" s="173">
        <f>Куйвозовское!N99</f>
        <v>0</v>
      </c>
      <c r="J11" s="173">
        <f>Куйвозовское!O99</f>
        <v>0</v>
      </c>
      <c r="K11" s="173">
        <f>Куйвозовское!P99</f>
        <v>0</v>
      </c>
      <c r="L11" s="173">
        <f>Куйвозовское!Q99</f>
        <v>0</v>
      </c>
      <c r="M11" s="173">
        <f>Куйвозовское!R99</f>
        <v>0</v>
      </c>
      <c r="N11" s="173">
        <f>Куйвозовское!S99</f>
        <v>0</v>
      </c>
      <c r="O11" s="173">
        <f>Куйвозовское!T99</f>
        <v>39</v>
      </c>
      <c r="P11" s="173">
        <f>Куйвозовское!U99</f>
        <v>55</v>
      </c>
      <c r="Q11" s="173">
        <f>Куйвозовское!V99</f>
        <v>59</v>
      </c>
      <c r="R11" s="173">
        <f>Куйвозовское!W99</f>
        <v>19</v>
      </c>
      <c r="S11" s="173">
        <f>Куйвозовское!X99</f>
        <v>0</v>
      </c>
      <c r="T11" s="173">
        <f>Куйвозовское!Y99</f>
        <v>0</v>
      </c>
      <c r="U11" s="173">
        <f>Куйвозовское!Z99</f>
        <v>0</v>
      </c>
      <c r="V11" s="173">
        <f>Куйвозовское!AA99</f>
        <v>0</v>
      </c>
      <c r="W11" s="173">
        <f>Куйвозовское!AB99</f>
        <v>0</v>
      </c>
      <c r="X11" s="173">
        <f>Куйвозовское!AC99</f>
        <v>0</v>
      </c>
      <c r="Y11" s="173">
        <f>Куйвозовское!AD99</f>
        <v>0</v>
      </c>
      <c r="Z11" s="173">
        <f>Куйвозовское!AE99</f>
        <v>6</v>
      </c>
      <c r="AA11" s="173">
        <f>Куйвозовское!AF99</f>
        <v>21</v>
      </c>
      <c r="AB11" s="173">
        <f>Куйвозовское!AG99</f>
        <v>0</v>
      </c>
      <c r="AC11" s="173">
        <f>Куйвозовское!AH99</f>
        <v>0</v>
      </c>
      <c r="AD11" s="173">
        <f>Куйвозовское!AI99</f>
        <v>5</v>
      </c>
      <c r="AE11" s="173">
        <f>Куйвозовское!AJ99</f>
        <v>23</v>
      </c>
      <c r="AF11" s="173">
        <f>Куйвозовское!BC38</f>
        <v>0</v>
      </c>
      <c r="AG11" s="173">
        <f>Куйвозовское!BD38</f>
        <v>0</v>
      </c>
    </row>
    <row r="12" spans="1:33" ht="14.25">
      <c r="A12" s="176" t="s">
        <v>774</v>
      </c>
      <c r="B12" s="173">
        <f>Лесколовское!G38</f>
        <v>0</v>
      </c>
      <c r="C12" s="173">
        <f>Лесколовское!H99</f>
        <v>0</v>
      </c>
      <c r="D12" s="173">
        <f>Лесколовское!I99</f>
        <v>0</v>
      </c>
      <c r="E12" s="173">
        <f>Лесколовское!J99</f>
        <v>0</v>
      </c>
      <c r="F12" s="173">
        <f>Лесколовское!K99</f>
        <v>0</v>
      </c>
      <c r="G12" s="173">
        <f>Лесколовское!L99</f>
        <v>0</v>
      </c>
      <c r="H12" s="173">
        <f>Лесколовское!M99</f>
        <v>0</v>
      </c>
      <c r="I12" s="173">
        <f>Лесколовское!N99</f>
        <v>0</v>
      </c>
      <c r="J12" s="173">
        <f>Лесколовское!O99</f>
        <v>0</v>
      </c>
      <c r="K12" s="173">
        <f>Лесколовское!P99</f>
        <v>0</v>
      </c>
      <c r="L12" s="173">
        <f>Лесколовское!Q99</f>
        <v>0</v>
      </c>
      <c r="M12" s="173">
        <f>Лесколовское!R99</f>
        <v>0</v>
      </c>
      <c r="N12" s="173">
        <f>Лесколовское!S99</f>
        <v>0</v>
      </c>
      <c r="O12" s="173">
        <f>Лесколовское!T99</f>
        <v>53</v>
      </c>
      <c r="P12" s="173">
        <f>Лесколовское!U99</f>
        <v>88</v>
      </c>
      <c r="Q12" s="173">
        <f>Лесколовское!V99</f>
        <v>33</v>
      </c>
      <c r="R12" s="173">
        <f>Лесколовское!W99</f>
        <v>48</v>
      </c>
      <c r="S12" s="173">
        <f>Лесколовское!X99</f>
        <v>0</v>
      </c>
      <c r="T12" s="173">
        <f>Лесколовское!Y99</f>
        <v>0</v>
      </c>
      <c r="U12" s="173">
        <f>Лесколовское!Z99</f>
        <v>0</v>
      </c>
      <c r="V12" s="173">
        <f>Лесколовское!AA99</f>
        <v>0</v>
      </c>
      <c r="W12" s="173">
        <f>Лесколовское!AB99</f>
        <v>0</v>
      </c>
      <c r="X12" s="173">
        <f>Лесколовское!AC99</f>
        <v>0</v>
      </c>
      <c r="Y12" s="173">
        <f>Лесколовское!AD99</f>
        <v>0</v>
      </c>
      <c r="Z12" s="173">
        <f>Лесколовское!AE99</f>
        <v>0</v>
      </c>
      <c r="AA12" s="173">
        <f>Лесколовское!AF99</f>
        <v>0</v>
      </c>
      <c r="AB12" s="173">
        <f>Лесколовское!AG99</f>
        <v>0</v>
      </c>
      <c r="AC12" s="173">
        <f>Лесколовское!AH99</f>
        <v>0</v>
      </c>
      <c r="AD12" s="173">
        <f>Лесколовское!AI99</f>
        <v>0</v>
      </c>
      <c r="AE12" s="173">
        <f>Лесколовское!AJ99</f>
        <v>0</v>
      </c>
      <c r="AF12" s="173">
        <f>Лесколовское!AK38</f>
        <v>0</v>
      </c>
      <c r="AG12" s="173">
        <f>Лесколовское!AL38</f>
        <v>0</v>
      </c>
    </row>
    <row r="13" spans="1:33" ht="14.25">
      <c r="A13" s="176" t="s">
        <v>810</v>
      </c>
      <c r="B13" s="173">
        <f>Морозовское!G38</f>
        <v>0</v>
      </c>
      <c r="C13" s="173">
        <f>Морозовское!H99</f>
        <v>0</v>
      </c>
      <c r="D13" s="173">
        <f>Морозовское!I99</f>
        <v>0</v>
      </c>
      <c r="E13" s="173">
        <f>Морозовское!J99</f>
        <v>0</v>
      </c>
      <c r="F13" s="173">
        <f>Морозовское!K99</f>
        <v>0</v>
      </c>
      <c r="G13" s="173">
        <f>Морозовское!L99</f>
        <v>0</v>
      </c>
      <c r="H13" s="173">
        <f>Морозовское!M99</f>
        <v>0</v>
      </c>
      <c r="I13" s="173">
        <f>Морозовское!N99</f>
        <v>0</v>
      </c>
      <c r="J13" s="173">
        <f>Морозовское!O99</f>
        <v>0</v>
      </c>
      <c r="K13" s="173">
        <f>Морозовское!P99</f>
        <v>0</v>
      </c>
      <c r="L13" s="173">
        <f>Морозовское!Q99</f>
        <v>0</v>
      </c>
      <c r="M13" s="173">
        <f>Морозовское!R99</f>
        <v>0</v>
      </c>
      <c r="N13" s="173">
        <f>Морозовское!S99</f>
        <v>0</v>
      </c>
      <c r="O13" s="173">
        <f>Морозовское!T99</f>
        <v>40</v>
      </c>
      <c r="P13" s="173">
        <f>Морозовское!U99</f>
        <v>38</v>
      </c>
      <c r="Q13" s="173">
        <f>Морозовское!V99</f>
        <v>48</v>
      </c>
      <c r="R13" s="173">
        <f>Морозовское!W99</f>
        <v>0</v>
      </c>
      <c r="S13" s="173">
        <f>Морозовское!X99</f>
        <v>0</v>
      </c>
      <c r="T13" s="173">
        <f>Морозовское!Y99</f>
        <v>0</v>
      </c>
      <c r="U13" s="173">
        <f>Морозовское!Z99</f>
        <v>0</v>
      </c>
      <c r="V13" s="173">
        <f>Морозовское!AA99</f>
        <v>0</v>
      </c>
      <c r="W13" s="173">
        <f>Морозовское!AB99</f>
        <v>0</v>
      </c>
      <c r="X13" s="173">
        <f>Морозовское!AC99</f>
        <v>0</v>
      </c>
      <c r="Y13" s="173">
        <f>Морозовское!AD99</f>
        <v>0</v>
      </c>
      <c r="Z13" s="173">
        <f>Морозовское!AE99</f>
        <v>0</v>
      </c>
      <c r="AA13" s="173">
        <f>Морозовское!AF99</f>
        <v>0</v>
      </c>
      <c r="AB13" s="173">
        <f>Морозовское!AG99</f>
        <v>0</v>
      </c>
      <c r="AC13" s="173">
        <f>Морозовское!AH99</f>
        <v>0</v>
      </c>
      <c r="AD13" s="173">
        <f>Морозовское!AI99</f>
        <v>0</v>
      </c>
      <c r="AE13" s="173">
        <f>Морозовское!AJ99</f>
        <v>0</v>
      </c>
      <c r="AF13" s="173">
        <f>Морозовское!BC38</f>
        <v>0</v>
      </c>
      <c r="AG13" s="173">
        <f>Морозовское!BD38</f>
        <v>0</v>
      </c>
    </row>
    <row r="14" spans="1:33" ht="14.25">
      <c r="A14" s="177" t="s">
        <v>913</v>
      </c>
      <c r="B14" s="173">
        <f>Муринское!G38</f>
        <v>0</v>
      </c>
      <c r="C14" s="173">
        <f>Муринское!H99</f>
        <v>10</v>
      </c>
      <c r="D14" s="173">
        <f>Муринское!I99</f>
        <v>12</v>
      </c>
      <c r="E14" s="173">
        <f>Муринское!J99</f>
        <v>15</v>
      </c>
      <c r="F14" s="173">
        <f>Муринское!K99</f>
        <v>19</v>
      </c>
      <c r="G14" s="173">
        <f>Муринское!L99</f>
        <v>0</v>
      </c>
      <c r="H14" s="173">
        <f>Муринское!M99</f>
        <v>0</v>
      </c>
      <c r="I14" s="173">
        <f>Муринское!N99</f>
        <v>0</v>
      </c>
      <c r="J14" s="173">
        <f>Муринское!O99</f>
        <v>0</v>
      </c>
      <c r="K14" s="173">
        <f>Муринское!P99</f>
        <v>0</v>
      </c>
      <c r="L14" s="173">
        <f>Муринское!Q99</f>
        <v>0</v>
      </c>
      <c r="M14" s="173">
        <f>Муринское!R99</f>
        <v>0</v>
      </c>
      <c r="N14" s="173">
        <f>Муринское!S99</f>
        <v>0</v>
      </c>
      <c r="O14" s="173">
        <f>Муринское!T99</f>
        <v>60</v>
      </c>
      <c r="P14" s="173">
        <f>Муринское!U99</f>
        <v>44</v>
      </c>
      <c r="Q14" s="173">
        <f>Муринское!V99</f>
        <v>65</v>
      </c>
      <c r="R14" s="173">
        <f>Муринское!W99</f>
        <v>82</v>
      </c>
      <c r="S14" s="173">
        <f>Муринское!X99</f>
        <v>0</v>
      </c>
      <c r="T14" s="173">
        <f>Муринское!Y99</f>
        <v>0</v>
      </c>
      <c r="U14" s="173">
        <f>Муринское!Z99</f>
        <v>0</v>
      </c>
      <c r="V14" s="173">
        <f>Муринское!AA99</f>
        <v>0</v>
      </c>
      <c r="W14" s="173">
        <f>Муринское!AB99</f>
        <v>0</v>
      </c>
      <c r="X14" s="173">
        <f>Муринское!AC99</f>
        <v>0</v>
      </c>
      <c r="Y14" s="173">
        <f>Муринское!AD99</f>
        <v>0</v>
      </c>
      <c r="Z14" s="173">
        <f>Муринское!AE99</f>
        <v>22</v>
      </c>
      <c r="AA14" s="173">
        <f>Муринское!AF99</f>
        <v>0</v>
      </c>
      <c r="AB14" s="173">
        <f>Муринское!AG99</f>
        <v>0</v>
      </c>
      <c r="AC14" s="173">
        <f>Муринское!AH99</f>
        <v>0</v>
      </c>
      <c r="AD14" s="173">
        <f>Муринское!AI99</f>
        <v>22</v>
      </c>
      <c r="AE14" s="173">
        <f>Муринское!AJ99</f>
        <v>0</v>
      </c>
      <c r="AF14" s="173">
        <f>Муринское!BC38</f>
        <v>0</v>
      </c>
      <c r="AG14" s="173">
        <f>Муринское!BD38</f>
        <v>0</v>
      </c>
    </row>
    <row r="15" spans="1:33" ht="14.25">
      <c r="A15" s="172" t="s">
        <v>1002</v>
      </c>
      <c r="B15" s="173">
        <f>Новодевяткинское!G38</f>
        <v>0</v>
      </c>
      <c r="C15" s="173">
        <f>Новодевяткинское!H99</f>
        <v>0</v>
      </c>
      <c r="D15" s="173">
        <f>Новодевяткинское!I99</f>
        <v>0</v>
      </c>
      <c r="E15" s="173">
        <f>Новодевяткинское!J99</f>
        <v>2</v>
      </c>
      <c r="F15" s="173">
        <f>Новодевяткинское!K99</f>
        <v>0</v>
      </c>
      <c r="G15" s="173">
        <f>Новодевяткинское!L99</f>
        <v>0</v>
      </c>
      <c r="H15" s="173">
        <f>Новодевяткинское!M99</f>
        <v>0</v>
      </c>
      <c r="I15" s="173">
        <f>Новодевяткинское!N99</f>
        <v>0</v>
      </c>
      <c r="J15" s="173">
        <f>Новодевяткинское!O99</f>
        <v>0</v>
      </c>
      <c r="K15" s="173">
        <f>Новодевяткинское!P99</f>
        <v>0</v>
      </c>
      <c r="L15" s="173">
        <f>Новодевяткинское!Q99</f>
        <v>0</v>
      </c>
      <c r="M15" s="173">
        <f>Новодевяткинское!R99</f>
        <v>0</v>
      </c>
      <c r="N15" s="173">
        <f>Новодевяткинское!S99</f>
        <v>0</v>
      </c>
      <c r="O15" s="173">
        <f>Новодевяткинское!T99</f>
        <v>5</v>
      </c>
      <c r="P15" s="173">
        <f>Новодевяткинское!U99</f>
        <v>3</v>
      </c>
      <c r="Q15" s="173">
        <f>Новодевяткинское!V99</f>
        <v>7</v>
      </c>
      <c r="R15" s="173">
        <f>Новодевяткинское!W99</f>
        <v>13</v>
      </c>
      <c r="S15" s="173">
        <f>Новодевяткинское!X99</f>
        <v>0</v>
      </c>
      <c r="T15" s="173">
        <f>Новодевяткинское!Y99</f>
        <v>0</v>
      </c>
      <c r="U15" s="173">
        <f>Новодевяткинское!Z99</f>
        <v>0</v>
      </c>
      <c r="V15" s="173">
        <f>Новодевяткинское!AA99</f>
        <v>0</v>
      </c>
      <c r="W15" s="173">
        <f>Новодевяткинское!AB99</f>
        <v>0</v>
      </c>
      <c r="X15" s="173">
        <f>Новодевяткинское!AC99</f>
        <v>0</v>
      </c>
      <c r="Y15" s="173">
        <f>Новодевяткинское!AD99</f>
        <v>0</v>
      </c>
      <c r="Z15" s="173">
        <f>Новодевяткинское!AE99</f>
        <v>8</v>
      </c>
      <c r="AA15" s="173">
        <f>Новодевяткинское!AF99</f>
        <v>0</v>
      </c>
      <c r="AB15" s="173">
        <f>Новодевяткинское!AG99</f>
        <v>0</v>
      </c>
      <c r="AC15" s="173">
        <f>Новодевяткинское!AH99</f>
        <v>0</v>
      </c>
      <c r="AD15" s="173">
        <f>Новодевяткинское!AI99</f>
        <v>0</v>
      </c>
      <c r="AE15" s="173">
        <f>Новодевяткинское!AJ99</f>
        <v>0</v>
      </c>
      <c r="AF15" s="173">
        <f>Новодевяткинское!BC38</f>
        <v>0</v>
      </c>
      <c r="AG15" s="173">
        <f>Новодевяткинское!BD38</f>
        <v>0</v>
      </c>
    </row>
    <row r="16" spans="1:33" ht="14.25">
      <c r="A16" s="172" t="s">
        <v>1071</v>
      </c>
      <c r="B16" s="173">
        <f>Рахьинское!G38</f>
        <v>0</v>
      </c>
      <c r="C16" s="173">
        <f>Рахьинское!H99</f>
        <v>0</v>
      </c>
      <c r="D16" s="173">
        <f>Рахьинское!I99</f>
        <v>2</v>
      </c>
      <c r="E16" s="173">
        <f>Рахьинское!J99</f>
        <v>0</v>
      </c>
      <c r="F16" s="173">
        <f>Рахьинское!K99</f>
        <v>0</v>
      </c>
      <c r="G16" s="173">
        <f>Рахьинское!L99</f>
        <v>0</v>
      </c>
      <c r="H16" s="173">
        <f>Рахьинское!M99</f>
        <v>0</v>
      </c>
      <c r="I16" s="173">
        <f>Рахьинское!N99</f>
        <v>0</v>
      </c>
      <c r="J16" s="173">
        <f>Рахьинское!O99</f>
        <v>0</v>
      </c>
      <c r="K16" s="173">
        <f>Рахьинское!P99</f>
        <v>0</v>
      </c>
      <c r="L16" s="173">
        <f>Рахьинское!Q99</f>
        <v>0</v>
      </c>
      <c r="M16" s="173">
        <f>Рахьинское!R99</f>
        <v>0</v>
      </c>
      <c r="N16" s="173">
        <f>Рахьинское!S99</f>
        <v>0</v>
      </c>
      <c r="O16" s="173">
        <f>Рахьинское!T99</f>
        <v>39</v>
      </c>
      <c r="P16" s="173">
        <f>Рахьинское!U99</f>
        <v>83</v>
      </c>
      <c r="Q16" s="173">
        <f>Рахьинское!V99</f>
        <v>0</v>
      </c>
      <c r="R16" s="173">
        <f>Рахьинское!W99</f>
        <v>0</v>
      </c>
      <c r="S16" s="173">
        <f>Рахьинское!X99</f>
        <v>0</v>
      </c>
      <c r="T16" s="173">
        <f>Рахьинское!Y99</f>
        <v>0</v>
      </c>
      <c r="U16" s="173">
        <f>Рахьинское!Z99</f>
        <v>0</v>
      </c>
      <c r="V16" s="173">
        <f>Рахьинское!AA99</f>
        <v>0</v>
      </c>
      <c r="W16" s="173">
        <f>Рахьинское!AB99</f>
        <v>0</v>
      </c>
      <c r="X16" s="173">
        <f>Рахьинское!AC99</f>
        <v>0</v>
      </c>
      <c r="Y16" s="173">
        <f>Рахьинское!AD99</f>
        <v>0</v>
      </c>
      <c r="Z16" s="173">
        <f>Рахьинское!AE99</f>
        <v>2</v>
      </c>
      <c r="AA16" s="173">
        <f>Рахьинское!AF99</f>
        <v>0</v>
      </c>
      <c r="AB16" s="173">
        <f>Рахьинское!AG99</f>
        <v>0</v>
      </c>
      <c r="AC16" s="173">
        <f>Рахьинское!AH99</f>
        <v>0</v>
      </c>
      <c r="AD16" s="173">
        <f>Рахьинское!AI99</f>
        <v>2</v>
      </c>
      <c r="AE16" s="173">
        <f>Рахьинское!AJ99</f>
        <v>0</v>
      </c>
      <c r="AF16" s="173">
        <f>Рахьинское!BC38</f>
        <v>0</v>
      </c>
      <c r="AG16" s="173">
        <f>Рахьинское!BD38</f>
        <v>0</v>
      </c>
    </row>
    <row r="17" spans="1:33" ht="14.25">
      <c r="A17" s="172" t="s">
        <v>1171</v>
      </c>
      <c r="B17" s="173">
        <f>Романовское!G38</f>
        <v>0</v>
      </c>
      <c r="C17" s="173">
        <f>Романовское!H99</f>
        <v>0</v>
      </c>
      <c r="D17" s="173">
        <f>Романовское!I99</f>
        <v>0</v>
      </c>
      <c r="E17" s="173">
        <f>Романовское!J99</f>
        <v>0</v>
      </c>
      <c r="F17" s="173">
        <f>Романовское!K99</f>
        <v>0</v>
      </c>
      <c r="G17" s="173">
        <f>Романовское!L99</f>
        <v>0</v>
      </c>
      <c r="H17" s="173">
        <f>Романовское!M99</f>
        <v>0</v>
      </c>
      <c r="I17" s="173">
        <f>Романовское!N99</f>
        <v>0</v>
      </c>
      <c r="J17" s="173">
        <f>Романовское!O99</f>
        <v>0</v>
      </c>
      <c r="K17" s="173">
        <f>Романовское!P99</f>
        <v>0</v>
      </c>
      <c r="L17" s="173">
        <f>Романовское!Q99</f>
        <v>0</v>
      </c>
      <c r="M17" s="173">
        <f>Романовское!R99</f>
        <v>0</v>
      </c>
      <c r="N17" s="173">
        <f>Романовское!S99</f>
        <v>0</v>
      </c>
      <c r="O17" s="173">
        <f>Романовское!T99</f>
        <v>15</v>
      </c>
      <c r="P17" s="173">
        <f>Романовское!U99</f>
        <v>7</v>
      </c>
      <c r="Q17" s="173">
        <f>Романовское!V99</f>
        <v>7</v>
      </c>
      <c r="R17" s="173">
        <f>Романовское!W99</f>
        <v>13</v>
      </c>
      <c r="S17" s="173">
        <f>Романовское!X99</f>
        <v>0</v>
      </c>
      <c r="T17" s="173">
        <f>Романовское!Y99</f>
        <v>0</v>
      </c>
      <c r="U17" s="173">
        <f>Романовское!Z99</f>
        <v>0</v>
      </c>
      <c r="V17" s="173">
        <f>Романовское!AA99</f>
        <v>0</v>
      </c>
      <c r="W17" s="173">
        <f>Романовское!AB99</f>
        <v>0</v>
      </c>
      <c r="X17" s="173">
        <f>Романовское!AC99</f>
        <v>0</v>
      </c>
      <c r="Y17" s="173">
        <f>Романовское!AD99</f>
        <v>0</v>
      </c>
      <c r="Z17" s="173">
        <f>Романовское!AE99</f>
        <v>0</v>
      </c>
      <c r="AA17" s="173">
        <f>Романовское!AF99</f>
        <v>0</v>
      </c>
      <c r="AB17" s="173">
        <f>Романовское!AG99</f>
        <v>0</v>
      </c>
      <c r="AC17" s="173">
        <f>Романовское!AH99</f>
        <v>0</v>
      </c>
      <c r="AD17" s="173">
        <f>Романовское!AI99</f>
        <v>0</v>
      </c>
      <c r="AE17" s="173">
        <f>Романовское!AJ99</f>
        <v>0</v>
      </c>
      <c r="AF17" s="173">
        <f>Романовское!BC38</f>
        <v>0</v>
      </c>
      <c r="AG17" s="173">
        <f>Романовское!BD38</f>
        <v>0</v>
      </c>
    </row>
    <row r="18" spans="1:33" ht="14.25">
      <c r="A18" s="175" t="s">
        <v>1237</v>
      </c>
      <c r="B18" s="173">
        <f>Свердловское!G38</f>
        <v>0</v>
      </c>
      <c r="C18" s="173">
        <f>Свердловское!H99</f>
        <v>0</v>
      </c>
      <c r="D18" s="173">
        <f>Свердловское!I99</f>
        <v>0</v>
      </c>
      <c r="E18" s="173">
        <f>Свердловское!J99</f>
        <v>0</v>
      </c>
      <c r="F18" s="173">
        <f>Свердловское!K99</f>
        <v>11</v>
      </c>
      <c r="G18" s="173">
        <f>Свердловское!L99</f>
        <v>0</v>
      </c>
      <c r="H18" s="173">
        <f>Свердловское!M99</f>
        <v>0</v>
      </c>
      <c r="I18" s="173">
        <f>Свердловское!N99</f>
        <v>0</v>
      </c>
      <c r="J18" s="173">
        <f>Свердловское!O99</f>
        <v>0</v>
      </c>
      <c r="K18" s="173">
        <f>Свердловское!P99</f>
        <v>0</v>
      </c>
      <c r="L18" s="173">
        <f>Свердловское!Q99</f>
        <v>0</v>
      </c>
      <c r="M18" s="173">
        <f>Свердловское!R99</f>
        <v>0</v>
      </c>
      <c r="N18" s="173">
        <f>Свердловское!S99</f>
        <v>0</v>
      </c>
      <c r="O18" s="173">
        <f>Свердловское!T99</f>
        <v>77</v>
      </c>
      <c r="P18" s="173">
        <f>Свердловское!U99</f>
        <v>78</v>
      </c>
      <c r="Q18" s="173">
        <f>Свердловское!V99</f>
        <v>52</v>
      </c>
      <c r="R18" s="173">
        <f>Свердловское!W99</f>
        <v>107</v>
      </c>
      <c r="S18" s="173">
        <f>Свердловское!X99</f>
        <v>0</v>
      </c>
      <c r="T18" s="173">
        <f>Свердловское!Y99</f>
        <v>0</v>
      </c>
      <c r="U18" s="173">
        <f>Свердловское!Z99</f>
        <v>0</v>
      </c>
      <c r="V18" s="173">
        <f>Свердловское!AA99</f>
        <v>0</v>
      </c>
      <c r="W18" s="173">
        <f>Свердловское!AB99</f>
        <v>0</v>
      </c>
      <c r="X18" s="173">
        <f>Свердловское!AC99</f>
        <v>0</v>
      </c>
      <c r="Y18" s="173">
        <f>Свердловское!AD99</f>
        <v>0</v>
      </c>
      <c r="Z18" s="173">
        <f>Свердловское!AE99</f>
        <v>0</v>
      </c>
      <c r="AA18" s="173">
        <f>Свердловское!AF99</f>
        <v>0</v>
      </c>
      <c r="AB18" s="173">
        <f>Свердловское!AG99</f>
        <v>0</v>
      </c>
      <c r="AC18" s="173">
        <f>Свердловское!AH99</f>
        <v>0</v>
      </c>
      <c r="AD18" s="173">
        <f>Свердловское!AI99</f>
        <v>0</v>
      </c>
      <c r="AE18" s="173">
        <f>Свердловское!AJ99</f>
        <v>0</v>
      </c>
      <c r="AF18" s="173">
        <f>Свердловское!BC38</f>
        <v>0</v>
      </c>
      <c r="AG18" s="173">
        <f>Свердловское!BD38</f>
        <v>0</v>
      </c>
    </row>
    <row r="19" spans="1:33" ht="14.25">
      <c r="A19" s="172" t="s">
        <v>1345</v>
      </c>
      <c r="B19" s="173">
        <f>Сертоловское!G38</f>
        <v>0</v>
      </c>
      <c r="C19" s="173">
        <f>Сертоловское!H99</f>
        <v>0</v>
      </c>
      <c r="D19" s="173">
        <f>Сертоловское!I99</f>
        <v>0</v>
      </c>
      <c r="E19" s="173">
        <f>Сертоловское!J99</f>
        <v>2</v>
      </c>
      <c r="F19" s="173">
        <f>Сертоловское!K99</f>
        <v>0</v>
      </c>
      <c r="G19" s="173">
        <f>Сертоловское!L99</f>
        <v>0</v>
      </c>
      <c r="H19" s="173">
        <f>Сертоловское!M99</f>
        <v>0</v>
      </c>
      <c r="I19" s="173">
        <f>Сертоловское!N99</f>
        <v>0</v>
      </c>
      <c r="J19" s="173">
        <f>Сертоловское!O99</f>
        <v>0</v>
      </c>
      <c r="K19" s="173">
        <f>Сертоловское!P99</f>
        <v>0</v>
      </c>
      <c r="L19" s="173">
        <f>Сертоловское!Q99</f>
        <v>0</v>
      </c>
      <c r="M19" s="173">
        <f>Сертоловское!R99</f>
        <v>0</v>
      </c>
      <c r="N19" s="173">
        <f>Сертоловское!S99</f>
        <v>0</v>
      </c>
      <c r="O19" s="173">
        <f>Сертоловское!T99</f>
        <v>51</v>
      </c>
      <c r="P19" s="173">
        <f>Сертоловское!U99</f>
        <v>3</v>
      </c>
      <c r="Q19" s="173">
        <f>Сертоловское!V99</f>
        <v>27</v>
      </c>
      <c r="R19" s="173">
        <f>Сертоловское!W99</f>
        <v>67</v>
      </c>
      <c r="S19" s="173">
        <f>Сертоловское!X99</f>
        <v>0</v>
      </c>
      <c r="T19" s="173">
        <f>Сертоловское!Y99</f>
        <v>0</v>
      </c>
      <c r="U19" s="173">
        <f>Сертоловское!Z99</f>
        <v>0</v>
      </c>
      <c r="V19" s="173">
        <f>Сертоловское!AA99</f>
        <v>0</v>
      </c>
      <c r="W19" s="173">
        <f>Сертоловское!AB99</f>
        <v>0</v>
      </c>
      <c r="X19" s="173">
        <f>Сертоловское!AC99</f>
        <v>0</v>
      </c>
      <c r="Y19" s="173">
        <f>Сертоловское!AD99</f>
        <v>0</v>
      </c>
      <c r="Z19" s="173">
        <f>Сертоловское!AE99</f>
        <v>0</v>
      </c>
      <c r="AA19" s="173">
        <f>Сертоловское!AF99</f>
        <v>0</v>
      </c>
      <c r="AB19" s="173">
        <f>Сертоловское!AG99</f>
        <v>0</v>
      </c>
      <c r="AC19" s="173">
        <f>Сертоловское!AH99</f>
        <v>0</v>
      </c>
      <c r="AD19" s="173">
        <f>Сертоловское!AI99</f>
        <v>6</v>
      </c>
      <c r="AE19" s="173">
        <f>Сертоловское!AJ99</f>
        <v>0</v>
      </c>
      <c r="AF19" s="173">
        <f>Сертоловское!BC38</f>
        <v>0</v>
      </c>
      <c r="AG19" s="173">
        <f>Сертоловское!BD38</f>
        <v>0</v>
      </c>
    </row>
    <row r="20" spans="1:33" ht="14.25">
      <c r="A20" s="172" t="s">
        <v>1450</v>
      </c>
      <c r="B20" s="173" t="e">
        <f>Токсовское!#REF!</f>
        <v>#REF!</v>
      </c>
      <c r="C20" s="173">
        <f>Токсовское!H88</f>
        <v>1</v>
      </c>
      <c r="D20" s="173">
        <f>Токсовское!I88</f>
        <v>2</v>
      </c>
      <c r="E20" s="173">
        <f>Токсовское!J88</f>
        <v>0</v>
      </c>
      <c r="F20" s="173">
        <f>Токсовское!K88</f>
        <v>0</v>
      </c>
      <c r="G20" s="173">
        <f>Токсовское!L88</f>
        <v>0</v>
      </c>
      <c r="H20" s="173">
        <f>Токсовское!M88</f>
        <v>0</v>
      </c>
      <c r="I20" s="173">
        <f>Токсовское!N88</f>
        <v>0</v>
      </c>
      <c r="J20" s="173">
        <f>Токсовское!O88</f>
        <v>0</v>
      </c>
      <c r="K20" s="173">
        <f>Токсовское!P88</f>
        <v>0</v>
      </c>
      <c r="L20" s="173">
        <f>Токсовское!Q88</f>
        <v>0</v>
      </c>
      <c r="M20" s="173">
        <f>Токсовское!R88</f>
        <v>0</v>
      </c>
      <c r="N20" s="173">
        <f>Токсовское!S88</f>
        <v>0</v>
      </c>
      <c r="O20" s="173">
        <f>Токсовское!T88</f>
        <v>34</v>
      </c>
      <c r="P20" s="173">
        <f>Токсовское!U88</f>
        <v>90</v>
      </c>
      <c r="Q20" s="173">
        <f>Токсовское!V88</f>
        <v>121</v>
      </c>
      <c r="R20" s="173">
        <f>Токсовское!W88</f>
        <v>44</v>
      </c>
      <c r="S20" s="173">
        <f>Токсовское!X88</f>
        <v>0</v>
      </c>
      <c r="T20" s="173">
        <f>Токсовское!Y88</f>
        <v>0</v>
      </c>
      <c r="U20" s="173">
        <f>Токсовское!Z88</f>
        <v>0</v>
      </c>
      <c r="V20" s="173">
        <f>Токсовское!AA88</f>
        <v>0</v>
      </c>
      <c r="W20" s="173">
        <f>Токсовское!AB88</f>
        <v>0</v>
      </c>
      <c r="X20" s="173">
        <f>Токсовское!AC88</f>
        <v>0</v>
      </c>
      <c r="Y20" s="173">
        <f>Токсовское!AD88</f>
        <v>0</v>
      </c>
      <c r="Z20" s="173">
        <f>Токсовское!AE88</f>
        <v>2</v>
      </c>
      <c r="AA20" s="173">
        <f>Токсовское!AF88</f>
        <v>0</v>
      </c>
      <c r="AB20" s="173">
        <f>Токсовское!AG88</f>
        <v>0</v>
      </c>
      <c r="AC20" s="173">
        <f>Токсовское!AH88</f>
        <v>0</v>
      </c>
      <c r="AD20" s="173">
        <f>Токсовское!AI88</f>
        <v>2</v>
      </c>
      <c r="AE20" s="173">
        <f>Токсовское!AJ88</f>
        <v>0</v>
      </c>
      <c r="AF20" s="173" t="e">
        <f>Токсовское!#REF!</f>
        <v>#REF!</v>
      </c>
      <c r="AG20" s="173" t="e">
        <f>Токсовское!#REF!</f>
        <v>#REF!</v>
      </c>
    </row>
    <row r="21" spans="1:33" ht="14.25">
      <c r="A21" s="172" t="s">
        <v>1534</v>
      </c>
      <c r="B21" s="173">
        <f>Щегловское!G38</f>
        <v>0</v>
      </c>
      <c r="C21" s="173">
        <f>Щегловское!H99</f>
        <v>0</v>
      </c>
      <c r="D21" s="173">
        <f>Щегловское!I99</f>
        <v>0</v>
      </c>
      <c r="E21" s="173">
        <f>Щегловское!J99</f>
        <v>0</v>
      </c>
      <c r="F21" s="173">
        <f>Щегловское!K99</f>
        <v>0</v>
      </c>
      <c r="G21" s="173">
        <f>Щегловское!L99</f>
        <v>0</v>
      </c>
      <c r="H21" s="173">
        <f>Щегловское!M99</f>
        <v>0</v>
      </c>
      <c r="I21" s="173">
        <f>Щегловское!N99</f>
        <v>0</v>
      </c>
      <c r="J21" s="173">
        <f>Щегловское!O99</f>
        <v>0</v>
      </c>
      <c r="K21" s="173">
        <f>Щегловское!P99</f>
        <v>0</v>
      </c>
      <c r="L21" s="173">
        <f>Щегловское!Q99</f>
        <v>0</v>
      </c>
      <c r="M21" s="173">
        <f>Щегловское!R99</f>
        <v>0</v>
      </c>
      <c r="N21" s="173">
        <f>Щегловское!S99</f>
        <v>0</v>
      </c>
      <c r="O21" s="173">
        <f>Щегловское!T99</f>
        <v>21</v>
      </c>
      <c r="P21" s="173">
        <f>Щегловское!U99</f>
        <v>30</v>
      </c>
      <c r="Q21" s="173">
        <f>Щегловское!V99</f>
        <v>24</v>
      </c>
      <c r="R21" s="173">
        <f>Щегловское!W99</f>
        <v>13</v>
      </c>
      <c r="S21" s="173">
        <f>Щегловское!X99</f>
        <v>0</v>
      </c>
      <c r="T21" s="173">
        <f>Щегловское!Y99</f>
        <v>0</v>
      </c>
      <c r="U21" s="173">
        <f>Щегловское!Z99</f>
        <v>0</v>
      </c>
      <c r="V21" s="173">
        <f>Щегловское!AA99</f>
        <v>0</v>
      </c>
      <c r="W21" s="173">
        <f>Щегловское!AB99</f>
        <v>0</v>
      </c>
      <c r="X21" s="173">
        <f>Щегловское!AC99</f>
        <v>0</v>
      </c>
      <c r="Y21" s="173">
        <f>Щегловское!AD99</f>
        <v>0</v>
      </c>
      <c r="Z21" s="173">
        <f>Щегловское!AE99</f>
        <v>0</v>
      </c>
      <c r="AA21" s="173">
        <f>Щегловское!AF99</f>
        <v>0</v>
      </c>
      <c r="AB21" s="173">
        <f>Щегловское!AG99</f>
        <v>0</v>
      </c>
      <c r="AC21" s="173">
        <f>Щегловское!AH99</f>
        <v>0</v>
      </c>
      <c r="AD21" s="173">
        <f>Щегловское!AI99</f>
        <v>55</v>
      </c>
      <c r="AE21" s="173">
        <f>Щегловское!AJ99</f>
        <v>0</v>
      </c>
      <c r="AF21" s="173">
        <f>Щегловское!BC38</f>
        <v>0</v>
      </c>
      <c r="AG21" s="173">
        <f>Щегловское!BD38</f>
        <v>0</v>
      </c>
    </row>
    <row r="22" spans="1:33" ht="14.25">
      <c r="A22" s="172" t="s">
        <v>1621</v>
      </c>
      <c r="B22" s="173">
        <f>Юкковское!G38</f>
        <v>0</v>
      </c>
      <c r="C22" s="173">
        <f>Юкковское!H99</f>
        <v>2</v>
      </c>
      <c r="D22" s="173">
        <f>Юкковское!I99</f>
        <v>7</v>
      </c>
      <c r="E22" s="173">
        <f>Юкковское!J99</f>
        <v>6</v>
      </c>
      <c r="F22" s="173">
        <f>Юкковское!K99</f>
        <v>0</v>
      </c>
      <c r="G22" s="173">
        <f>Юкковское!L99</f>
        <v>0</v>
      </c>
      <c r="H22" s="173">
        <f>Юкковское!M99</f>
        <v>0</v>
      </c>
      <c r="I22" s="173">
        <f>Юкковское!N99</f>
        <v>0</v>
      </c>
      <c r="J22" s="173">
        <f>Юкковское!O99</f>
        <v>0</v>
      </c>
      <c r="K22" s="173">
        <f>Юкковское!P99</f>
        <v>0</v>
      </c>
      <c r="L22" s="173">
        <f>Юкковское!Q99</f>
        <v>0</v>
      </c>
      <c r="M22" s="173">
        <f>Юкковское!R99</f>
        <v>0</v>
      </c>
      <c r="N22" s="173">
        <f>Юкковское!S99</f>
        <v>0</v>
      </c>
      <c r="O22" s="173">
        <f>Юкковское!T99</f>
        <v>19</v>
      </c>
      <c r="P22" s="173">
        <f>Юкковское!U99</f>
        <v>26</v>
      </c>
      <c r="Q22" s="173">
        <f>Юкковское!V99</f>
        <v>31</v>
      </c>
      <c r="R22" s="173">
        <f>Юкковское!W99</f>
        <v>0</v>
      </c>
      <c r="S22" s="173">
        <f>Юкковское!X99</f>
        <v>0</v>
      </c>
      <c r="T22" s="173">
        <f>Юкковское!Y99</f>
        <v>0</v>
      </c>
      <c r="U22" s="173">
        <f>Юкковское!Z99</f>
        <v>0</v>
      </c>
      <c r="V22" s="173">
        <f>Юкковское!AA99</f>
        <v>0</v>
      </c>
      <c r="W22" s="173">
        <f>Юкковское!AB99</f>
        <v>0</v>
      </c>
      <c r="X22" s="173">
        <f>Юкковское!AC99</f>
        <v>0</v>
      </c>
      <c r="Y22" s="173">
        <f>Юкковское!AD99</f>
        <v>0</v>
      </c>
      <c r="Z22" s="173">
        <f>Юкковское!AE99</f>
        <v>11</v>
      </c>
      <c r="AA22" s="173">
        <f>Юкковское!AF99</f>
        <v>0</v>
      </c>
      <c r="AB22" s="173">
        <f>Юкковское!AG99</f>
        <v>0</v>
      </c>
      <c r="AC22" s="173">
        <f>Юкковское!AH99</f>
        <v>0</v>
      </c>
      <c r="AD22" s="173">
        <f>Юкковское!AI99</f>
        <v>11</v>
      </c>
      <c r="AE22" s="173">
        <f>Юкковское!AJ99</f>
        <v>0</v>
      </c>
      <c r="AF22" s="173">
        <f>Юкковское!BC38</f>
        <v>0</v>
      </c>
      <c r="AG22" s="173">
        <f>Юкковское!BD38</f>
        <v>0</v>
      </c>
    </row>
    <row r="23" spans="1:33" ht="15">
      <c r="A23" s="178" t="s">
        <v>1667</v>
      </c>
      <c r="B23" s="179" t="e">
        <f t="shared" ref="B23:AG23" si="0">SUM(B4:B22)</f>
        <v>#REF!</v>
      </c>
      <c r="C23" s="179">
        <f t="shared" si="0"/>
        <v>1494</v>
      </c>
      <c r="D23" s="179">
        <f t="shared" si="0"/>
        <v>2161</v>
      </c>
      <c r="E23" s="179">
        <f t="shared" si="0"/>
        <v>5413</v>
      </c>
      <c r="F23" s="179">
        <f t="shared" si="0"/>
        <v>40</v>
      </c>
      <c r="G23" s="179">
        <f t="shared" si="0"/>
        <v>0</v>
      </c>
      <c r="H23" s="179">
        <f t="shared" si="0"/>
        <v>0</v>
      </c>
      <c r="I23" s="179">
        <f t="shared" si="0"/>
        <v>0</v>
      </c>
      <c r="J23" s="179">
        <f t="shared" si="0"/>
        <v>0</v>
      </c>
      <c r="K23" s="179">
        <f t="shared" si="0"/>
        <v>0</v>
      </c>
      <c r="L23" s="179">
        <f t="shared" si="0"/>
        <v>0</v>
      </c>
      <c r="M23" s="179">
        <f t="shared" si="0"/>
        <v>0</v>
      </c>
      <c r="N23" s="179">
        <f t="shared" si="0"/>
        <v>8</v>
      </c>
      <c r="O23" s="179">
        <f t="shared" si="0"/>
        <v>3366</v>
      </c>
      <c r="P23" s="179">
        <f t="shared" si="0"/>
        <v>3288</v>
      </c>
      <c r="Q23" s="179">
        <f t="shared" si="0"/>
        <v>9067</v>
      </c>
      <c r="R23" s="179">
        <f t="shared" si="0"/>
        <v>586</v>
      </c>
      <c r="S23" s="179">
        <f t="shared" si="0"/>
        <v>0</v>
      </c>
      <c r="T23" s="179">
        <f t="shared" si="0"/>
        <v>0</v>
      </c>
      <c r="U23" s="179">
        <f t="shared" si="0"/>
        <v>0</v>
      </c>
      <c r="V23" s="179">
        <f t="shared" si="0"/>
        <v>0</v>
      </c>
      <c r="W23" s="179">
        <f t="shared" si="0"/>
        <v>0</v>
      </c>
      <c r="X23" s="179">
        <f t="shared" si="0"/>
        <v>0</v>
      </c>
      <c r="Y23" s="179">
        <f t="shared" si="0"/>
        <v>0</v>
      </c>
      <c r="Z23" s="179">
        <f t="shared" si="0"/>
        <v>5655</v>
      </c>
      <c r="AA23" s="179">
        <f t="shared" si="0"/>
        <v>26</v>
      </c>
      <c r="AB23" s="179">
        <f t="shared" si="0"/>
        <v>0</v>
      </c>
      <c r="AC23" s="179">
        <f t="shared" si="0"/>
        <v>0</v>
      </c>
      <c r="AD23" s="179">
        <f t="shared" si="0"/>
        <v>5587</v>
      </c>
      <c r="AE23" s="179">
        <f t="shared" si="0"/>
        <v>28</v>
      </c>
      <c r="AF23" s="179" t="e">
        <f t="shared" si="0"/>
        <v>#REF!</v>
      </c>
      <c r="AG23" s="179" t="e">
        <f t="shared" si="0"/>
        <v>#REF!</v>
      </c>
    </row>
  </sheetData>
  <mergeCells count="5">
    <mergeCell ref="A1:A3"/>
    <mergeCell ref="B1:M2"/>
    <mergeCell ref="N1:Y2"/>
    <mergeCell ref="Z1:AC2"/>
    <mergeCell ref="AD1:AG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V1000"/>
  <sheetViews>
    <sheetView workbookViewId="0"/>
  </sheetViews>
  <sheetFormatPr defaultColWidth="12.5703125" defaultRowHeight="15.75" customHeight="1"/>
  <cols>
    <col min="1" max="1" width="6.140625" customWidth="1"/>
    <col min="2" max="2" width="8.85546875" customWidth="1"/>
    <col min="3" max="3" width="44.42578125" customWidth="1"/>
    <col min="4" max="9" width="12.5703125" hidden="1"/>
    <col min="13" max="21" width="12.5703125" hidden="1"/>
    <col min="25" max="30" width="12.5703125" hidden="1"/>
    <col min="31" max="32" width="19.28515625" customWidth="1"/>
    <col min="33" max="34" width="12.5703125" hidden="1"/>
    <col min="35" max="36" width="19.28515625" customWidth="1"/>
    <col min="37" max="48" width="12.5703125" hidden="1"/>
  </cols>
  <sheetData>
    <row r="1" spans="1:48" ht="15">
      <c r="A1" s="252" t="str">
        <f ca="1">IFERROR(__xludf.DUMMYFUNCTION("IMPORTRANGE(""https://docs.google.com/spreadsheets/d/17satSTpinhgyKONxUt8ymbzIQURiWn9_odZBdnkb3WE/edit#gid=1462225298"",""МСЗУ ОМСУ!A2:c100"")"),"")</f>
        <v/>
      </c>
      <c r="B1" s="247"/>
      <c r="C1" s="248"/>
      <c r="D1" s="180" t="str">
        <f ca="1">IFERROR(__xludf.DUMMYFUNCTION("IMPORTRANGE(""https://docs.google.com/spreadsheets/d/17satSTpinhgyKONxUt8ymbzIQURiWn9_odZBdnkb3WE/edit#gid=1462225298"",""МСЗУ ОМСУ!d2:al4"")"),"")</f>
        <v/>
      </c>
      <c r="E1" s="180"/>
      <c r="F1" s="180"/>
      <c r="G1" s="253" t="str">
        <f ca="1">IFERROR(__xludf.DUMMYFUNCTION("""COMPUTED_VALUE"""),"Количество обращений за получением МСЗУ в электронном виде с использованием ЕПГУ/РПГУ")</f>
        <v>Количество обращений за получением МСЗУ в электронном виде с использованием ЕПГУ/РПГУ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8"/>
      <c r="S1" s="253" t="str">
        <f ca="1">IFERROR(__xludf.DUMMYFUNCTION("""COMPUTED_VALUE"""),"Общее количество обращений во всех формах за получением МСЗУ")</f>
        <v>Общее количество обращений во всех формах за получением МСЗУ</v>
      </c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8"/>
      <c r="AE1" s="253" t="str">
        <f ca="1">IFERROR(__xludf.DUMMYFUNCTION("""COMPUTED_VALUE"""),"Количество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РПГУ")</f>
        <v>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</v>
      </c>
      <c r="AF1" s="247"/>
      <c r="AG1" s="247"/>
      <c r="AH1" s="248"/>
      <c r="AI1" s="253" t="str">
        <f ca="1">IFERROR(__xludf.DUMMYFUNCTION("""COMPUTED_VALUE"""),"Общее количество предоставленных массовых социально значимых услуг в электронном виде с использованием ЕПГУ или РПГУ ")</f>
        <v xml:space="preserve">Общее количество предоставленных массовых социально значимых услуг в электронном виде с использованием ЕПГУ или РПГУ </v>
      </c>
      <c r="AJ1" s="247"/>
      <c r="AK1" s="247"/>
      <c r="AL1" s="248"/>
      <c r="AM1" s="181"/>
      <c r="AN1" s="181"/>
      <c r="AO1" s="181"/>
      <c r="AP1" s="181"/>
      <c r="AQ1" s="181"/>
      <c r="AR1" s="181"/>
      <c r="AS1" s="181"/>
      <c r="AT1" s="181"/>
      <c r="AU1" s="181"/>
      <c r="AV1" s="181"/>
    </row>
    <row r="2" spans="1:48" ht="68.25" customHeight="1">
      <c r="A2" s="249"/>
      <c r="B2" s="250"/>
      <c r="C2" s="251"/>
      <c r="D2" s="182" t="str">
        <f ca="1">IFERROR(__xludf.DUMMYFUNCTION("""COMPUTED_VALUE"""),"Подключена на ЕПГУ")</f>
        <v>Подключена на ЕПГУ</v>
      </c>
      <c r="E2" s="182" t="str">
        <f ca="1">IFERROR(__xludf.DUMMYFUNCTION("""COMPUTED_VALUE"""),"Подключена на РПГУ")</f>
        <v>Подключена на РПГУ</v>
      </c>
      <c r="F2" s="182" t="str">
        <f ca="1">IFERROR(__xludf.DUMMYFUNCTION("""COMPUTED_VALUE"""),"ID")</f>
        <v>ID</v>
      </c>
      <c r="G2" s="249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1"/>
      <c r="S2" s="249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1"/>
      <c r="AE2" s="249"/>
      <c r="AF2" s="250"/>
      <c r="AG2" s="250"/>
      <c r="AH2" s="251"/>
      <c r="AI2" s="249"/>
      <c r="AJ2" s="250"/>
      <c r="AK2" s="250"/>
      <c r="AL2" s="251"/>
      <c r="AM2" s="181"/>
      <c r="AN2" s="181"/>
      <c r="AO2" s="181"/>
      <c r="AP2" s="181"/>
      <c r="AQ2" s="181"/>
      <c r="AR2" s="181"/>
      <c r="AS2" s="181"/>
      <c r="AT2" s="181"/>
      <c r="AU2" s="181"/>
      <c r="AV2" s="181"/>
    </row>
    <row r="3" spans="1:48" ht="15">
      <c r="A3" s="180" t="str">
        <f ca="1">IFERROR(__xludf.DUMMYFUNCTION("""COMPUTED_VALUE"""),"№ п/п")</f>
        <v>№ п/п</v>
      </c>
      <c r="B3" s="180" t="str">
        <f ca="1">IFERROR(__xludf.DUMMYFUNCTION("""COMPUTED_VALUE"""),"Номер МР")</f>
        <v>Номер МР</v>
      </c>
      <c r="C3" s="180" t="str">
        <f ca="1">IFERROR(__xludf.DUMMYFUNCTION("""COMPUTED_VALUE"""),"Наименование услуги")</f>
        <v>Наименование услуги</v>
      </c>
      <c r="D3" s="180"/>
      <c r="E3" s="180"/>
      <c r="F3" s="180"/>
      <c r="G3" s="183" t="str">
        <f ca="1">IFERROR(__xludf.DUMMYFUNCTION("""COMPUTED_VALUE"""),"Январь")</f>
        <v>Январь</v>
      </c>
      <c r="H3" s="183" t="str">
        <f ca="1">IFERROR(__xludf.DUMMYFUNCTION("""COMPUTED_VALUE"""),"Февраль")</f>
        <v>Февраль</v>
      </c>
      <c r="I3" s="183" t="str">
        <f ca="1">IFERROR(__xludf.DUMMYFUNCTION("""COMPUTED_VALUE"""),"Март")</f>
        <v>Март</v>
      </c>
      <c r="J3" s="183" t="str">
        <f ca="1">IFERROR(__xludf.DUMMYFUNCTION("""COMPUTED_VALUE"""),"Апрель")</f>
        <v>Апрель</v>
      </c>
      <c r="K3" s="183" t="str">
        <f ca="1">IFERROR(__xludf.DUMMYFUNCTION("""COMPUTED_VALUE"""),"Май")</f>
        <v>Май</v>
      </c>
      <c r="L3" s="183" t="str">
        <f ca="1">IFERROR(__xludf.DUMMYFUNCTION("""COMPUTED_VALUE"""),"Июнь")</f>
        <v>Июнь</v>
      </c>
      <c r="M3" s="183" t="str">
        <f ca="1">IFERROR(__xludf.DUMMYFUNCTION("""COMPUTED_VALUE"""),"Июль")</f>
        <v>Июль</v>
      </c>
      <c r="N3" s="183" t="str">
        <f ca="1">IFERROR(__xludf.DUMMYFUNCTION("""COMPUTED_VALUE"""),"Август")</f>
        <v>Август</v>
      </c>
      <c r="O3" s="183" t="str">
        <f ca="1">IFERROR(__xludf.DUMMYFUNCTION("""COMPUTED_VALUE"""),"Сентябрь")</f>
        <v>Сентябрь</v>
      </c>
      <c r="P3" s="183" t="str">
        <f ca="1">IFERROR(__xludf.DUMMYFUNCTION("""COMPUTED_VALUE"""),"Октябрь")</f>
        <v>Октябрь</v>
      </c>
      <c r="Q3" s="183" t="str">
        <f ca="1">IFERROR(__xludf.DUMMYFUNCTION("""COMPUTED_VALUE"""),"Ноябрь")</f>
        <v>Ноябрь</v>
      </c>
      <c r="R3" s="183" t="str">
        <f ca="1">IFERROR(__xludf.DUMMYFUNCTION("""COMPUTED_VALUE"""),"Декабрь")</f>
        <v>Декабрь</v>
      </c>
      <c r="S3" s="183" t="str">
        <f ca="1">IFERROR(__xludf.DUMMYFUNCTION("""COMPUTED_VALUE"""),"Январь")</f>
        <v>Январь</v>
      </c>
      <c r="T3" s="183" t="str">
        <f ca="1">IFERROR(__xludf.DUMMYFUNCTION("""COMPUTED_VALUE"""),"Февраль")</f>
        <v>Февраль</v>
      </c>
      <c r="U3" s="183" t="str">
        <f ca="1">IFERROR(__xludf.DUMMYFUNCTION("""COMPUTED_VALUE"""),"Март")</f>
        <v>Март</v>
      </c>
      <c r="V3" s="183" t="str">
        <f ca="1">IFERROR(__xludf.DUMMYFUNCTION("""COMPUTED_VALUE"""),"Апрель")</f>
        <v>Апрель</v>
      </c>
      <c r="W3" s="183" t="str">
        <f ca="1">IFERROR(__xludf.DUMMYFUNCTION("""COMPUTED_VALUE"""),"Май")</f>
        <v>Май</v>
      </c>
      <c r="X3" s="183" t="str">
        <f ca="1">IFERROR(__xludf.DUMMYFUNCTION("""COMPUTED_VALUE"""),"Июнь")</f>
        <v>Июнь</v>
      </c>
      <c r="Y3" s="183" t="str">
        <f ca="1">IFERROR(__xludf.DUMMYFUNCTION("""COMPUTED_VALUE"""),"Июль")</f>
        <v>Июль</v>
      </c>
      <c r="Z3" s="183" t="str">
        <f ca="1">IFERROR(__xludf.DUMMYFUNCTION("""COMPUTED_VALUE"""),"Август")</f>
        <v>Август</v>
      </c>
      <c r="AA3" s="183" t="str">
        <f ca="1">IFERROR(__xludf.DUMMYFUNCTION("""COMPUTED_VALUE"""),"Сентябрь")</f>
        <v>Сентябрь</v>
      </c>
      <c r="AB3" s="183" t="str">
        <f ca="1">IFERROR(__xludf.DUMMYFUNCTION("""COMPUTED_VALUE"""),"Октябрь")</f>
        <v>Октябрь</v>
      </c>
      <c r="AC3" s="183" t="str">
        <f ca="1">IFERROR(__xludf.DUMMYFUNCTION("""COMPUTED_VALUE"""),"Ноябрь")</f>
        <v>Ноябрь</v>
      </c>
      <c r="AD3" s="183" t="str">
        <f ca="1">IFERROR(__xludf.DUMMYFUNCTION("""COMPUTED_VALUE"""),"Декабрь")</f>
        <v>Декабрь</v>
      </c>
      <c r="AE3" s="183" t="str">
        <f ca="1">IFERROR(__xludf.DUMMYFUNCTION("""COMPUTED_VALUE"""),"I квартал 2023")</f>
        <v>I квартал 2023</v>
      </c>
      <c r="AF3" s="183" t="str">
        <f ca="1">IFERROR(__xludf.DUMMYFUNCTION("""COMPUTED_VALUE"""),"II квартал 2023")</f>
        <v>II квартал 2023</v>
      </c>
      <c r="AG3" s="183" t="str">
        <f ca="1">IFERROR(__xludf.DUMMYFUNCTION("""COMPUTED_VALUE"""),"III квартал 2023")</f>
        <v>III квартал 2023</v>
      </c>
      <c r="AH3" s="183" t="str">
        <f ca="1">IFERROR(__xludf.DUMMYFUNCTION("""COMPUTED_VALUE"""),"IV квартал 2023")</f>
        <v>IV квартал 2023</v>
      </c>
      <c r="AI3" s="183" t="str">
        <f ca="1">IFERROR(__xludf.DUMMYFUNCTION("""COMPUTED_VALUE"""),"I квартал 2023")</f>
        <v>I квартал 2023</v>
      </c>
      <c r="AJ3" s="183" t="str">
        <f ca="1">IFERROR(__xludf.DUMMYFUNCTION("""COMPUTED_VALUE"""),"II квартал 2023")</f>
        <v>II квартал 2023</v>
      </c>
      <c r="AK3" s="183" t="str">
        <f ca="1">IFERROR(__xludf.DUMMYFUNCTION("""COMPUTED_VALUE"""),"III квартал 2023")</f>
        <v>III квартал 2023</v>
      </c>
      <c r="AL3" s="183" t="str">
        <f ca="1">IFERROR(__xludf.DUMMYFUNCTION("""COMPUTED_VALUE"""),"IV квартал 2023")</f>
        <v>IV квартал 2023</v>
      </c>
      <c r="AM3" s="184"/>
      <c r="AN3" s="184"/>
      <c r="AO3" s="184"/>
      <c r="AP3" s="184"/>
      <c r="AQ3" s="184"/>
      <c r="AR3" s="184"/>
      <c r="AS3" s="184"/>
      <c r="AT3" s="184"/>
      <c r="AU3" s="184"/>
      <c r="AV3" s="184"/>
    </row>
    <row r="4" spans="1:48" ht="15">
      <c r="A4" s="185">
        <f ca="1">IFERROR(__xludf.DUMMYFUNCTION("""COMPUTED_VALUE"""),1)</f>
        <v>1</v>
      </c>
      <c r="B4" s="185">
        <f ca="1">IFERROR(__xludf.DUMMYFUNCTION("""COMPUTED_VALUE"""),3)</f>
        <v>3</v>
      </c>
      <c r="C4" s="185" t="str">
        <f ca="1">IFERROR(__xludf.DUMMYFUNCTION("""COMPUTED_VALUE"""),"Выдача разрешения на ввод объекта в эксплуатацию, внесение изменений в разрешение на ввод объекта в эксплуатацию")</f>
        <v>Выдача разрешения на ввод объекта в эксплуатацию, внесение изменений в разрешение на ввод объекта в эксплуатацию</v>
      </c>
      <c r="D4" s="185"/>
      <c r="E4" s="185"/>
      <c r="F4" s="185"/>
      <c r="G4" s="185"/>
      <c r="H4" s="186">
        <v>0</v>
      </c>
      <c r="I4" s="187">
        <v>0</v>
      </c>
      <c r="J4" s="188">
        <v>0</v>
      </c>
      <c r="K4" s="189"/>
      <c r="L4" s="188"/>
      <c r="M4" s="188"/>
      <c r="N4" s="188"/>
      <c r="O4" s="188"/>
      <c r="P4" s="188"/>
      <c r="Q4" s="188"/>
      <c r="R4" s="188"/>
      <c r="S4" s="188"/>
      <c r="T4" s="190">
        <v>12</v>
      </c>
      <c r="U4" s="188">
        <v>10</v>
      </c>
      <c r="V4" s="191">
        <v>8</v>
      </c>
      <c r="W4" s="188"/>
      <c r="X4" s="188"/>
      <c r="Y4" s="188"/>
      <c r="Z4" s="188"/>
      <c r="AA4" s="188"/>
      <c r="AB4" s="188"/>
      <c r="AC4" s="188"/>
      <c r="AD4" s="188"/>
      <c r="AE4" s="188">
        <v>0</v>
      </c>
      <c r="AF4" s="188"/>
      <c r="AG4" s="188"/>
      <c r="AH4" s="188"/>
      <c r="AI4" s="188">
        <v>0</v>
      </c>
      <c r="AJ4" s="192"/>
      <c r="AK4" s="185"/>
      <c r="AL4" s="185"/>
      <c r="AM4" s="193"/>
      <c r="AN4" s="193"/>
      <c r="AO4" s="193"/>
      <c r="AP4" s="193"/>
      <c r="AQ4" s="193"/>
      <c r="AR4" s="193"/>
      <c r="AS4" s="193"/>
      <c r="AT4" s="193"/>
      <c r="AU4" s="193"/>
      <c r="AV4" s="193"/>
    </row>
    <row r="5" spans="1:48" ht="15">
      <c r="A5" s="185">
        <f ca="1">IFERROR(__xludf.DUMMYFUNCTION("""COMPUTED_VALUE"""),2)</f>
        <v>2</v>
      </c>
      <c r="B5" s="185">
        <f ca="1">IFERROR(__xludf.DUMMYFUNCTION("""COMPUTED_VALUE"""),4)</f>
        <v>4</v>
      </c>
      <c r="C5" s="185" t="str">
        <f ca="1">IFERROR(__xludf.DUMMYFUNCTION("""COMPUTED_VALUE"""),"Выдача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строительство")</f>
        <v>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</v>
      </c>
      <c r="D5" s="185"/>
      <c r="E5" s="185"/>
      <c r="F5" s="185"/>
      <c r="G5" s="185"/>
      <c r="H5" s="194">
        <v>7</v>
      </c>
      <c r="I5" s="195">
        <v>1</v>
      </c>
      <c r="J5" s="196">
        <v>0</v>
      </c>
      <c r="K5" s="197"/>
      <c r="L5" s="196"/>
      <c r="M5" s="196"/>
      <c r="N5" s="196"/>
      <c r="O5" s="196"/>
      <c r="P5" s="196"/>
      <c r="Q5" s="196"/>
      <c r="R5" s="196"/>
      <c r="S5" s="196"/>
      <c r="T5" s="198">
        <v>24</v>
      </c>
      <c r="U5" s="196">
        <v>8</v>
      </c>
      <c r="V5" s="199">
        <v>22</v>
      </c>
      <c r="W5" s="196"/>
      <c r="X5" s="196"/>
      <c r="Y5" s="196"/>
      <c r="Z5" s="196"/>
      <c r="AA5" s="196"/>
      <c r="AB5" s="196"/>
      <c r="AC5" s="196"/>
      <c r="AD5" s="196"/>
      <c r="AE5" s="196">
        <v>8</v>
      </c>
      <c r="AF5" s="196"/>
      <c r="AG5" s="196"/>
      <c r="AH5" s="196"/>
      <c r="AI5" s="196">
        <v>8</v>
      </c>
      <c r="AJ5" s="200"/>
      <c r="AK5" s="185"/>
      <c r="AL5" s="185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1:48" ht="15">
      <c r="A6" s="185">
        <f ca="1">IFERROR(__xludf.DUMMYFUNCTION("""COMPUTED_VALUE"""),3)</f>
        <v>3</v>
      </c>
      <c r="B6" s="185">
        <f ca="1">IFERROR(__xludf.DUMMYFUNCTION("""COMPUTED_VALUE"""),91)</f>
        <v>91</v>
      </c>
      <c r="C6" s="185" t="str">
        <f ca="1">IFERROR(__xludf.DUMMYFUNCTION("""COMPUTED_VALUE"""),"Направление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деятельности")</f>
        <v>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</v>
      </c>
      <c r="D6" s="185"/>
      <c r="E6" s="185"/>
      <c r="F6" s="185"/>
      <c r="G6" s="185"/>
      <c r="H6" s="194">
        <v>2</v>
      </c>
      <c r="I6" s="195">
        <v>0</v>
      </c>
      <c r="J6" s="196">
        <v>4</v>
      </c>
      <c r="K6" s="197"/>
      <c r="L6" s="196"/>
      <c r="M6" s="196"/>
      <c r="N6" s="196"/>
      <c r="O6" s="196"/>
      <c r="P6" s="196"/>
      <c r="Q6" s="196"/>
      <c r="R6" s="196"/>
      <c r="S6" s="196"/>
      <c r="T6" s="198">
        <v>3</v>
      </c>
      <c r="U6" s="196">
        <v>30</v>
      </c>
      <c r="V6" s="199">
        <v>11</v>
      </c>
      <c r="W6" s="196"/>
      <c r="X6" s="196"/>
      <c r="Y6" s="196"/>
      <c r="Z6" s="196"/>
      <c r="AA6" s="196"/>
      <c r="AB6" s="196"/>
      <c r="AC6" s="196"/>
      <c r="AD6" s="196"/>
      <c r="AE6" s="196">
        <v>2</v>
      </c>
      <c r="AF6" s="196"/>
      <c r="AG6" s="196"/>
      <c r="AH6" s="196"/>
      <c r="AI6" s="196">
        <v>2</v>
      </c>
      <c r="AJ6" s="200"/>
      <c r="AK6" s="185"/>
      <c r="AL6" s="185"/>
      <c r="AM6" s="193"/>
      <c r="AN6" s="193"/>
      <c r="AO6" s="193"/>
      <c r="AP6" s="193"/>
      <c r="AQ6" s="193"/>
      <c r="AR6" s="193"/>
      <c r="AS6" s="193"/>
      <c r="AT6" s="193"/>
      <c r="AU6" s="193"/>
      <c r="AV6" s="193"/>
    </row>
    <row r="7" spans="1:48" ht="15">
      <c r="A7" s="185">
        <f ca="1">IFERROR(__xludf.DUMMYFUNCTION("""COMPUTED_VALUE"""),4)</f>
        <v>4</v>
      </c>
      <c r="B7" s="185">
        <f ca="1">IFERROR(__xludf.DUMMYFUNCTION("""COMPUTED_VALUE"""),90)</f>
        <v>90</v>
      </c>
      <c r="C7" s="185" t="str">
        <f ca="1">IFERROR(__xludf.DUMMYFUNCTION("""COMPUTED_VALUE"""),"Направление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уст"&amp;"ановленным параметрам и допустимости размещения объекта индивидуального жилищного строительства или садового дома на земельном участке")</f>
        <v>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v>
      </c>
      <c r="D7" s="185"/>
      <c r="E7" s="185"/>
      <c r="F7" s="185"/>
      <c r="G7" s="185"/>
      <c r="H7" s="194">
        <v>26</v>
      </c>
      <c r="I7" s="195">
        <v>48</v>
      </c>
      <c r="J7" s="196">
        <v>22</v>
      </c>
      <c r="K7" s="197"/>
      <c r="L7" s="196"/>
      <c r="M7" s="196"/>
      <c r="N7" s="196"/>
      <c r="O7" s="196"/>
      <c r="P7" s="196"/>
      <c r="Q7" s="196"/>
      <c r="R7" s="196"/>
      <c r="S7" s="196"/>
      <c r="T7" s="198">
        <v>164</v>
      </c>
      <c r="U7" s="196">
        <v>99</v>
      </c>
      <c r="V7" s="199">
        <v>90</v>
      </c>
      <c r="W7" s="196"/>
      <c r="X7" s="196"/>
      <c r="Y7" s="196"/>
      <c r="Z7" s="196"/>
      <c r="AA7" s="196"/>
      <c r="AB7" s="196"/>
      <c r="AC7" s="196"/>
      <c r="AD7" s="196"/>
      <c r="AE7" s="196">
        <v>84</v>
      </c>
      <c r="AF7" s="196"/>
      <c r="AG7" s="196"/>
      <c r="AH7" s="196"/>
      <c r="AI7" s="196">
        <v>84</v>
      </c>
      <c r="AJ7" s="200"/>
      <c r="AK7" s="185"/>
      <c r="AL7" s="185"/>
      <c r="AM7" s="193"/>
      <c r="AN7" s="193"/>
      <c r="AO7" s="193"/>
      <c r="AP7" s="193"/>
      <c r="AQ7" s="193"/>
      <c r="AR7" s="193"/>
      <c r="AS7" s="193"/>
      <c r="AT7" s="193"/>
      <c r="AU7" s="193"/>
      <c r="AV7" s="193"/>
    </row>
    <row r="8" spans="1:48" ht="15">
      <c r="A8" s="185">
        <f ca="1">IFERROR(__xludf.DUMMYFUNCTION("""COMPUTED_VALUE"""),5)</f>
        <v>5</v>
      </c>
      <c r="B8" s="185">
        <f ca="1">IFERROR(__xludf.DUMMYFUNCTION("""COMPUTED_VALUE"""),21)</f>
        <v>21</v>
      </c>
      <c r="C8" s="185" t="str">
        <f ca="1">IFERROR(__xludf.DUMMYFUNCTION("""COMPUTED_VALUE"""),"Выдача градостроительного плана земельного участка")</f>
        <v>Выдача градостроительного плана земельного участка</v>
      </c>
      <c r="D8" s="185"/>
      <c r="E8" s="185"/>
      <c r="F8" s="185"/>
      <c r="G8" s="185"/>
      <c r="H8" s="194">
        <v>25</v>
      </c>
      <c r="I8" s="195">
        <v>24</v>
      </c>
      <c r="J8" s="196">
        <v>42</v>
      </c>
      <c r="K8" s="197"/>
      <c r="L8" s="196"/>
      <c r="M8" s="196"/>
      <c r="N8" s="196"/>
      <c r="O8" s="196"/>
      <c r="P8" s="196"/>
      <c r="Q8" s="196"/>
      <c r="R8" s="196"/>
      <c r="S8" s="196"/>
      <c r="T8" s="198">
        <v>82</v>
      </c>
      <c r="U8" s="196">
        <v>94</v>
      </c>
      <c r="V8" s="199">
        <v>110</v>
      </c>
      <c r="W8" s="196"/>
      <c r="X8" s="196"/>
      <c r="Y8" s="196"/>
      <c r="Z8" s="196"/>
      <c r="AA8" s="196"/>
      <c r="AB8" s="196"/>
      <c r="AC8" s="196"/>
      <c r="AD8" s="196"/>
      <c r="AE8" s="196">
        <v>57</v>
      </c>
      <c r="AF8" s="196"/>
      <c r="AG8" s="196"/>
      <c r="AH8" s="196"/>
      <c r="AI8" s="196">
        <v>57</v>
      </c>
      <c r="AJ8" s="200"/>
      <c r="AK8" s="185"/>
      <c r="AL8" s="185"/>
      <c r="AM8" s="193"/>
      <c r="AN8" s="193"/>
      <c r="AO8" s="193"/>
      <c r="AP8" s="193"/>
      <c r="AQ8" s="193"/>
      <c r="AR8" s="193"/>
      <c r="AS8" s="193"/>
      <c r="AT8" s="193"/>
      <c r="AU8" s="193"/>
      <c r="AV8" s="193"/>
    </row>
    <row r="9" spans="1:48" ht="15">
      <c r="A9" s="185">
        <f ca="1">IFERROR(__xludf.DUMMYFUNCTION("""COMPUTED_VALUE"""),6)</f>
        <v>6</v>
      </c>
      <c r="B9" s="185">
        <f ca="1">IFERROR(__xludf.DUMMYFUNCTION("""COMPUTED_VALUE"""),85)</f>
        <v>85</v>
      </c>
      <c r="C9" s="185" t="str">
        <f ca="1">IFERROR(__xludf.DUMMYFUNCTION("""COMPUTED_VALUE"""),"Выдача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образования")</f>
        <v>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</v>
      </c>
      <c r="D9" s="185"/>
      <c r="E9" s="185"/>
      <c r="F9" s="185"/>
      <c r="G9" s="185"/>
      <c r="H9" s="194">
        <v>0</v>
      </c>
      <c r="I9" s="195">
        <v>0</v>
      </c>
      <c r="J9" s="196">
        <v>0</v>
      </c>
      <c r="K9" s="197"/>
      <c r="L9" s="196"/>
      <c r="M9" s="196"/>
      <c r="N9" s="196"/>
      <c r="O9" s="196"/>
      <c r="P9" s="196"/>
      <c r="Q9" s="196"/>
      <c r="R9" s="196"/>
      <c r="S9" s="196"/>
      <c r="T9" s="198">
        <v>0</v>
      </c>
      <c r="U9" s="196">
        <v>1</v>
      </c>
      <c r="V9" s="199">
        <v>9</v>
      </c>
      <c r="W9" s="196"/>
      <c r="X9" s="196"/>
      <c r="Y9" s="196"/>
      <c r="Z9" s="196"/>
      <c r="AA9" s="196"/>
      <c r="AB9" s="196"/>
      <c r="AC9" s="196"/>
      <c r="AD9" s="196"/>
      <c r="AE9" s="196">
        <v>0</v>
      </c>
      <c r="AF9" s="196"/>
      <c r="AG9" s="196"/>
      <c r="AH9" s="196"/>
      <c r="AI9" s="196">
        <v>0</v>
      </c>
      <c r="AJ9" s="200"/>
      <c r="AK9" s="185"/>
      <c r="AL9" s="185"/>
      <c r="AM9" s="193"/>
      <c r="AN9" s="193"/>
      <c r="AO9" s="193"/>
      <c r="AP9" s="193"/>
      <c r="AQ9" s="193"/>
      <c r="AR9" s="193"/>
      <c r="AS9" s="193"/>
      <c r="AT9" s="193"/>
      <c r="AU9" s="193"/>
      <c r="AV9" s="193"/>
    </row>
    <row r="10" spans="1:48" ht="15">
      <c r="A10" s="185">
        <f ca="1">IFERROR(__xludf.DUMMYFUNCTION("""COMPUTED_VALUE"""),7)</f>
        <v>7</v>
      </c>
      <c r="B10" s="185">
        <f ca="1">IFERROR(__xludf.DUMMYFUNCTION("""COMPUTED_VALUE"""),63)</f>
        <v>63</v>
      </c>
      <c r="C10" s="185" t="str">
        <f ca="1">IFERROR(__xludf.DUMMYFUNCTION("""COMPUTED_VALUE"""),"Организация отдыха детей в каникулярное время")</f>
        <v>Организация отдыха детей в каникулярное время</v>
      </c>
      <c r="D10" s="185"/>
      <c r="E10" s="185"/>
      <c r="F10" s="185"/>
      <c r="G10" s="185"/>
      <c r="H10" s="194">
        <v>19</v>
      </c>
      <c r="I10" s="195">
        <v>23</v>
      </c>
      <c r="J10" s="196">
        <v>48</v>
      </c>
      <c r="K10" s="197"/>
      <c r="L10" s="196"/>
      <c r="M10" s="196"/>
      <c r="N10" s="196"/>
      <c r="O10" s="196"/>
      <c r="P10" s="196"/>
      <c r="Q10" s="196"/>
      <c r="R10" s="196"/>
      <c r="S10" s="196"/>
      <c r="T10" s="198">
        <v>19</v>
      </c>
      <c r="U10" s="196">
        <v>23</v>
      </c>
      <c r="V10" s="199">
        <v>48</v>
      </c>
      <c r="W10" s="196"/>
      <c r="X10" s="196"/>
      <c r="Y10" s="196"/>
      <c r="Z10" s="196"/>
      <c r="AA10" s="196"/>
      <c r="AB10" s="196"/>
      <c r="AC10" s="196"/>
      <c r="AD10" s="196"/>
      <c r="AE10" s="196">
        <v>0</v>
      </c>
      <c r="AF10" s="196"/>
      <c r="AG10" s="196"/>
      <c r="AH10" s="196"/>
      <c r="AI10" s="196">
        <v>0</v>
      </c>
      <c r="AJ10" s="200"/>
      <c r="AK10" s="185"/>
      <c r="AL10" s="185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</row>
    <row r="11" spans="1:48" ht="15">
      <c r="A11" s="185">
        <f ca="1">IFERROR(__xludf.DUMMYFUNCTION("""COMPUTED_VALUE"""),8)</f>
        <v>8</v>
      </c>
      <c r="B11" s="185">
        <f ca="1">IFERROR(__xludf.DUMMYFUNCTION("""COMPUTED_VALUE"""),59)</f>
        <v>59</v>
      </c>
      <c r="C11" s="185" t="str">
        <f ca="1">IFERROR(__xludf.DUMMYFUNCTION("""COMPUTED_VALUE"""),"Перераспределение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собственности")</f>
        <v>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</v>
      </c>
      <c r="D11" s="185"/>
      <c r="E11" s="185"/>
      <c r="F11" s="185"/>
      <c r="G11" s="185"/>
      <c r="H11" s="194">
        <v>2</v>
      </c>
      <c r="I11" s="195">
        <v>0</v>
      </c>
      <c r="J11" s="196">
        <v>1</v>
      </c>
      <c r="K11" s="197"/>
      <c r="L11" s="196"/>
      <c r="M11" s="196"/>
      <c r="N11" s="196"/>
      <c r="O11" s="196"/>
      <c r="P11" s="196"/>
      <c r="Q11" s="196"/>
      <c r="R11" s="196"/>
      <c r="S11" s="196"/>
      <c r="T11" s="198">
        <v>65</v>
      </c>
      <c r="U11" s="196">
        <v>75</v>
      </c>
      <c r="V11" s="199">
        <v>92</v>
      </c>
      <c r="W11" s="196"/>
      <c r="X11" s="196"/>
      <c r="Y11" s="196"/>
      <c r="Z11" s="196"/>
      <c r="AA11" s="196"/>
      <c r="AB11" s="196"/>
      <c r="AC11" s="196"/>
      <c r="AD11" s="196"/>
      <c r="AE11" s="196">
        <v>203</v>
      </c>
      <c r="AF11" s="196"/>
      <c r="AG11" s="196"/>
      <c r="AH11" s="196"/>
      <c r="AI11" s="196">
        <v>203</v>
      </c>
      <c r="AJ11" s="200"/>
      <c r="AK11" s="185"/>
      <c r="AL11" s="185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</row>
    <row r="12" spans="1:48" ht="15">
      <c r="A12" s="185">
        <f ca="1">IFERROR(__xludf.DUMMYFUNCTION("""COMPUTED_VALUE"""),9)</f>
        <v>9</v>
      </c>
      <c r="B12" s="185">
        <f ca="1">IFERROR(__xludf.DUMMYFUNCTION("""COMPUTED_VALUE"""),55)</f>
        <v>55</v>
      </c>
      <c r="C12" s="185" t="str">
        <f ca="1">IFERROR(__xludf.DUMMYFUNCTION("""COMPUTED_VALUE"""),"Предоставление разрешения на осуществление земляных работ")</f>
        <v>Предоставление разрешения на осуществление земляных работ</v>
      </c>
      <c r="D12" s="185"/>
      <c r="E12" s="185"/>
      <c r="F12" s="185"/>
      <c r="G12" s="185"/>
      <c r="H12" s="194">
        <v>0</v>
      </c>
      <c r="I12" s="195">
        <v>0</v>
      </c>
      <c r="J12" s="196">
        <v>0</v>
      </c>
      <c r="K12" s="197"/>
      <c r="L12" s="196"/>
      <c r="M12" s="196"/>
      <c r="N12" s="196"/>
      <c r="O12" s="196"/>
      <c r="P12" s="196"/>
      <c r="Q12" s="196"/>
      <c r="R12" s="196"/>
      <c r="S12" s="196"/>
      <c r="T12" s="198">
        <v>7</v>
      </c>
      <c r="U12" s="196">
        <v>6</v>
      </c>
      <c r="V12" s="199">
        <v>5</v>
      </c>
      <c r="W12" s="196"/>
      <c r="X12" s="196"/>
      <c r="Y12" s="196"/>
      <c r="Z12" s="196"/>
      <c r="AA12" s="196"/>
      <c r="AB12" s="196"/>
      <c r="AC12" s="196"/>
      <c r="AD12" s="196"/>
      <c r="AE12" s="196">
        <v>0</v>
      </c>
      <c r="AF12" s="196"/>
      <c r="AG12" s="196"/>
      <c r="AH12" s="196"/>
      <c r="AI12" s="196">
        <v>0</v>
      </c>
      <c r="AJ12" s="200"/>
      <c r="AK12" s="185"/>
      <c r="AL12" s="185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</row>
    <row r="13" spans="1:48" ht="15">
      <c r="A13" s="185">
        <f ca="1">IFERROR(__xludf.DUMMYFUNCTION("""COMPUTED_VALUE"""),10)</f>
        <v>10</v>
      </c>
      <c r="B13" s="185">
        <f ca="1">IFERROR(__xludf.DUMMYFUNCTION("""COMPUTED_VALUE"""),18)</f>
        <v>18</v>
      </c>
      <c r="C13" s="185" t="str">
        <f ca="1">IFERROR(__xludf.DUMMYFUNCTION("""COMPUTED_VALUE"""),"Присвоение адреса объекту адресации, изменение и аннулирование такого адреса")</f>
        <v>Присвоение адреса объекту адресации, изменение и аннулирование такого адреса</v>
      </c>
      <c r="D13" s="185"/>
      <c r="E13" s="185"/>
      <c r="F13" s="185"/>
      <c r="G13" s="185"/>
      <c r="H13" s="194">
        <v>3</v>
      </c>
      <c r="I13" s="195">
        <v>3</v>
      </c>
      <c r="J13" s="196">
        <v>1</v>
      </c>
      <c r="K13" s="197"/>
      <c r="L13" s="196"/>
      <c r="M13" s="196"/>
      <c r="N13" s="196"/>
      <c r="O13" s="196"/>
      <c r="P13" s="196"/>
      <c r="Q13" s="196"/>
      <c r="R13" s="196"/>
      <c r="S13" s="196"/>
      <c r="T13" s="198">
        <v>29</v>
      </c>
      <c r="U13" s="196">
        <v>34</v>
      </c>
      <c r="V13" s="199">
        <v>26</v>
      </c>
      <c r="W13" s="196"/>
      <c r="X13" s="196"/>
      <c r="Y13" s="196"/>
      <c r="Z13" s="196"/>
      <c r="AA13" s="196"/>
      <c r="AB13" s="196"/>
      <c r="AC13" s="196"/>
      <c r="AD13" s="196"/>
      <c r="AE13" s="196">
        <v>10</v>
      </c>
      <c r="AF13" s="196"/>
      <c r="AG13" s="196"/>
      <c r="AH13" s="196"/>
      <c r="AI13" s="196">
        <v>10</v>
      </c>
      <c r="AJ13" s="200"/>
      <c r="AK13" s="185"/>
      <c r="AL13" s="185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</row>
    <row r="14" spans="1:48" ht="15">
      <c r="A14" s="185">
        <f ca="1">IFERROR(__xludf.DUMMYFUNCTION("""COMPUTED_VALUE"""),11)</f>
        <v>11</v>
      </c>
      <c r="B14" s="185">
        <f ca="1">IFERROR(__xludf.DUMMYFUNCTION("""COMPUTED_VALUE"""),14)</f>
        <v>14</v>
      </c>
      <c r="C14" s="185" t="str">
        <f ca="1">IFERROR(__xludf.DUMMYFUNCTION("""COMPUTED_VALUE"""),"Согласование проведения переустройства и (или) перепланировки помещения в многоквартирном доме")</f>
        <v>Согласование проведения переустройства и (или) перепланировки помещения в многоквартирном доме</v>
      </c>
      <c r="D14" s="185"/>
      <c r="E14" s="185"/>
      <c r="F14" s="185"/>
      <c r="G14" s="185"/>
      <c r="H14" s="194">
        <v>0</v>
      </c>
      <c r="I14" s="195">
        <v>0</v>
      </c>
      <c r="J14" s="196">
        <v>0</v>
      </c>
      <c r="K14" s="197"/>
      <c r="L14" s="196"/>
      <c r="M14" s="196"/>
      <c r="N14" s="196"/>
      <c r="O14" s="196"/>
      <c r="P14" s="196"/>
      <c r="Q14" s="196"/>
      <c r="R14" s="196"/>
      <c r="S14" s="196"/>
      <c r="T14" s="198">
        <v>2</v>
      </c>
      <c r="U14" s="196">
        <v>3</v>
      </c>
      <c r="V14" s="199">
        <v>3</v>
      </c>
      <c r="W14" s="196"/>
      <c r="X14" s="196"/>
      <c r="Y14" s="196"/>
      <c r="Z14" s="196"/>
      <c r="AA14" s="196"/>
      <c r="AB14" s="196"/>
      <c r="AC14" s="196"/>
      <c r="AD14" s="196"/>
      <c r="AE14" s="196">
        <v>0</v>
      </c>
      <c r="AF14" s="196"/>
      <c r="AG14" s="196"/>
      <c r="AH14" s="196"/>
      <c r="AI14" s="196">
        <v>0</v>
      </c>
      <c r="AJ14" s="200"/>
      <c r="AK14" s="185"/>
      <c r="AL14" s="185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</row>
    <row r="15" spans="1:48" ht="15">
      <c r="A15" s="185">
        <f ca="1">IFERROR(__xludf.DUMMYFUNCTION("""COMPUTED_VALUE"""),12)</f>
        <v>12</v>
      </c>
      <c r="B15" s="185">
        <f ca="1">IFERROR(__xludf.DUMMYFUNCTION("""COMPUTED_VALUE"""),24)</f>
        <v>24</v>
      </c>
      <c r="C15" s="185" t="str">
        <f ca="1">IFERROR(__xludf.DUMMYFUNCTION("""COMPUTED_VALUE"""),"Утверждение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образования")</f>
        <v>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</v>
      </c>
      <c r="D15" s="185"/>
      <c r="E15" s="185"/>
      <c r="F15" s="185"/>
      <c r="G15" s="185"/>
      <c r="H15" s="194">
        <v>0</v>
      </c>
      <c r="I15" s="195">
        <v>0</v>
      </c>
      <c r="J15" s="196">
        <v>0</v>
      </c>
      <c r="K15" s="197"/>
      <c r="L15" s="196"/>
      <c r="M15" s="196"/>
      <c r="N15" s="196"/>
      <c r="O15" s="196"/>
      <c r="P15" s="196"/>
      <c r="Q15" s="196"/>
      <c r="R15" s="196"/>
      <c r="S15" s="196"/>
      <c r="T15" s="198">
        <v>7</v>
      </c>
      <c r="U15" s="196">
        <v>11</v>
      </c>
      <c r="V15" s="199">
        <v>13</v>
      </c>
      <c r="W15" s="196"/>
      <c r="X15" s="196"/>
      <c r="Y15" s="196"/>
      <c r="Z15" s="196"/>
      <c r="AA15" s="196"/>
      <c r="AB15" s="196"/>
      <c r="AC15" s="196"/>
      <c r="AD15" s="196"/>
      <c r="AE15" s="196">
        <v>18</v>
      </c>
      <c r="AF15" s="196"/>
      <c r="AG15" s="196"/>
      <c r="AH15" s="196"/>
      <c r="AI15" s="196">
        <v>18</v>
      </c>
      <c r="AJ15" s="200"/>
      <c r="AK15" s="185"/>
      <c r="AL15" s="185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</row>
    <row r="16" spans="1:48" ht="15">
      <c r="A16" s="185">
        <f ca="1">IFERROR(__xludf.DUMMYFUNCTION("""COMPUTED_VALUE"""),13)</f>
        <v>13</v>
      </c>
      <c r="B16" s="185">
        <f ca="1">IFERROR(__xludf.DUMMYFUNCTION("""COMPUTED_VALUE"""),49)</f>
        <v>49</v>
      </c>
      <c r="C16" s="185" t="str">
        <f ca="1">IFERROR(__xludf.DUMMYFUNCTION("""COMPUTED_VALUE"""),"Предоставление земельных участков, находящихся в муниципальной собственности (государственная собственность на которые не разграничена), на торгах")</f>
        <v>Предоставление земельных участков, находящихся в муниципальной собственности (государственная собственность на которые не разграничена), на торгах</v>
      </c>
      <c r="D16" s="185"/>
      <c r="E16" s="185"/>
      <c r="F16" s="185"/>
      <c r="G16" s="185"/>
      <c r="H16" s="194">
        <v>3</v>
      </c>
      <c r="I16" s="195">
        <v>0</v>
      </c>
      <c r="J16" s="196">
        <v>0</v>
      </c>
      <c r="K16" s="197"/>
      <c r="L16" s="196"/>
      <c r="M16" s="196"/>
      <c r="N16" s="196"/>
      <c r="O16" s="196"/>
      <c r="P16" s="196"/>
      <c r="Q16" s="196"/>
      <c r="R16" s="196"/>
      <c r="S16" s="196"/>
      <c r="T16" s="198">
        <v>3</v>
      </c>
      <c r="U16" s="196">
        <v>0</v>
      </c>
      <c r="V16" s="199">
        <v>6</v>
      </c>
      <c r="W16" s="196"/>
      <c r="X16" s="196"/>
      <c r="Y16" s="196"/>
      <c r="Z16" s="196"/>
      <c r="AA16" s="196"/>
      <c r="AB16" s="196"/>
      <c r="AC16" s="196"/>
      <c r="AD16" s="196"/>
      <c r="AE16" s="196">
        <v>3</v>
      </c>
      <c r="AF16" s="196"/>
      <c r="AG16" s="196"/>
      <c r="AH16" s="196"/>
      <c r="AI16" s="196">
        <v>3</v>
      </c>
      <c r="AJ16" s="200"/>
      <c r="AK16" s="185"/>
      <c r="AL16" s="185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</row>
    <row r="17" spans="1:48" ht="15">
      <c r="A17" s="185">
        <f ca="1">IFERROR(__xludf.DUMMYFUNCTION("""COMPUTED_VALUE"""),14)</f>
        <v>14</v>
      </c>
      <c r="B17" s="185">
        <f ca="1">IFERROR(__xludf.DUMMYFUNCTION("""COMPUTED_VALUE"""),1)</f>
        <v>1</v>
      </c>
      <c r="C17" s="185" t="str">
        <f ca="1">IFERROR(__xludf.DUMMYFUNCTION("""COMPUTED_VALUE"""),"Выдача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Фед"&amp;"ерации и международными обязательствами администрацией")</f>
        <v>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Федерации и международными обязательствами администрацией</v>
      </c>
      <c r="D17" s="185"/>
      <c r="E17" s="185"/>
      <c r="F17" s="185"/>
      <c r="G17" s="185"/>
      <c r="H17" s="194">
        <v>9</v>
      </c>
      <c r="I17" s="195">
        <v>0</v>
      </c>
      <c r="J17" s="196">
        <v>0</v>
      </c>
      <c r="K17" s="197"/>
      <c r="L17" s="196"/>
      <c r="M17" s="196"/>
      <c r="N17" s="196"/>
      <c r="O17" s="196"/>
      <c r="P17" s="196"/>
      <c r="Q17" s="196"/>
      <c r="R17" s="196"/>
      <c r="S17" s="196"/>
      <c r="T17" s="198">
        <v>105</v>
      </c>
      <c r="U17" s="196">
        <v>17</v>
      </c>
      <c r="V17" s="199">
        <v>11</v>
      </c>
      <c r="W17" s="196"/>
      <c r="X17" s="196"/>
      <c r="Y17" s="196"/>
      <c r="Z17" s="196"/>
      <c r="AA17" s="196"/>
      <c r="AB17" s="196"/>
      <c r="AC17" s="196"/>
      <c r="AD17" s="196"/>
      <c r="AE17" s="196">
        <v>9</v>
      </c>
      <c r="AF17" s="196"/>
      <c r="AG17" s="196"/>
      <c r="AH17" s="196"/>
      <c r="AI17" s="196">
        <v>9</v>
      </c>
      <c r="AJ17" s="200"/>
      <c r="AK17" s="185"/>
      <c r="AL17" s="185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</row>
    <row r="18" spans="1:48" ht="15">
      <c r="A18" s="185">
        <f ca="1">IFERROR(__xludf.DUMMYFUNCTION("""COMPUTED_VALUE"""),15)</f>
        <v>15</v>
      </c>
      <c r="B18" s="185">
        <f ca="1">IFERROR(__xludf.DUMMYFUNCTION("""COMPUTED_VALUE"""),105)</f>
        <v>105</v>
      </c>
      <c r="C18" s="185" t="str">
        <f ca="1">IFERROR(__xludf.DUMMYFUNCTION("""COMPUTED_VALUE"""),"Признание садового дома жилым домом и жилого дома садовым домом")</f>
        <v>Признание садового дома жилым домом и жилого дома садовым домом</v>
      </c>
      <c r="D18" s="185"/>
      <c r="E18" s="185"/>
      <c r="F18" s="185"/>
      <c r="G18" s="185"/>
      <c r="H18" s="194">
        <v>0</v>
      </c>
      <c r="I18" s="195">
        <v>1</v>
      </c>
      <c r="J18" s="196">
        <v>0</v>
      </c>
      <c r="K18" s="197"/>
      <c r="L18" s="196"/>
      <c r="M18" s="196"/>
      <c r="N18" s="196"/>
      <c r="O18" s="196"/>
      <c r="P18" s="196"/>
      <c r="Q18" s="196"/>
      <c r="R18" s="196"/>
      <c r="S18" s="196"/>
      <c r="T18" s="198">
        <v>1</v>
      </c>
      <c r="U18" s="196">
        <v>0</v>
      </c>
      <c r="V18" s="199">
        <v>7</v>
      </c>
      <c r="W18" s="196"/>
      <c r="X18" s="196"/>
      <c r="Y18" s="196"/>
      <c r="Z18" s="196"/>
      <c r="AA18" s="196"/>
      <c r="AB18" s="196"/>
      <c r="AC18" s="196"/>
      <c r="AD18" s="196"/>
      <c r="AE18" s="196">
        <v>0</v>
      </c>
      <c r="AF18" s="196"/>
      <c r="AG18" s="196"/>
      <c r="AH18" s="196"/>
      <c r="AI18" s="196">
        <v>1</v>
      </c>
      <c r="AJ18" s="200"/>
      <c r="AK18" s="185"/>
      <c r="AL18" s="185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</row>
    <row r="19" spans="1:48" ht="15">
      <c r="A19" s="185">
        <f ca="1">IFERROR(__xludf.DUMMYFUNCTION("""COMPUTED_VALUE"""),16)</f>
        <v>16</v>
      </c>
      <c r="B19" s="185">
        <f ca="1">IFERROR(__xludf.DUMMYFUNCTION("""COMPUTED_VALUE"""),12)</f>
        <v>12</v>
      </c>
      <c r="C19" s="185" t="str">
        <f ca="1">IFERROR(__xludf.DUMMYFUNCTION("""COMPUTED_VALUE"""),"Перевод жилого помещения в нежилое помещение и нежилого помещения в жилое помещение")</f>
        <v>Перевод жилого помещения в нежилое помещение и нежилого помещения в жилое помещение</v>
      </c>
      <c r="D19" s="185"/>
      <c r="E19" s="185"/>
      <c r="F19" s="185"/>
      <c r="G19" s="185"/>
      <c r="H19" s="194">
        <v>0</v>
      </c>
      <c r="I19" s="195">
        <v>2</v>
      </c>
      <c r="J19" s="196">
        <v>0</v>
      </c>
      <c r="K19" s="197"/>
      <c r="L19" s="196"/>
      <c r="M19" s="196"/>
      <c r="N19" s="196"/>
      <c r="O19" s="196"/>
      <c r="P19" s="196"/>
      <c r="Q19" s="196"/>
      <c r="R19" s="196"/>
      <c r="S19" s="196"/>
      <c r="T19" s="198">
        <v>0</v>
      </c>
      <c r="U19" s="196">
        <v>3</v>
      </c>
      <c r="V19" s="199">
        <v>0</v>
      </c>
      <c r="W19" s="196"/>
      <c r="X19" s="196"/>
      <c r="Y19" s="196"/>
      <c r="Z19" s="196"/>
      <c r="AA19" s="196"/>
      <c r="AB19" s="196"/>
      <c r="AC19" s="196"/>
      <c r="AD19" s="196"/>
      <c r="AE19" s="196">
        <v>2</v>
      </c>
      <c r="AF19" s="196"/>
      <c r="AG19" s="196"/>
      <c r="AH19" s="196"/>
      <c r="AI19" s="196">
        <v>2</v>
      </c>
      <c r="AJ19" s="200"/>
      <c r="AK19" s="185"/>
      <c r="AL19" s="185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</row>
    <row r="20" spans="1:48" ht="15">
      <c r="A20" s="185">
        <f ca="1">IFERROR(__xludf.DUMMYFUNCTION("""COMPUTED_VALUE"""),17)</f>
        <v>17</v>
      </c>
      <c r="B20" s="185">
        <f ca="1">IFERROR(__xludf.DUMMYFUNCTION("""COMPUTED_VALUE"""),96)</f>
        <v>96</v>
      </c>
      <c r="C20" s="185" t="str">
        <f ca="1">IFERROR(__xludf.DUMMYFUNCTION("""COMPUTED_VALUE"""),"Предоставление разрешения на отклонение от предельных параметров разрешенного строительства, реконструкции объекта капитального строительства")</f>
        <v>Предоставление разрешения на отклонение от предельных параметров разрешенного строительства, реконструкции объекта капитального строительства</v>
      </c>
      <c r="D20" s="185"/>
      <c r="E20" s="185"/>
      <c r="F20" s="185"/>
      <c r="G20" s="185"/>
      <c r="H20" s="194">
        <v>0</v>
      </c>
      <c r="I20" s="195">
        <v>0</v>
      </c>
      <c r="J20" s="196">
        <v>0</v>
      </c>
      <c r="K20" s="197"/>
      <c r="L20" s="196"/>
      <c r="M20" s="196"/>
      <c r="N20" s="201"/>
      <c r="O20" s="196"/>
      <c r="P20" s="201"/>
      <c r="Q20" s="196"/>
      <c r="R20" s="196"/>
      <c r="S20" s="196"/>
      <c r="T20" s="198">
        <v>0</v>
      </c>
      <c r="U20" s="196">
        <v>0</v>
      </c>
      <c r="V20" s="199">
        <v>0</v>
      </c>
      <c r="W20" s="196"/>
      <c r="X20" s="196"/>
      <c r="Y20" s="196"/>
      <c r="Z20" s="196"/>
      <c r="AA20" s="196"/>
      <c r="AB20" s="196"/>
      <c r="AC20" s="196"/>
      <c r="AD20" s="196"/>
      <c r="AE20" s="201">
        <v>0</v>
      </c>
      <c r="AF20" s="196"/>
      <c r="AG20" s="196"/>
      <c r="AH20" s="196"/>
      <c r="AI20" s="201">
        <v>0</v>
      </c>
      <c r="AJ20" s="200"/>
      <c r="AK20" s="185"/>
      <c r="AL20" s="185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</row>
    <row r="21" spans="1:48" ht="15">
      <c r="A21" s="185">
        <f ca="1">IFERROR(__xludf.DUMMYFUNCTION("""COMPUTED_VALUE"""),18)</f>
        <v>18</v>
      </c>
      <c r="B21" s="185">
        <f ca="1">IFERROR(__xludf.DUMMYFUNCTION("""COMPUTED_VALUE"""),9)</f>
        <v>9</v>
      </c>
      <c r="C21" s="185" t="str">
        <f ca="1">IFERROR(__xludf.DUMMYFUNCTION("""COMPUTED_VALUE"""),"Выдача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разрешений")</f>
        <v>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</v>
      </c>
      <c r="D21" s="185"/>
      <c r="E21" s="185"/>
      <c r="F21" s="185"/>
      <c r="G21" s="185"/>
      <c r="H21" s="194">
        <v>0</v>
      </c>
      <c r="I21" s="195">
        <v>0</v>
      </c>
      <c r="J21" s="196">
        <v>0</v>
      </c>
      <c r="K21" s="197"/>
      <c r="L21" s="196"/>
      <c r="M21" s="196"/>
      <c r="N21" s="196"/>
      <c r="O21" s="196"/>
      <c r="P21" s="196"/>
      <c r="Q21" s="196"/>
      <c r="R21" s="196"/>
      <c r="S21" s="196"/>
      <c r="T21" s="198">
        <v>20</v>
      </c>
      <c r="U21" s="196">
        <v>155</v>
      </c>
      <c r="V21" s="199">
        <v>4</v>
      </c>
      <c r="W21" s="196"/>
      <c r="X21" s="196"/>
      <c r="Y21" s="196"/>
      <c r="Z21" s="196"/>
      <c r="AA21" s="196"/>
      <c r="AB21" s="196"/>
      <c r="AC21" s="196"/>
      <c r="AD21" s="196"/>
      <c r="AE21" s="196">
        <v>241</v>
      </c>
      <c r="AF21" s="196"/>
      <c r="AG21" s="196"/>
      <c r="AH21" s="196"/>
      <c r="AI21" s="196">
        <v>241</v>
      </c>
      <c r="AJ21" s="200"/>
      <c r="AK21" s="185"/>
      <c r="AL21" s="185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</row>
    <row r="22" spans="1:48" ht="15">
      <c r="A22" s="185">
        <f ca="1">IFERROR(__xludf.DUMMYFUNCTION("""COMPUTED_VALUE"""),19)</f>
        <v>19</v>
      </c>
      <c r="B22" s="185">
        <f ca="1">IFERROR(__xludf.DUMMYFUNCTION("""COMPUTED_VALUE"""),73)</f>
        <v>73</v>
      </c>
      <c r="C22" s="185" t="str">
        <f ca="1">IFERROR(__xludf.DUMMYFUNCTION("""COMPUTED_VALUE"""),"Выдача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сервитута")</f>
        <v>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</v>
      </c>
      <c r="D22" s="185"/>
      <c r="E22" s="185"/>
      <c r="F22" s="185"/>
      <c r="G22" s="185"/>
      <c r="H22" s="194">
        <v>0</v>
      </c>
      <c r="I22" s="195">
        <v>0</v>
      </c>
      <c r="J22" s="196">
        <v>0</v>
      </c>
      <c r="K22" s="197"/>
      <c r="L22" s="196"/>
      <c r="M22" s="196"/>
      <c r="N22" s="196"/>
      <c r="O22" s="196"/>
      <c r="P22" s="196"/>
      <c r="Q22" s="196"/>
      <c r="R22" s="196"/>
      <c r="S22" s="196"/>
      <c r="T22" s="198">
        <v>0</v>
      </c>
      <c r="U22" s="196">
        <v>0</v>
      </c>
      <c r="V22" s="199">
        <v>0</v>
      </c>
      <c r="W22" s="196"/>
      <c r="X22" s="196"/>
      <c r="Y22" s="196"/>
      <c r="Z22" s="196"/>
      <c r="AA22" s="196"/>
      <c r="AB22" s="196"/>
      <c r="AC22" s="196"/>
      <c r="AD22" s="196"/>
      <c r="AE22" s="196">
        <v>0</v>
      </c>
      <c r="AF22" s="196"/>
      <c r="AG22" s="196"/>
      <c r="AH22" s="196"/>
      <c r="AI22" s="196">
        <v>0</v>
      </c>
      <c r="AJ22" s="200"/>
      <c r="AK22" s="185"/>
      <c r="AL22" s="185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</row>
    <row r="23" spans="1:48" ht="15">
      <c r="A23" s="185">
        <f ca="1">IFERROR(__xludf.DUMMYFUNCTION("""COMPUTED_VALUE"""),20)</f>
        <v>20</v>
      </c>
      <c r="B23" s="185">
        <f ca="1">IFERROR(__xludf.DUMMYFUNCTION("""COMPUTED_VALUE"""),56)</f>
        <v>56</v>
      </c>
      <c r="C23" s="185" t="str">
        <f ca="1">IFERROR(__xludf.DUMMYFUNCTION("""COMPUTED_VALUE"""),"Отнесение земель или земельных участков в составе таких земель к определенной категории")</f>
        <v>Отнесение земель или земельных участков в составе таких земель к определенной категории</v>
      </c>
      <c r="D23" s="185"/>
      <c r="E23" s="185"/>
      <c r="F23" s="185"/>
      <c r="G23" s="185"/>
      <c r="H23" s="194">
        <v>0</v>
      </c>
      <c r="I23" s="195">
        <v>0</v>
      </c>
      <c r="J23" s="196">
        <v>1</v>
      </c>
      <c r="K23" s="197"/>
      <c r="L23" s="196"/>
      <c r="M23" s="196"/>
      <c r="N23" s="196"/>
      <c r="O23" s="196"/>
      <c r="P23" s="196"/>
      <c r="Q23" s="196"/>
      <c r="R23" s="196"/>
      <c r="S23" s="196"/>
      <c r="T23" s="198">
        <v>16</v>
      </c>
      <c r="U23" s="196">
        <v>16</v>
      </c>
      <c r="V23" s="199">
        <v>28</v>
      </c>
      <c r="W23" s="196"/>
      <c r="X23" s="196"/>
      <c r="Y23" s="196"/>
      <c r="Z23" s="196"/>
      <c r="AA23" s="196"/>
      <c r="AB23" s="196"/>
      <c r="AC23" s="196"/>
      <c r="AD23" s="196"/>
      <c r="AE23" s="196">
        <v>34</v>
      </c>
      <c r="AF23" s="196"/>
      <c r="AG23" s="196"/>
      <c r="AH23" s="196"/>
      <c r="AI23" s="196">
        <v>34</v>
      </c>
      <c r="AJ23" s="200"/>
      <c r="AK23" s="185"/>
      <c r="AL23" s="185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</row>
    <row r="24" spans="1:48" ht="15">
      <c r="A24" s="185">
        <f ca="1">IFERROR(__xludf.DUMMYFUNCTION("""COMPUTED_VALUE"""),21)</f>
        <v>21</v>
      </c>
      <c r="B24" s="185">
        <f ca="1">IFERROR(__xludf.DUMMYFUNCTION("""COMPUTED_VALUE"""),50)</f>
        <v>50</v>
      </c>
      <c r="C24" s="185" t="str">
        <f ca="1">IFERROR(__xludf.DUMMYFUNCTION("""COMPUTED_VALUE"""),"Установление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&lt;1&gt;)")</f>
        <v>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</v>
      </c>
      <c r="D24" s="185"/>
      <c r="E24" s="185"/>
      <c r="F24" s="185"/>
      <c r="G24" s="185"/>
      <c r="H24" s="194">
        <v>0</v>
      </c>
      <c r="I24" s="195">
        <v>0</v>
      </c>
      <c r="J24" s="196">
        <v>0</v>
      </c>
      <c r="K24" s="197"/>
      <c r="L24" s="196"/>
      <c r="M24" s="196"/>
      <c r="N24" s="201"/>
      <c r="O24" s="196"/>
      <c r="P24" s="201"/>
      <c r="Q24" s="196"/>
      <c r="R24" s="196"/>
      <c r="S24" s="196"/>
      <c r="T24" s="198">
        <v>0</v>
      </c>
      <c r="U24" s="196">
        <v>0</v>
      </c>
      <c r="V24" s="199">
        <v>0</v>
      </c>
      <c r="W24" s="196"/>
      <c r="X24" s="196"/>
      <c r="Y24" s="196"/>
      <c r="Z24" s="196"/>
      <c r="AA24" s="196"/>
      <c r="AB24" s="196"/>
      <c r="AC24" s="196"/>
      <c r="AD24" s="196"/>
      <c r="AE24" s="201">
        <v>0</v>
      </c>
      <c r="AF24" s="196"/>
      <c r="AG24" s="196"/>
      <c r="AH24" s="196"/>
      <c r="AI24" s="201">
        <v>0</v>
      </c>
      <c r="AJ24" s="200"/>
      <c r="AK24" s="185"/>
      <c r="AL24" s="185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</row>
    <row r="25" spans="1:48" ht="15">
      <c r="A25" s="185">
        <f ca="1">IFERROR(__xludf.DUMMYFUNCTION("""COMPUTED_VALUE"""),22)</f>
        <v>22</v>
      </c>
      <c r="B25" s="185">
        <f ca="1">IFERROR(__xludf.DUMMYFUNCTION("""COMPUTED_VALUE"""),70)</f>
        <v>70</v>
      </c>
      <c r="C25" s="185" t="str">
        <f ca="1">IFERROR(__xludf.DUMMYFUNCTION("""COMPUTED_VALUE"""),"Выдача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капитала")</f>
        <v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v>
      </c>
      <c r="D25" s="185"/>
      <c r="E25" s="185"/>
      <c r="F25" s="185"/>
      <c r="G25" s="185"/>
      <c r="H25" s="194">
        <v>0</v>
      </c>
      <c r="I25" s="195">
        <v>0</v>
      </c>
      <c r="J25" s="196">
        <v>0</v>
      </c>
      <c r="K25" s="197"/>
      <c r="L25" s="196"/>
      <c r="M25" s="196"/>
      <c r="N25" s="196"/>
      <c r="O25" s="196"/>
      <c r="P25" s="196"/>
      <c r="Q25" s="196"/>
      <c r="R25" s="196"/>
      <c r="S25" s="196"/>
      <c r="T25" s="198">
        <v>2</v>
      </c>
      <c r="U25" s="196">
        <v>0</v>
      </c>
      <c r="V25" s="199">
        <v>0</v>
      </c>
      <c r="W25" s="196"/>
      <c r="X25" s="196"/>
      <c r="Y25" s="196"/>
      <c r="Z25" s="196"/>
      <c r="AA25" s="196"/>
      <c r="AB25" s="196"/>
      <c r="AC25" s="196"/>
      <c r="AD25" s="196"/>
      <c r="AE25" s="196">
        <v>0</v>
      </c>
      <c r="AF25" s="196"/>
      <c r="AG25" s="196"/>
      <c r="AH25" s="196"/>
      <c r="AI25" s="196">
        <v>0</v>
      </c>
      <c r="AJ25" s="200"/>
      <c r="AK25" s="185"/>
      <c r="AL25" s="185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</row>
    <row r="26" spans="1:48" ht="15">
      <c r="A26" s="185">
        <f ca="1">IFERROR(__xludf.DUMMYFUNCTION("""COMPUTED_VALUE"""),23)</f>
        <v>23</v>
      </c>
      <c r="B26" s="185">
        <f ca="1">IFERROR(__xludf.DUMMYFUNCTION("""COMPUTED_VALUE"""),97)</f>
        <v>97</v>
      </c>
      <c r="C26" s="185" t="str">
        <f ca="1">IFERROR(__xludf.DUMMYFUNCTION("""COMPUTED_VALUE"""),"Предоставление разрешения на условно разрешенный вид использования земельного участка или объекта капитального строительства")</f>
        <v>Предоставление разрешения на условно разрешенный вид использования земельного участка или объекта капитального строительства</v>
      </c>
      <c r="D26" s="185"/>
      <c r="E26" s="185"/>
      <c r="F26" s="185"/>
      <c r="G26" s="185"/>
      <c r="H26" s="194">
        <v>0</v>
      </c>
      <c r="I26" s="195">
        <v>0</v>
      </c>
      <c r="J26" s="196"/>
      <c r="K26" s="197"/>
      <c r="L26" s="196"/>
      <c r="M26" s="196"/>
      <c r="N26" s="201"/>
      <c r="O26" s="196"/>
      <c r="P26" s="201"/>
      <c r="Q26" s="196"/>
      <c r="R26" s="196"/>
      <c r="S26" s="196"/>
      <c r="T26" s="198">
        <v>0</v>
      </c>
      <c r="U26" s="196">
        <v>0</v>
      </c>
      <c r="V26" s="199"/>
      <c r="W26" s="196"/>
      <c r="X26" s="196"/>
      <c r="Y26" s="196"/>
      <c r="Z26" s="196"/>
      <c r="AA26" s="196"/>
      <c r="AB26" s="196"/>
      <c r="AC26" s="196"/>
      <c r="AD26" s="196"/>
      <c r="AE26" s="201">
        <v>0</v>
      </c>
      <c r="AF26" s="196"/>
      <c r="AG26" s="196"/>
      <c r="AH26" s="196"/>
      <c r="AI26" s="201">
        <v>0</v>
      </c>
      <c r="AJ26" s="200"/>
      <c r="AK26" s="185"/>
      <c r="AL26" s="185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</row>
    <row r="27" spans="1:48" ht="15">
      <c r="A27" s="185">
        <f ca="1">IFERROR(__xludf.DUMMYFUNCTION("""COMPUTED_VALUE"""),24)</f>
        <v>24</v>
      </c>
      <c r="B27" s="185">
        <f ca="1">IFERROR(__xludf.DUMMYFUNCTION("""COMPUTED_VALUE"""),103)</f>
        <v>103</v>
      </c>
      <c r="C27" s="185" t="str">
        <f ca="1">IFERROR(__xludf.DUMMYFUNCTION("""COMPUTED_VALUE"""),"Установка информационной вывески, согласование дизайн-проекта размещения вывески")</f>
        <v>Установка информационной вывески, согласование дизайн-проекта размещения вывески</v>
      </c>
      <c r="D27" s="185"/>
      <c r="E27" s="185"/>
      <c r="F27" s="185"/>
      <c r="G27" s="185"/>
      <c r="H27" s="194">
        <v>0</v>
      </c>
      <c r="I27" s="195">
        <v>0</v>
      </c>
      <c r="J27" s="196">
        <v>0</v>
      </c>
      <c r="K27" s="197"/>
      <c r="L27" s="196"/>
      <c r="M27" s="196"/>
      <c r="N27" s="196"/>
      <c r="O27" s="196"/>
      <c r="P27" s="196"/>
      <c r="Q27" s="196"/>
      <c r="R27" s="196"/>
      <c r="S27" s="196"/>
      <c r="T27" s="198">
        <v>0</v>
      </c>
      <c r="U27" s="196">
        <v>95</v>
      </c>
      <c r="V27" s="199">
        <v>54</v>
      </c>
      <c r="W27" s="196"/>
      <c r="X27" s="196"/>
      <c r="Y27" s="196"/>
      <c r="Z27" s="196"/>
      <c r="AA27" s="196"/>
      <c r="AB27" s="196"/>
      <c r="AC27" s="196"/>
      <c r="AD27" s="196"/>
      <c r="AE27" s="196">
        <v>95</v>
      </c>
      <c r="AF27" s="196"/>
      <c r="AG27" s="196"/>
      <c r="AH27" s="196"/>
      <c r="AI27" s="196">
        <v>95</v>
      </c>
      <c r="AJ27" s="200"/>
      <c r="AK27" s="185"/>
      <c r="AL27" s="185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</row>
    <row r="28" spans="1:48" ht="15">
      <c r="A28" s="185">
        <f ca="1">IFERROR(__xludf.DUMMYFUNCTION("""COMPUTED_VALUE"""),25)</f>
        <v>25</v>
      </c>
      <c r="B28" s="185">
        <f ca="1">IFERROR(__xludf.DUMMYFUNCTION("""COMPUTED_VALUE"""),95)</f>
        <v>95</v>
      </c>
      <c r="C28" s="185" t="str">
        <f ca="1">IFERROR(__xludf.DUMMYFUNCTION("""COMPUTED_VALUE"""),"Постановка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разгран"&amp;"ичена ), в собственность бесплатно")</f>
        <v>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разграничена ), в собственность бесплатно</v>
      </c>
      <c r="D28" s="185"/>
      <c r="E28" s="185"/>
      <c r="F28" s="185"/>
      <c r="G28" s="185"/>
      <c r="H28" s="194">
        <v>11</v>
      </c>
      <c r="I28" s="195">
        <v>27</v>
      </c>
      <c r="J28" s="196">
        <v>0</v>
      </c>
      <c r="K28" s="197"/>
      <c r="L28" s="196"/>
      <c r="M28" s="196"/>
      <c r="N28" s="196"/>
      <c r="O28" s="196"/>
      <c r="P28" s="196"/>
      <c r="Q28" s="196"/>
      <c r="R28" s="196"/>
      <c r="S28" s="196"/>
      <c r="T28" s="198">
        <v>28</v>
      </c>
      <c r="U28" s="196">
        <v>64</v>
      </c>
      <c r="V28" s="199">
        <v>0</v>
      </c>
      <c r="W28" s="196"/>
      <c r="X28" s="196"/>
      <c r="Y28" s="196"/>
      <c r="Z28" s="196"/>
      <c r="AA28" s="196"/>
      <c r="AB28" s="196"/>
      <c r="AC28" s="196"/>
      <c r="AD28" s="196"/>
      <c r="AE28" s="196">
        <v>111</v>
      </c>
      <c r="AF28" s="196"/>
      <c r="AG28" s="196"/>
      <c r="AH28" s="196"/>
      <c r="AI28" s="196">
        <v>111</v>
      </c>
      <c r="AJ28" s="200"/>
      <c r="AK28" s="185"/>
      <c r="AL28" s="185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</row>
    <row r="29" spans="1:48" ht="15">
      <c r="A29" s="185">
        <f ca="1">IFERROR(__xludf.DUMMYFUNCTION("""COMPUTED_VALUE"""),26)</f>
        <v>26</v>
      </c>
      <c r="B29" s="185">
        <f ca="1">IFERROR(__xludf.DUMMYFUNCTION("""COMPUTED_VALUE"""),58)</f>
        <v>58</v>
      </c>
      <c r="C29" s="185" t="str">
        <f ca="1">IFERROR(__xludf.DUMMYFUNCTION("""COMPUTED_VALUE"""),"Предварительное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&lt;1&gt;)")</f>
        <v>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</v>
      </c>
      <c r="D29" s="185"/>
      <c r="E29" s="185"/>
      <c r="F29" s="185"/>
      <c r="G29" s="185"/>
      <c r="H29" s="194">
        <v>9</v>
      </c>
      <c r="I29" s="195">
        <v>18</v>
      </c>
      <c r="J29" s="196">
        <v>14</v>
      </c>
      <c r="K29" s="197"/>
      <c r="L29" s="196"/>
      <c r="M29" s="196"/>
      <c r="N29" s="196"/>
      <c r="O29" s="196"/>
      <c r="P29" s="196"/>
      <c r="Q29" s="196"/>
      <c r="R29" s="196"/>
      <c r="S29" s="196"/>
      <c r="T29" s="198">
        <v>92</v>
      </c>
      <c r="U29" s="196">
        <v>67</v>
      </c>
      <c r="V29" s="199">
        <v>67</v>
      </c>
      <c r="W29" s="196"/>
      <c r="X29" s="196"/>
      <c r="Y29" s="196"/>
      <c r="Z29" s="196"/>
      <c r="AA29" s="196"/>
      <c r="AB29" s="196"/>
      <c r="AC29" s="196"/>
      <c r="AD29" s="196"/>
      <c r="AE29" s="196">
        <v>301</v>
      </c>
      <c r="AF29" s="196"/>
      <c r="AG29" s="196"/>
      <c r="AH29" s="196"/>
      <c r="AI29" s="196">
        <v>301</v>
      </c>
      <c r="AJ29" s="200"/>
      <c r="AK29" s="185"/>
      <c r="AL29" s="185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</row>
    <row r="30" spans="1:48" ht="15">
      <c r="A30" s="185">
        <f ca="1">IFERROR(__xludf.DUMMYFUNCTION("""COMPUTED_VALUE"""),27)</f>
        <v>27</v>
      </c>
      <c r="B30" s="185">
        <f ca="1">IFERROR(__xludf.DUMMYFUNCTION("""COMPUTED_VALUE"""),52)</f>
        <v>52</v>
      </c>
      <c r="C30" s="185" t="str">
        <f ca="1">IFERROR(__xludf.DUMMYFUNCTION("""COMPUTED_VALUE"""),"Предоставление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торгов")</f>
        <v>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</v>
      </c>
      <c r="D30" s="185"/>
      <c r="E30" s="185"/>
      <c r="F30" s="185"/>
      <c r="G30" s="185"/>
      <c r="H30" s="194">
        <v>5</v>
      </c>
      <c r="I30" s="195">
        <v>1</v>
      </c>
      <c r="J30" s="196">
        <v>8</v>
      </c>
      <c r="K30" s="197"/>
      <c r="L30" s="196"/>
      <c r="M30" s="196"/>
      <c r="N30" s="196"/>
      <c r="O30" s="196"/>
      <c r="P30" s="196"/>
      <c r="Q30" s="196"/>
      <c r="R30" s="196"/>
      <c r="S30" s="196"/>
      <c r="T30" s="198">
        <v>17</v>
      </c>
      <c r="U30" s="196">
        <v>99</v>
      </c>
      <c r="V30" s="199">
        <v>44</v>
      </c>
      <c r="W30" s="196"/>
      <c r="X30" s="196"/>
      <c r="Y30" s="196"/>
      <c r="Z30" s="196"/>
      <c r="AA30" s="196"/>
      <c r="AB30" s="196"/>
      <c r="AC30" s="196"/>
      <c r="AD30" s="196"/>
      <c r="AE30" s="196">
        <v>125</v>
      </c>
      <c r="AF30" s="196"/>
      <c r="AG30" s="196"/>
      <c r="AH30" s="196"/>
      <c r="AI30" s="196">
        <v>125</v>
      </c>
      <c r="AJ30" s="200"/>
      <c r="AK30" s="185"/>
      <c r="AL30" s="185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</row>
    <row r="31" spans="1:48" ht="15">
      <c r="A31" s="185">
        <f ca="1">IFERROR(__xludf.DUMMYFUNCTION("""COMPUTED_VALUE"""),28)</f>
        <v>28</v>
      </c>
      <c r="B31" s="185">
        <f ca="1">IFERROR(__xludf.DUMMYFUNCTION("""COMPUTED_VALUE"""),82)</f>
        <v>82</v>
      </c>
      <c r="C31" s="185" t="str">
        <f ca="1">IFERROR(__xludf.DUMMYFUNCTION("""COMPUTED_VALUE"""),"Предоставление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то"&amp;"ргов в собственность бесплатно, в общую долевую собственность бесплатно либо в аренду")</f>
        <v>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торгов в собственность бесплатно, в общую долевую собственность бесплатно либо в аренду</v>
      </c>
      <c r="D31" s="185"/>
      <c r="E31" s="185"/>
      <c r="F31" s="185"/>
      <c r="G31" s="185"/>
      <c r="H31" s="194">
        <v>0</v>
      </c>
      <c r="I31" s="195">
        <v>0</v>
      </c>
      <c r="J31" s="196">
        <v>0</v>
      </c>
      <c r="K31" s="197"/>
      <c r="L31" s="196"/>
      <c r="M31" s="196"/>
      <c r="N31" s="196"/>
      <c r="O31" s="196"/>
      <c r="P31" s="196"/>
      <c r="Q31" s="196"/>
      <c r="R31" s="196"/>
      <c r="S31" s="196"/>
      <c r="T31" s="198">
        <v>0</v>
      </c>
      <c r="U31" s="196">
        <v>13</v>
      </c>
      <c r="V31" s="199">
        <v>8</v>
      </c>
      <c r="W31" s="196"/>
      <c r="X31" s="196"/>
      <c r="Y31" s="196"/>
      <c r="Z31" s="196"/>
      <c r="AA31" s="196"/>
      <c r="AB31" s="196"/>
      <c r="AC31" s="196"/>
      <c r="AD31" s="196"/>
      <c r="AE31" s="196">
        <v>13</v>
      </c>
      <c r="AF31" s="196"/>
      <c r="AG31" s="196"/>
      <c r="AH31" s="196"/>
      <c r="AI31" s="196">
        <v>13</v>
      </c>
      <c r="AJ31" s="200"/>
      <c r="AK31" s="185"/>
      <c r="AL31" s="185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</row>
    <row r="32" spans="1:48" ht="15">
      <c r="A32" s="185">
        <f ca="1">IFERROR(__xludf.DUMMYFUNCTION("""COMPUTED_VALUE"""),29)</f>
        <v>29</v>
      </c>
      <c r="B32" s="185">
        <f ca="1">IFERROR(__xludf.DUMMYFUNCTION("""COMPUTED_VALUE"""),2)</f>
        <v>2</v>
      </c>
      <c r="C32" s="185" t="str">
        <f ca="1">IFERROR(__xludf.DUMMYFUNCTION("""COMPUTED_VALUE"""),"Принятие граждан на учет в качестве нуждающихся в жилых помещениях, предоставляемых по договорам социального найма")</f>
        <v>Принятие граждан на учет в качестве нуждающихся в жилых помещениях, предоставляемых по договорам социального найма</v>
      </c>
      <c r="D32" s="185"/>
      <c r="E32" s="185"/>
      <c r="F32" s="185"/>
      <c r="G32" s="185"/>
      <c r="H32" s="194">
        <v>10</v>
      </c>
      <c r="I32" s="195">
        <v>10</v>
      </c>
      <c r="J32" s="196">
        <v>9</v>
      </c>
      <c r="K32" s="197"/>
      <c r="L32" s="196"/>
      <c r="M32" s="196"/>
      <c r="N32" s="196"/>
      <c r="O32" s="196"/>
      <c r="P32" s="196"/>
      <c r="Q32" s="196"/>
      <c r="R32" s="196"/>
      <c r="S32" s="196"/>
      <c r="T32" s="198">
        <v>2</v>
      </c>
      <c r="U32" s="196">
        <v>3</v>
      </c>
      <c r="V32" s="199">
        <v>10</v>
      </c>
      <c r="W32" s="196"/>
      <c r="X32" s="196"/>
      <c r="Y32" s="196"/>
      <c r="Z32" s="196"/>
      <c r="AA32" s="196"/>
      <c r="AB32" s="196"/>
      <c r="AC32" s="196"/>
      <c r="AD32" s="196"/>
      <c r="AE32" s="196">
        <v>34</v>
      </c>
      <c r="AF32" s="196"/>
      <c r="AG32" s="196"/>
      <c r="AH32" s="196"/>
      <c r="AI32" s="196">
        <v>34</v>
      </c>
      <c r="AJ32" s="200"/>
      <c r="AK32" s="185"/>
      <c r="AL32" s="185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</row>
    <row r="33" spans="1:48" ht="15">
      <c r="A33" s="185">
        <f ca="1">IFERROR(__xludf.DUMMYFUNCTION("""COMPUTED_VALUE"""),30)</f>
        <v>30</v>
      </c>
      <c r="B33" s="185">
        <f ca="1">IFERROR(__xludf.DUMMYFUNCTION("""COMPUTED_VALUE"""),81)</f>
        <v>81</v>
      </c>
      <c r="C33" s="185" t="str">
        <f ca="1">IFERROR(__xludf.DUMMYFUNCTION("""COMPUTED_VALUE"""),"Заключение, изменение, выдача дубликата договора социального найма жилого помещения муниципального жилищного фонда")</f>
        <v>Заключение, изменение, выдача дубликата договора социального найма жилого помещения муниципального жилищного фонда</v>
      </c>
      <c r="D33" s="185"/>
      <c r="E33" s="185"/>
      <c r="F33" s="185"/>
      <c r="G33" s="185"/>
      <c r="H33" s="194">
        <v>1</v>
      </c>
      <c r="I33" s="195">
        <v>0</v>
      </c>
      <c r="J33" s="196">
        <v>0</v>
      </c>
      <c r="K33" s="197"/>
      <c r="L33" s="196"/>
      <c r="M33" s="196"/>
      <c r="N33" s="196"/>
      <c r="O33" s="196"/>
      <c r="P33" s="196"/>
      <c r="Q33" s="196"/>
      <c r="R33" s="196"/>
      <c r="S33" s="196"/>
      <c r="T33" s="198">
        <v>10</v>
      </c>
      <c r="U33" s="196">
        <v>11</v>
      </c>
      <c r="V33" s="199">
        <v>0</v>
      </c>
      <c r="W33" s="196"/>
      <c r="X33" s="196"/>
      <c r="Y33" s="196"/>
      <c r="Z33" s="196"/>
      <c r="AA33" s="196"/>
      <c r="AB33" s="196"/>
      <c r="AC33" s="196"/>
      <c r="AD33" s="196"/>
      <c r="AE33" s="196">
        <v>2</v>
      </c>
      <c r="AF33" s="196"/>
      <c r="AG33" s="196"/>
      <c r="AH33" s="196"/>
      <c r="AI33" s="196">
        <v>2</v>
      </c>
      <c r="AJ33" s="200"/>
      <c r="AK33" s="185"/>
      <c r="AL33" s="185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</row>
    <row r="34" spans="1:48" ht="15">
      <c r="A34" s="185">
        <f ca="1">IFERROR(__xludf.DUMMYFUNCTION("""COMPUTED_VALUE"""),31)</f>
        <v>31</v>
      </c>
      <c r="B34" s="185">
        <f ca="1">IFERROR(__xludf.DUMMYFUNCTION("""COMPUTED_VALUE"""),26)</f>
        <v>26</v>
      </c>
      <c r="C34" s="185" t="str">
        <f ca="1">IFERROR(__xludf.DUMMYFUNCTION("""COMPUTED_VALUE"""),"Прием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сады)")</f>
        <v>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</v>
      </c>
      <c r="D34" s="185"/>
      <c r="E34" s="185"/>
      <c r="F34" s="185"/>
      <c r="G34" s="185"/>
      <c r="H34" s="194">
        <v>551</v>
      </c>
      <c r="I34" s="195">
        <v>796</v>
      </c>
      <c r="J34" s="196">
        <v>800</v>
      </c>
      <c r="K34" s="197"/>
      <c r="L34" s="196"/>
      <c r="M34" s="196"/>
      <c r="N34" s="196"/>
      <c r="O34" s="196"/>
      <c r="P34" s="196"/>
      <c r="Q34" s="196"/>
      <c r="R34" s="196"/>
      <c r="S34" s="196"/>
      <c r="T34" s="198">
        <v>1778</v>
      </c>
      <c r="U34" s="196">
        <v>1214</v>
      </c>
      <c r="V34" s="199">
        <v>1228</v>
      </c>
      <c r="W34" s="196"/>
      <c r="X34" s="196"/>
      <c r="Y34" s="196"/>
      <c r="Z34" s="196"/>
      <c r="AA34" s="196"/>
      <c r="AB34" s="196"/>
      <c r="AC34" s="196"/>
      <c r="AD34" s="196"/>
      <c r="AE34" s="196">
        <v>3103</v>
      </c>
      <c r="AF34" s="196"/>
      <c r="AG34" s="196"/>
      <c r="AH34" s="196"/>
      <c r="AI34" s="196">
        <v>3103</v>
      </c>
      <c r="AJ34" s="200"/>
      <c r="AK34" s="185"/>
      <c r="AL34" s="185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</row>
    <row r="35" spans="1:48" ht="15">
      <c r="A35" s="185">
        <f ca="1">IFERROR(__xludf.DUMMYFUNCTION("""COMPUTED_VALUE"""),32)</f>
        <v>32</v>
      </c>
      <c r="B35" s="185">
        <f ca="1">IFERROR(__xludf.DUMMYFUNCTION("""COMPUTED_VALUE"""),27)</f>
        <v>27</v>
      </c>
      <c r="C35" s="185" t="str">
        <f ca="1">IFERROR(__xludf.DUMMYFUNCTION("""COMPUTED_VALUE"""),"Зачисление детей в общеобразовательные организации")</f>
        <v>Зачисление детей в общеобразовательные организации</v>
      </c>
      <c r="D35" s="185"/>
      <c r="E35" s="185"/>
      <c r="F35" s="185"/>
      <c r="G35" s="185"/>
      <c r="H35" s="194">
        <v>40</v>
      </c>
      <c r="I35" s="195">
        <v>88</v>
      </c>
      <c r="J35" s="196">
        <v>4315</v>
      </c>
      <c r="K35" s="197"/>
      <c r="L35" s="196"/>
      <c r="M35" s="196"/>
      <c r="N35" s="196"/>
      <c r="O35" s="196"/>
      <c r="P35" s="196"/>
      <c r="Q35" s="196"/>
      <c r="R35" s="196"/>
      <c r="S35" s="196"/>
      <c r="T35" s="198">
        <v>214</v>
      </c>
      <c r="U35" s="196">
        <v>287</v>
      </c>
      <c r="V35" s="199">
        <v>6319</v>
      </c>
      <c r="W35" s="196"/>
      <c r="X35" s="196"/>
      <c r="Y35" s="196"/>
      <c r="Z35" s="196"/>
      <c r="AA35" s="196"/>
      <c r="AB35" s="196"/>
      <c r="AC35" s="196"/>
      <c r="AD35" s="196"/>
      <c r="AE35" s="196">
        <v>926</v>
      </c>
      <c r="AF35" s="196"/>
      <c r="AG35" s="196"/>
      <c r="AH35" s="196"/>
      <c r="AI35" s="196">
        <v>926</v>
      </c>
      <c r="AJ35" s="200"/>
      <c r="AK35" s="185"/>
      <c r="AL35" s="185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</row>
    <row r="36" spans="1:48" ht="15">
      <c r="A36" s="185">
        <f ca="1">IFERROR(__xludf.DUMMYFUNCTION("""COMPUTED_VALUE"""),33)</f>
        <v>33</v>
      </c>
      <c r="B36" s="185">
        <f ca="1">IFERROR(__xludf.DUMMYFUNCTION("""COMPUTED_VALUE"""),54)</f>
        <v>54</v>
      </c>
      <c r="C36" s="185" t="str">
        <f ca="1">IFERROR(__xludf.DUMMYFUNCTION("""COMPUTED_VALUE"""),"Предоставление сведений об объектах учета, содержащихся в реестре муниципального имущества")</f>
        <v>Предоставление сведений об объектах учета, содержащихся в реестре муниципального имущества</v>
      </c>
      <c r="D36" s="185"/>
      <c r="E36" s="185"/>
      <c r="F36" s="185"/>
      <c r="G36" s="185"/>
      <c r="H36" s="194">
        <v>0</v>
      </c>
      <c r="I36" s="195">
        <v>0</v>
      </c>
      <c r="J36" s="196">
        <v>21</v>
      </c>
      <c r="K36" s="197"/>
      <c r="L36" s="196"/>
      <c r="M36" s="196"/>
      <c r="N36" s="196"/>
      <c r="O36" s="196"/>
      <c r="P36" s="196"/>
      <c r="Q36" s="196"/>
      <c r="R36" s="196"/>
      <c r="S36" s="196"/>
      <c r="T36" s="198">
        <v>0</v>
      </c>
      <c r="U36" s="196">
        <v>0</v>
      </c>
      <c r="V36" s="199">
        <v>21</v>
      </c>
      <c r="W36" s="196"/>
      <c r="X36" s="196"/>
      <c r="Y36" s="196"/>
      <c r="Z36" s="196"/>
      <c r="AA36" s="196"/>
      <c r="AB36" s="196"/>
      <c r="AC36" s="196"/>
      <c r="AD36" s="196"/>
      <c r="AE36" s="196">
        <v>0</v>
      </c>
      <c r="AF36" s="196"/>
      <c r="AG36" s="196"/>
      <c r="AH36" s="196"/>
      <c r="AI36" s="196">
        <v>0</v>
      </c>
      <c r="AJ36" s="200"/>
      <c r="AK36" s="185"/>
      <c r="AL36" s="185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</row>
    <row r="37" spans="1:48" ht="15">
      <c r="A37" s="185">
        <f ca="1">IFERROR(__xludf.DUMMYFUNCTION("""COMPUTED_VALUE"""),34)</f>
        <v>34</v>
      </c>
      <c r="B37" s="185">
        <f ca="1">IFERROR(__xludf.DUMMYFUNCTION("""COMPUTED_VALUE"""),20)</f>
        <v>20</v>
      </c>
      <c r="C37" s="185" t="str">
        <f ca="1">IFERROR(__xludf.DUMMYFUNCTION("""COMPUTED_VALUE"""),"Решение вопроса о приватизации жилого помещения муниципального жилищного фонда")</f>
        <v>Решение вопроса о приватизации жилого помещения муниципального жилищного фонда</v>
      </c>
      <c r="D37" s="185"/>
      <c r="E37" s="185"/>
      <c r="F37" s="185"/>
      <c r="G37" s="185"/>
      <c r="H37" s="194">
        <v>0</v>
      </c>
      <c r="I37" s="195">
        <v>0</v>
      </c>
      <c r="J37" s="196">
        <v>5</v>
      </c>
      <c r="K37" s="197"/>
      <c r="L37" s="196"/>
      <c r="M37" s="196"/>
      <c r="N37" s="201"/>
      <c r="O37" s="196"/>
      <c r="P37" s="201"/>
      <c r="Q37" s="196"/>
      <c r="R37" s="196"/>
      <c r="S37" s="196"/>
      <c r="T37" s="198">
        <v>0</v>
      </c>
      <c r="U37" s="196">
        <v>0</v>
      </c>
      <c r="V37" s="199">
        <v>5</v>
      </c>
      <c r="W37" s="196"/>
      <c r="X37" s="196"/>
      <c r="Y37" s="196"/>
      <c r="Z37" s="196"/>
      <c r="AA37" s="196"/>
      <c r="AB37" s="196"/>
      <c r="AC37" s="196"/>
      <c r="AD37" s="196"/>
      <c r="AE37" s="201">
        <v>0</v>
      </c>
      <c r="AF37" s="196"/>
      <c r="AG37" s="196"/>
      <c r="AH37" s="196"/>
      <c r="AI37" s="201">
        <v>0</v>
      </c>
      <c r="AJ37" s="200"/>
      <c r="AK37" s="185"/>
      <c r="AL37" s="185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</row>
    <row r="38" spans="1:48" ht="15">
      <c r="A38" s="185">
        <f ca="1">IFERROR(__xludf.DUMMYFUNCTION("""COMPUTED_VALUE"""),35)</f>
        <v>35</v>
      </c>
      <c r="B38" s="185">
        <f ca="1">IFERROR(__xludf.DUMMYFUNCTION("""COMPUTED_VALUE"""),112)</f>
        <v>112</v>
      </c>
      <c r="C38" s="185" t="str">
        <f ca="1">IFERROR(__xludf.DUMMYFUNCTION("""COMPUTED_VALUE"""),"Присвоение спортивных разрядов ""второй спортивный разряд"", ""третий спортивный разряд""
")</f>
        <v xml:space="preserve">Присвоение спортивных разрядов "второй спортивный разряд", "третий спортивный разряд"
</v>
      </c>
      <c r="D38" s="185"/>
      <c r="E38" s="185"/>
      <c r="F38" s="185"/>
      <c r="G38" s="202">
        <f>SUM(G4:G37)</f>
        <v>0</v>
      </c>
      <c r="H38" s="186">
        <v>0</v>
      </c>
      <c r="I38" s="187">
        <v>0</v>
      </c>
      <c r="J38" s="188"/>
      <c r="K38" s="188"/>
      <c r="L38" s="188"/>
      <c r="M38" s="188"/>
      <c r="N38" s="188"/>
      <c r="O38" s="188"/>
      <c r="P38" s="188"/>
      <c r="Q38" s="188"/>
      <c r="R38" s="196"/>
      <c r="S38" s="196">
        <v>5</v>
      </c>
      <c r="T38" s="196">
        <v>8</v>
      </c>
      <c r="U38" s="196">
        <v>15</v>
      </c>
      <c r="V38" s="199"/>
      <c r="W38" s="196"/>
      <c r="X38" s="196"/>
      <c r="Y38" s="196"/>
      <c r="Z38" s="196"/>
      <c r="AA38" s="196"/>
      <c r="AB38" s="196"/>
      <c r="AC38" s="196"/>
      <c r="AD38" s="196"/>
      <c r="AE38" s="196">
        <v>28</v>
      </c>
      <c r="AF38" s="196"/>
      <c r="AG38" s="196"/>
      <c r="AH38" s="196"/>
      <c r="AI38" s="196">
        <v>28</v>
      </c>
      <c r="AJ38" s="200"/>
      <c r="AK38" s="202">
        <f t="shared" ref="AK38:AL38" si="0">SUM(AK4:AK37)</f>
        <v>0</v>
      </c>
      <c r="AL38" s="202">
        <f t="shared" si="0"/>
        <v>0</v>
      </c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</row>
    <row r="39" spans="1:48" ht="15">
      <c r="A39" s="185">
        <f ca="1">IFERROR(__xludf.DUMMYFUNCTION("""COMPUTED_VALUE"""),36)</f>
        <v>36</v>
      </c>
      <c r="B39" s="185">
        <f ca="1">IFERROR(__xludf.DUMMYFUNCTION("""COMPUTED_VALUE"""),94)</f>
        <v>94</v>
      </c>
      <c r="C39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статьей 39.37 Земельного кодекса Российской Федерации
")</f>
        <v xml:space="preserve"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статьей 39.37 Земельного кодекса Российской Федерации
</v>
      </c>
      <c r="D39" s="185"/>
      <c r="E39" s="185"/>
      <c r="F39" s="185"/>
      <c r="G39" s="185"/>
      <c r="H39" s="194">
        <v>0</v>
      </c>
      <c r="I39" s="195">
        <v>0</v>
      </c>
      <c r="J39" s="196">
        <v>0</v>
      </c>
      <c r="K39" s="196"/>
      <c r="L39" s="196"/>
      <c r="M39" s="196"/>
      <c r="N39" s="196"/>
      <c r="O39" s="196"/>
      <c r="P39" s="196"/>
      <c r="Q39" s="196"/>
      <c r="R39" s="196"/>
      <c r="S39" s="196"/>
      <c r="T39" s="198">
        <v>0</v>
      </c>
      <c r="U39" s="196">
        <v>1</v>
      </c>
      <c r="V39" s="199">
        <v>4</v>
      </c>
      <c r="W39" s="196"/>
      <c r="X39" s="196"/>
      <c r="Y39" s="196"/>
      <c r="Z39" s="196"/>
      <c r="AA39" s="196"/>
      <c r="AB39" s="196"/>
      <c r="AC39" s="196"/>
      <c r="AD39" s="196"/>
      <c r="AE39" s="196">
        <v>1</v>
      </c>
      <c r="AF39" s="196"/>
      <c r="AG39" s="196"/>
      <c r="AH39" s="196"/>
      <c r="AI39" s="196">
        <v>1</v>
      </c>
      <c r="AJ39" s="200"/>
      <c r="AK39" s="185"/>
      <c r="AL39" s="185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</row>
    <row r="40" spans="1:48" ht="15">
      <c r="A40" s="185">
        <f ca="1">IFERROR(__xludf.DUMMYFUNCTION("""COMPUTED_VALUE"""),37)</f>
        <v>37</v>
      </c>
      <c r="B40" s="185">
        <f ca="1">IFERROR(__xludf.DUMMYFUNCTION("""COMPUTED_VALUE"""),106)</f>
        <v>106</v>
      </c>
      <c r="C40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Федерации")</f>
        <v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</v>
      </c>
      <c r="D40" s="185"/>
      <c r="E40" s="185"/>
      <c r="F40" s="185"/>
      <c r="G40" s="185"/>
      <c r="H40" s="194">
        <v>0</v>
      </c>
      <c r="I40" s="195">
        <v>0</v>
      </c>
      <c r="J40" s="196">
        <v>0</v>
      </c>
      <c r="K40" s="196"/>
      <c r="L40" s="196"/>
      <c r="M40" s="196"/>
      <c r="N40" s="196"/>
      <c r="O40" s="196"/>
      <c r="P40" s="196"/>
      <c r="Q40" s="196"/>
      <c r="R40" s="196"/>
      <c r="S40" s="196"/>
      <c r="T40" s="196">
        <v>0</v>
      </c>
      <c r="U40" s="196">
        <v>0</v>
      </c>
      <c r="V40" s="199">
        <v>2</v>
      </c>
      <c r="W40" s="196"/>
      <c r="X40" s="196"/>
      <c r="Y40" s="196"/>
      <c r="Z40" s="196"/>
      <c r="AA40" s="196"/>
      <c r="AB40" s="196"/>
      <c r="AC40" s="196"/>
      <c r="AD40" s="196"/>
      <c r="AE40" s="196">
        <v>0</v>
      </c>
      <c r="AF40" s="196"/>
      <c r="AG40" s="196"/>
      <c r="AH40" s="196"/>
      <c r="AI40" s="196">
        <v>0</v>
      </c>
      <c r="AJ40" s="200"/>
      <c r="AK40" s="185"/>
      <c r="AL40" s="185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</row>
    <row r="41" spans="1:48" ht="15">
      <c r="A41" s="185">
        <f ca="1">IFERROR(__xludf.DUMMYFUNCTION("""COMPUTED_VALUE"""),38)</f>
        <v>38</v>
      </c>
      <c r="B41" s="185">
        <f ca="1">IFERROR(__xludf.DUMMYFUNCTION("""COMPUTED_VALUE"""),111)</f>
        <v>111</v>
      </c>
      <c r="C41" s="185" t="str">
        <f ca="1">IFERROR(__xludf.DUMMYFUNCTION("""COMPUTED_VALUE"""),"Присвоение квалификационных категорий спортивных судей ""спортивный судья третьей категории"", ""спортивный судья второй категории""")</f>
        <v>Присвоение квалификационных категорий спортивных судей "спортивный судья третьей категории", "спортивный судья второй категории"</v>
      </c>
      <c r="D41" s="185"/>
      <c r="E41" s="185"/>
      <c r="F41" s="185"/>
      <c r="G41" s="185"/>
      <c r="H41" s="186">
        <v>0</v>
      </c>
      <c r="I41" s="187">
        <v>0</v>
      </c>
      <c r="J41" s="188"/>
      <c r="K41" s="189"/>
      <c r="L41" s="188"/>
      <c r="M41" s="188"/>
      <c r="N41" s="188"/>
      <c r="O41" s="188"/>
      <c r="P41" s="188"/>
      <c r="Q41" s="188"/>
      <c r="R41" s="196"/>
      <c r="S41" s="196">
        <v>3</v>
      </c>
      <c r="T41" s="198">
        <v>4</v>
      </c>
      <c r="U41" s="196">
        <v>5</v>
      </c>
      <c r="V41" s="199"/>
      <c r="W41" s="196"/>
      <c r="X41" s="196"/>
      <c r="Y41" s="196"/>
      <c r="Z41" s="196"/>
      <c r="AA41" s="196"/>
      <c r="AB41" s="196"/>
      <c r="AC41" s="196"/>
      <c r="AD41" s="196"/>
      <c r="AE41" s="196">
        <v>12</v>
      </c>
      <c r="AF41" s="196"/>
      <c r="AG41" s="196"/>
      <c r="AH41" s="196"/>
      <c r="AI41" s="196">
        <v>12</v>
      </c>
      <c r="AJ41" s="200"/>
      <c r="AK41" s="185"/>
      <c r="AL41" s="185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</row>
    <row r="42" spans="1:48" ht="15" hidden="1">
      <c r="A42" s="185">
        <f ca="1">IFERROR(__xludf.DUMMYFUNCTION("""COMPUTED_VALUE"""),39)</f>
        <v>39</v>
      </c>
      <c r="B42" s="185"/>
      <c r="C42" s="185"/>
      <c r="D42" s="185"/>
      <c r="E42" s="185"/>
      <c r="F42" s="185"/>
      <c r="G42" s="185"/>
      <c r="H42" s="204">
        <v>723</v>
      </c>
      <c r="I42" s="205">
        <v>1042</v>
      </c>
      <c r="J42" s="205"/>
      <c r="K42" s="205"/>
      <c r="L42" s="205"/>
      <c r="M42" s="205"/>
      <c r="N42" s="205"/>
      <c r="O42" s="205"/>
      <c r="P42" s="205"/>
      <c r="Q42" s="202"/>
      <c r="R42" s="202"/>
      <c r="S42" s="202"/>
      <c r="T42" s="202"/>
      <c r="U42" s="202"/>
      <c r="V42" s="204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</row>
    <row r="43" spans="1:48" ht="15" hidden="1">
      <c r="A43" s="185">
        <f ca="1">IFERROR(__xludf.DUMMYFUNCTION("""COMPUTED_VALUE"""),40)</f>
        <v>40</v>
      </c>
      <c r="B43" s="185"/>
      <c r="C43" s="185"/>
      <c r="D43" s="185"/>
      <c r="E43" s="185"/>
      <c r="F43" s="185"/>
      <c r="G43" s="185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</row>
    <row r="44" spans="1:48" ht="15" hidden="1">
      <c r="A44" s="185">
        <f ca="1">IFERROR(__xludf.DUMMYFUNCTION("""COMPUTED_VALUE"""),41)</f>
        <v>41</v>
      </c>
      <c r="B44" s="185"/>
      <c r="C44" s="185"/>
      <c r="D44" s="185"/>
      <c r="E44" s="185"/>
      <c r="F44" s="185"/>
      <c r="G44" s="185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</row>
    <row r="45" spans="1:48" ht="15" hidden="1">
      <c r="A45" s="185">
        <f ca="1">IFERROR(__xludf.DUMMYFUNCTION("""COMPUTED_VALUE"""),42)</f>
        <v>42</v>
      </c>
      <c r="B45" s="185"/>
      <c r="C45" s="185"/>
      <c r="D45" s="185"/>
      <c r="E45" s="185"/>
      <c r="F45" s="185"/>
      <c r="G45" s="185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</row>
    <row r="46" spans="1:48" ht="15" hidden="1">
      <c r="A46" s="185">
        <f ca="1">IFERROR(__xludf.DUMMYFUNCTION("""COMPUTED_VALUE"""),43)</f>
        <v>43</v>
      </c>
      <c r="B46" s="185"/>
      <c r="C46" s="185"/>
      <c r="D46" s="185"/>
      <c r="E46" s="185"/>
      <c r="F46" s="185"/>
      <c r="G46" s="185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</row>
    <row r="47" spans="1:48" ht="15" hidden="1">
      <c r="A47" s="185">
        <f ca="1">IFERROR(__xludf.DUMMYFUNCTION("""COMPUTED_VALUE"""),44)</f>
        <v>44</v>
      </c>
      <c r="B47" s="185"/>
      <c r="C47" s="185"/>
      <c r="D47" s="185"/>
      <c r="E47" s="185"/>
      <c r="F47" s="185"/>
      <c r="G47" s="185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</row>
    <row r="48" spans="1:48" ht="15" hidden="1">
      <c r="A48" s="185">
        <f ca="1">IFERROR(__xludf.DUMMYFUNCTION("""COMPUTED_VALUE"""),45)</f>
        <v>45</v>
      </c>
      <c r="B48" s="185"/>
      <c r="C48" s="185"/>
      <c r="D48" s="185"/>
      <c r="E48" s="185"/>
      <c r="F48" s="185"/>
      <c r="G48" s="185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</row>
    <row r="49" spans="1:48" ht="15" hidden="1">
      <c r="A49" s="185">
        <f ca="1">IFERROR(__xludf.DUMMYFUNCTION("""COMPUTED_VALUE"""),46)</f>
        <v>46</v>
      </c>
      <c r="B49" s="185"/>
      <c r="C49" s="185"/>
      <c r="D49" s="185"/>
      <c r="E49" s="185"/>
      <c r="F49" s="185"/>
      <c r="G49" s="185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</row>
    <row r="50" spans="1:48" ht="15" hidden="1">
      <c r="A50" s="185">
        <f ca="1">IFERROR(__xludf.DUMMYFUNCTION("""COMPUTED_VALUE"""),47)</f>
        <v>47</v>
      </c>
      <c r="B50" s="185"/>
      <c r="C50" s="185"/>
      <c r="D50" s="185"/>
      <c r="E50" s="185"/>
      <c r="F50" s="185"/>
      <c r="G50" s="185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</row>
    <row r="51" spans="1:48" ht="15" hidden="1">
      <c r="A51" s="185">
        <f ca="1">IFERROR(__xludf.DUMMYFUNCTION("""COMPUTED_VALUE"""),48)</f>
        <v>48</v>
      </c>
      <c r="B51" s="185"/>
      <c r="C51" s="185"/>
      <c r="D51" s="185"/>
      <c r="E51" s="185"/>
      <c r="F51" s="185"/>
      <c r="G51" s="185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</row>
    <row r="52" spans="1:48" ht="15" hidden="1">
      <c r="A52" s="185">
        <f ca="1">IFERROR(__xludf.DUMMYFUNCTION("""COMPUTED_VALUE"""),49)</f>
        <v>49</v>
      </c>
      <c r="B52" s="185"/>
      <c r="C52" s="185"/>
      <c r="D52" s="185"/>
      <c r="E52" s="185"/>
      <c r="F52" s="185"/>
      <c r="G52" s="185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</row>
    <row r="53" spans="1:48" ht="15" hidden="1">
      <c r="A53" s="185">
        <f ca="1">IFERROR(__xludf.DUMMYFUNCTION("""COMPUTED_VALUE"""),50)</f>
        <v>50</v>
      </c>
      <c r="B53" s="185"/>
      <c r="C53" s="185"/>
      <c r="D53" s="185"/>
      <c r="E53" s="185"/>
      <c r="F53" s="185"/>
      <c r="G53" s="185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</row>
    <row r="54" spans="1:48" ht="15" hidden="1">
      <c r="A54" s="185">
        <f ca="1">IFERROR(__xludf.DUMMYFUNCTION("""COMPUTED_VALUE"""),51)</f>
        <v>51</v>
      </c>
      <c r="B54" s="185"/>
      <c r="C54" s="185"/>
      <c r="D54" s="185"/>
      <c r="E54" s="185"/>
      <c r="F54" s="185"/>
      <c r="G54" s="185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</row>
    <row r="55" spans="1:48" ht="15" hidden="1">
      <c r="A55" s="185">
        <f ca="1">IFERROR(__xludf.DUMMYFUNCTION("""COMPUTED_VALUE"""),52)</f>
        <v>52</v>
      </c>
      <c r="B55" s="185"/>
      <c r="C55" s="185"/>
      <c r="D55" s="185"/>
      <c r="E55" s="185"/>
      <c r="F55" s="185"/>
      <c r="G55" s="185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</row>
    <row r="56" spans="1:48" ht="15" hidden="1">
      <c r="A56" s="185">
        <f ca="1">IFERROR(__xludf.DUMMYFUNCTION("""COMPUTED_VALUE"""),53)</f>
        <v>53</v>
      </c>
      <c r="B56" s="185"/>
      <c r="C56" s="185"/>
      <c r="D56" s="185"/>
      <c r="E56" s="185"/>
      <c r="F56" s="185"/>
      <c r="G56" s="185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</row>
    <row r="57" spans="1:48" ht="15" hidden="1">
      <c r="A57" s="185">
        <f ca="1">IFERROR(__xludf.DUMMYFUNCTION("""COMPUTED_VALUE"""),54)</f>
        <v>54</v>
      </c>
      <c r="B57" s="185"/>
      <c r="C57" s="185"/>
      <c r="D57" s="185"/>
      <c r="E57" s="185"/>
      <c r="F57" s="185"/>
      <c r="G57" s="185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</row>
    <row r="58" spans="1:48" ht="15" hidden="1">
      <c r="A58" s="185">
        <f ca="1">IFERROR(__xludf.DUMMYFUNCTION("""COMPUTED_VALUE"""),55)</f>
        <v>55</v>
      </c>
      <c r="B58" s="185"/>
      <c r="C58" s="185"/>
      <c r="D58" s="185"/>
      <c r="E58" s="185"/>
      <c r="F58" s="185"/>
      <c r="G58" s="185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</row>
    <row r="59" spans="1:48" ht="15" hidden="1">
      <c r="A59" s="185">
        <f ca="1">IFERROR(__xludf.DUMMYFUNCTION("""COMPUTED_VALUE"""),56)</f>
        <v>56</v>
      </c>
      <c r="B59" s="185"/>
      <c r="C59" s="185"/>
      <c r="D59" s="185"/>
      <c r="E59" s="185"/>
      <c r="F59" s="185"/>
      <c r="G59" s="185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</row>
    <row r="60" spans="1:48" ht="15" hidden="1">
      <c r="A60" s="185">
        <f ca="1">IFERROR(__xludf.DUMMYFUNCTION("""COMPUTED_VALUE"""),57)</f>
        <v>57</v>
      </c>
      <c r="B60" s="185"/>
      <c r="C60" s="185"/>
      <c r="D60" s="185"/>
      <c r="E60" s="185"/>
      <c r="F60" s="185"/>
      <c r="G60" s="185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</row>
    <row r="61" spans="1:48" ht="15" hidden="1">
      <c r="A61" s="185">
        <f ca="1">IFERROR(__xludf.DUMMYFUNCTION("""COMPUTED_VALUE"""),58)</f>
        <v>58</v>
      </c>
      <c r="B61" s="185"/>
      <c r="C61" s="185"/>
      <c r="D61" s="185"/>
      <c r="E61" s="185"/>
      <c r="F61" s="185"/>
      <c r="G61" s="185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</row>
    <row r="62" spans="1:48" ht="15" hidden="1">
      <c r="A62" s="185">
        <f ca="1">IFERROR(__xludf.DUMMYFUNCTION("""COMPUTED_VALUE"""),59)</f>
        <v>59</v>
      </c>
      <c r="B62" s="185"/>
      <c r="C62" s="185"/>
      <c r="D62" s="185"/>
      <c r="E62" s="185"/>
      <c r="F62" s="185"/>
      <c r="G62" s="185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</row>
    <row r="63" spans="1:48" ht="15" hidden="1">
      <c r="A63" s="185">
        <f ca="1">IFERROR(__xludf.DUMMYFUNCTION("""COMPUTED_VALUE"""),60)</f>
        <v>60</v>
      </c>
      <c r="B63" s="185"/>
      <c r="C63" s="185"/>
      <c r="D63" s="185"/>
      <c r="E63" s="185"/>
      <c r="F63" s="185"/>
      <c r="G63" s="185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</row>
    <row r="64" spans="1:48" ht="15" hidden="1">
      <c r="A64" s="185">
        <f ca="1">IFERROR(__xludf.DUMMYFUNCTION("""COMPUTED_VALUE"""),61)</f>
        <v>61</v>
      </c>
      <c r="B64" s="185"/>
      <c r="C64" s="185"/>
      <c r="D64" s="185"/>
      <c r="E64" s="185"/>
      <c r="F64" s="185"/>
      <c r="G64" s="185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</row>
    <row r="65" spans="1:48" ht="15" hidden="1">
      <c r="A65" s="185">
        <f ca="1">IFERROR(__xludf.DUMMYFUNCTION("""COMPUTED_VALUE"""),62)</f>
        <v>62</v>
      </c>
      <c r="B65" s="185"/>
      <c r="C65" s="185"/>
      <c r="D65" s="185"/>
      <c r="E65" s="185"/>
      <c r="F65" s="185"/>
      <c r="G65" s="185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</row>
    <row r="66" spans="1:48" ht="15" hidden="1">
      <c r="A66" s="185">
        <f ca="1">IFERROR(__xludf.DUMMYFUNCTION("""COMPUTED_VALUE"""),63)</f>
        <v>63</v>
      </c>
      <c r="B66" s="185"/>
      <c r="C66" s="185"/>
      <c r="D66" s="185"/>
      <c r="E66" s="185"/>
      <c r="F66" s="185"/>
      <c r="G66" s="185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</row>
    <row r="67" spans="1:48" ht="15" hidden="1">
      <c r="A67" s="185">
        <f ca="1">IFERROR(__xludf.DUMMYFUNCTION("""COMPUTED_VALUE"""),64)</f>
        <v>64</v>
      </c>
      <c r="B67" s="185"/>
      <c r="C67" s="185"/>
      <c r="D67" s="185"/>
      <c r="E67" s="185"/>
      <c r="F67" s="185"/>
      <c r="G67" s="185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</row>
    <row r="68" spans="1:48" ht="15" hidden="1">
      <c r="A68" s="185">
        <f ca="1">IFERROR(__xludf.DUMMYFUNCTION("""COMPUTED_VALUE"""),65)</f>
        <v>65</v>
      </c>
      <c r="B68" s="185"/>
      <c r="C68" s="185"/>
      <c r="D68" s="185"/>
      <c r="E68" s="185"/>
      <c r="F68" s="185"/>
      <c r="G68" s="185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</row>
    <row r="69" spans="1:48" ht="15" hidden="1">
      <c r="A69" s="185">
        <f ca="1">IFERROR(__xludf.DUMMYFUNCTION("""COMPUTED_VALUE"""),66)</f>
        <v>66</v>
      </c>
      <c r="B69" s="185"/>
      <c r="C69" s="185"/>
      <c r="D69" s="185"/>
      <c r="E69" s="185"/>
      <c r="F69" s="185"/>
      <c r="G69" s="185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</row>
    <row r="70" spans="1:48" ht="15" hidden="1">
      <c r="A70" s="185">
        <f ca="1">IFERROR(__xludf.DUMMYFUNCTION("""COMPUTED_VALUE"""),67)</f>
        <v>67</v>
      </c>
      <c r="B70" s="185"/>
      <c r="C70" s="185"/>
      <c r="D70" s="185"/>
      <c r="E70" s="185"/>
      <c r="F70" s="185"/>
      <c r="G70" s="185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</row>
    <row r="71" spans="1:48" ht="15" hidden="1">
      <c r="A71" s="185">
        <f ca="1">IFERROR(__xludf.DUMMYFUNCTION("""COMPUTED_VALUE"""),68)</f>
        <v>68</v>
      </c>
      <c r="B71" s="185"/>
      <c r="C71" s="185"/>
      <c r="D71" s="185"/>
      <c r="E71" s="185"/>
      <c r="F71" s="185"/>
      <c r="G71" s="185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</row>
    <row r="72" spans="1:48" ht="15" hidden="1">
      <c r="A72" s="185">
        <f ca="1">IFERROR(__xludf.DUMMYFUNCTION("""COMPUTED_VALUE"""),69)</f>
        <v>69</v>
      </c>
      <c r="B72" s="185"/>
      <c r="C72" s="185"/>
      <c r="D72" s="185"/>
      <c r="E72" s="185"/>
      <c r="F72" s="185"/>
      <c r="G72" s="185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</row>
    <row r="73" spans="1:48" ht="15" hidden="1">
      <c r="A73" s="185">
        <f ca="1">IFERROR(__xludf.DUMMYFUNCTION("""COMPUTED_VALUE"""),70)</f>
        <v>70</v>
      </c>
      <c r="B73" s="185"/>
      <c r="C73" s="185"/>
      <c r="D73" s="185"/>
      <c r="E73" s="185"/>
      <c r="F73" s="185"/>
      <c r="G73" s="185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</row>
    <row r="74" spans="1:48" ht="15" hidden="1">
      <c r="A74" s="185">
        <f ca="1">IFERROR(__xludf.DUMMYFUNCTION("""COMPUTED_VALUE"""),71)</f>
        <v>71</v>
      </c>
      <c r="B74" s="185"/>
      <c r="C74" s="185"/>
      <c r="D74" s="185"/>
      <c r="E74" s="185"/>
      <c r="F74" s="185"/>
      <c r="G74" s="185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</row>
    <row r="75" spans="1:48" ht="15" hidden="1">
      <c r="A75" s="185">
        <f ca="1">IFERROR(__xludf.DUMMYFUNCTION("""COMPUTED_VALUE"""),72)</f>
        <v>72</v>
      </c>
      <c r="B75" s="185"/>
      <c r="C75" s="185"/>
      <c r="D75" s="185"/>
      <c r="E75" s="185"/>
      <c r="F75" s="185"/>
      <c r="G75" s="185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</row>
    <row r="76" spans="1:48" ht="15" hidden="1">
      <c r="A76" s="185">
        <f ca="1">IFERROR(__xludf.DUMMYFUNCTION("""COMPUTED_VALUE"""),73)</f>
        <v>73</v>
      </c>
      <c r="B76" s="185"/>
      <c r="C76" s="185"/>
      <c r="D76" s="185"/>
      <c r="E76" s="185"/>
      <c r="F76" s="185"/>
      <c r="G76" s="185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</row>
    <row r="77" spans="1:48" ht="15" hidden="1">
      <c r="A77" s="185">
        <f ca="1">IFERROR(__xludf.DUMMYFUNCTION("""COMPUTED_VALUE"""),74)</f>
        <v>74</v>
      </c>
      <c r="B77" s="185"/>
      <c r="C77" s="185"/>
      <c r="D77" s="185"/>
      <c r="E77" s="185"/>
      <c r="F77" s="185"/>
      <c r="G77" s="185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</row>
    <row r="78" spans="1:48" ht="15" hidden="1">
      <c r="A78" s="185">
        <f ca="1">IFERROR(__xludf.DUMMYFUNCTION("""COMPUTED_VALUE"""),75)</f>
        <v>75</v>
      </c>
      <c r="B78" s="185"/>
      <c r="C78" s="185"/>
      <c r="D78" s="185"/>
      <c r="E78" s="185"/>
      <c r="F78" s="185"/>
      <c r="G78" s="185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</row>
    <row r="79" spans="1:48" ht="15" hidden="1">
      <c r="A79" s="185">
        <f ca="1">IFERROR(__xludf.DUMMYFUNCTION("""COMPUTED_VALUE"""),76)</f>
        <v>76</v>
      </c>
      <c r="B79" s="185"/>
      <c r="C79" s="185"/>
      <c r="D79" s="185"/>
      <c r="E79" s="185"/>
      <c r="F79" s="185"/>
      <c r="G79" s="185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</row>
    <row r="80" spans="1:48" ht="15" hidden="1">
      <c r="A80" s="185">
        <f ca="1">IFERROR(__xludf.DUMMYFUNCTION("""COMPUTED_VALUE"""),77)</f>
        <v>77</v>
      </c>
      <c r="B80" s="185"/>
      <c r="C80" s="185"/>
      <c r="D80" s="185"/>
      <c r="E80" s="185"/>
      <c r="F80" s="185"/>
      <c r="G80" s="185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</row>
    <row r="81" spans="1:48" ht="15" hidden="1">
      <c r="A81" s="185">
        <f ca="1">IFERROR(__xludf.DUMMYFUNCTION("""COMPUTED_VALUE"""),78)</f>
        <v>78</v>
      </c>
      <c r="B81" s="185"/>
      <c r="C81" s="185"/>
      <c r="D81" s="185"/>
      <c r="E81" s="185"/>
      <c r="F81" s="185"/>
      <c r="G81" s="185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</row>
    <row r="82" spans="1:48" ht="15" hidden="1">
      <c r="A82" s="185">
        <f ca="1">IFERROR(__xludf.DUMMYFUNCTION("""COMPUTED_VALUE"""),79)</f>
        <v>79</v>
      </c>
      <c r="B82" s="185"/>
      <c r="C82" s="185"/>
      <c r="D82" s="185"/>
      <c r="E82" s="185"/>
      <c r="F82" s="185"/>
      <c r="G82" s="185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</row>
    <row r="83" spans="1:48" ht="15" hidden="1">
      <c r="A83" s="185">
        <f ca="1">IFERROR(__xludf.DUMMYFUNCTION("""COMPUTED_VALUE"""),80)</f>
        <v>80</v>
      </c>
      <c r="B83" s="185"/>
      <c r="C83" s="185"/>
      <c r="D83" s="185"/>
      <c r="E83" s="185"/>
      <c r="F83" s="185"/>
      <c r="G83" s="185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</row>
    <row r="84" spans="1:48" ht="15" hidden="1">
      <c r="A84" s="185">
        <f ca="1">IFERROR(__xludf.DUMMYFUNCTION("""COMPUTED_VALUE"""),81)</f>
        <v>81</v>
      </c>
      <c r="B84" s="185"/>
      <c r="C84" s="185"/>
      <c r="D84" s="185"/>
      <c r="E84" s="185"/>
      <c r="F84" s="185"/>
      <c r="G84" s="185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</row>
    <row r="85" spans="1:48" ht="15" hidden="1">
      <c r="A85" s="185">
        <f ca="1">IFERROR(__xludf.DUMMYFUNCTION("""COMPUTED_VALUE"""),82)</f>
        <v>82</v>
      </c>
      <c r="B85" s="185"/>
      <c r="C85" s="185"/>
      <c r="D85" s="185"/>
      <c r="E85" s="185"/>
      <c r="F85" s="185"/>
      <c r="G85" s="185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</row>
    <row r="86" spans="1:48" ht="15" hidden="1">
      <c r="A86" s="185">
        <f ca="1">IFERROR(__xludf.DUMMYFUNCTION("""COMPUTED_VALUE"""),83)</f>
        <v>83</v>
      </c>
      <c r="B86" s="185"/>
      <c r="C86" s="185"/>
      <c r="D86" s="185"/>
      <c r="E86" s="185"/>
      <c r="F86" s="185"/>
      <c r="G86" s="185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</row>
    <row r="87" spans="1:48" ht="15" hidden="1">
      <c r="A87" s="185">
        <f ca="1">IFERROR(__xludf.DUMMYFUNCTION("""COMPUTED_VALUE"""),84)</f>
        <v>84</v>
      </c>
      <c r="B87" s="185"/>
      <c r="C87" s="185"/>
      <c r="D87" s="185"/>
      <c r="E87" s="185"/>
      <c r="F87" s="185"/>
      <c r="G87" s="185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</row>
    <row r="88" spans="1:48" ht="15" hidden="1">
      <c r="A88" s="185">
        <f ca="1">IFERROR(__xludf.DUMMYFUNCTION("""COMPUTED_VALUE"""),85)</f>
        <v>85</v>
      </c>
      <c r="B88" s="185"/>
      <c r="C88" s="185"/>
      <c r="D88" s="185"/>
      <c r="E88" s="185"/>
      <c r="F88" s="185"/>
      <c r="G88" s="185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</row>
    <row r="89" spans="1:48" ht="15" hidden="1">
      <c r="A89" s="185">
        <f ca="1">IFERROR(__xludf.DUMMYFUNCTION("""COMPUTED_VALUE"""),86)</f>
        <v>86</v>
      </c>
      <c r="B89" s="185"/>
      <c r="C89" s="185"/>
      <c r="D89" s="185"/>
      <c r="E89" s="185"/>
      <c r="F89" s="185"/>
      <c r="G89" s="185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  <c r="AL89" s="185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</row>
    <row r="90" spans="1:48" ht="15" hidden="1">
      <c r="A90" s="185">
        <f ca="1">IFERROR(__xludf.DUMMYFUNCTION("""COMPUTED_VALUE"""),87)</f>
        <v>87</v>
      </c>
      <c r="B90" s="185"/>
      <c r="C90" s="185"/>
      <c r="D90" s="185"/>
      <c r="E90" s="185"/>
      <c r="F90" s="185"/>
      <c r="G90" s="185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85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</row>
    <row r="91" spans="1:48" ht="15" hidden="1">
      <c r="A91" s="185">
        <f ca="1">IFERROR(__xludf.DUMMYFUNCTION("""COMPUTED_VALUE"""),88)</f>
        <v>88</v>
      </c>
      <c r="B91" s="185"/>
      <c r="C91" s="185"/>
      <c r="D91" s="185"/>
      <c r="E91" s="185"/>
      <c r="F91" s="185"/>
      <c r="G91" s="185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</row>
    <row r="92" spans="1:48" ht="15" hidden="1">
      <c r="A92" s="185">
        <f ca="1">IFERROR(__xludf.DUMMYFUNCTION("""COMPUTED_VALUE"""),89)</f>
        <v>89</v>
      </c>
      <c r="B92" s="185"/>
      <c r="C92" s="185"/>
      <c r="D92" s="185"/>
      <c r="E92" s="185"/>
      <c r="F92" s="185"/>
      <c r="G92" s="185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85"/>
      <c r="AL92" s="185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</row>
    <row r="93" spans="1:48" ht="15" hidden="1">
      <c r="A93" s="185">
        <f ca="1">IFERROR(__xludf.DUMMYFUNCTION("""COMPUTED_VALUE"""),90)</f>
        <v>90</v>
      </c>
      <c r="B93" s="185"/>
      <c r="C93" s="185"/>
      <c r="D93" s="185"/>
      <c r="E93" s="185"/>
      <c r="F93" s="185"/>
      <c r="G93" s="185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185"/>
      <c r="X93" s="185"/>
      <c r="Y93" s="185"/>
      <c r="Z93" s="185"/>
      <c r="AA93" s="185"/>
      <c r="AB93" s="185"/>
      <c r="AC93" s="185"/>
      <c r="AD93" s="185"/>
      <c r="AE93" s="185"/>
      <c r="AF93" s="185"/>
      <c r="AG93" s="185"/>
      <c r="AH93" s="185"/>
      <c r="AI93" s="185"/>
      <c r="AJ93" s="185"/>
      <c r="AK93" s="185"/>
      <c r="AL93" s="185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</row>
    <row r="94" spans="1:48" ht="15" hidden="1">
      <c r="A94" s="185">
        <f ca="1">IFERROR(__xludf.DUMMYFUNCTION("""COMPUTED_VALUE"""),91)</f>
        <v>91</v>
      </c>
      <c r="B94" s="185"/>
      <c r="C94" s="185"/>
      <c r="D94" s="185"/>
      <c r="E94" s="185"/>
      <c r="F94" s="185"/>
      <c r="G94" s="185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185"/>
      <c r="X94" s="185"/>
      <c r="Y94" s="185"/>
      <c r="Z94" s="185"/>
      <c r="AA94" s="185"/>
      <c r="AB94" s="185"/>
      <c r="AC94" s="185"/>
      <c r="AD94" s="185"/>
      <c r="AE94" s="185"/>
      <c r="AF94" s="185"/>
      <c r="AG94" s="185"/>
      <c r="AH94" s="185"/>
      <c r="AI94" s="185"/>
      <c r="AJ94" s="185"/>
      <c r="AK94" s="185"/>
      <c r="AL94" s="185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</row>
    <row r="95" spans="1:48" ht="15" hidden="1">
      <c r="A95" s="185">
        <f ca="1">IFERROR(__xludf.DUMMYFUNCTION("""COMPUTED_VALUE"""),92)</f>
        <v>92</v>
      </c>
      <c r="B95" s="185"/>
      <c r="C95" s="185"/>
      <c r="D95" s="185"/>
      <c r="E95" s="185"/>
      <c r="F95" s="185"/>
      <c r="G95" s="185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85"/>
      <c r="AL95" s="185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</row>
    <row r="96" spans="1:48" ht="15" hidden="1">
      <c r="A96" s="185">
        <f ca="1">IFERROR(__xludf.DUMMYFUNCTION("""COMPUTED_VALUE"""),93)</f>
        <v>93</v>
      </c>
      <c r="B96" s="185"/>
      <c r="C96" s="185"/>
      <c r="D96" s="185"/>
      <c r="E96" s="185"/>
      <c r="F96" s="185"/>
      <c r="G96" s="185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85"/>
      <c r="AL96" s="185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</row>
    <row r="97" spans="1:48" ht="15" hidden="1">
      <c r="A97" s="185">
        <f ca="1">IFERROR(__xludf.DUMMYFUNCTION("""COMPUTED_VALUE"""),94)</f>
        <v>94</v>
      </c>
      <c r="B97" s="185"/>
      <c r="C97" s="185"/>
      <c r="D97" s="185"/>
      <c r="E97" s="185"/>
      <c r="F97" s="185"/>
      <c r="G97" s="185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185"/>
      <c r="X97" s="185"/>
      <c r="Y97" s="185"/>
      <c r="Z97" s="185"/>
      <c r="AA97" s="185"/>
      <c r="AB97" s="185"/>
      <c r="AC97" s="185"/>
      <c r="AD97" s="185"/>
      <c r="AE97" s="185"/>
      <c r="AF97" s="185"/>
      <c r="AG97" s="185"/>
      <c r="AH97" s="185"/>
      <c r="AI97" s="185"/>
      <c r="AJ97" s="185"/>
      <c r="AK97" s="185"/>
      <c r="AL97" s="185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</row>
    <row r="98" spans="1:48" ht="15" hidden="1">
      <c r="A98" s="185">
        <f ca="1">IFERROR(__xludf.DUMMYFUNCTION("""COMPUTED_VALUE"""),95)</f>
        <v>95</v>
      </c>
      <c r="B98" s="185"/>
      <c r="C98" s="185"/>
      <c r="D98" s="185"/>
      <c r="E98" s="185"/>
      <c r="F98" s="185"/>
      <c r="G98" s="185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185"/>
      <c r="X98" s="185"/>
      <c r="Y98" s="185"/>
      <c r="Z98" s="185"/>
      <c r="AA98" s="185"/>
      <c r="AB98" s="185"/>
      <c r="AC98" s="185"/>
      <c r="AD98" s="185"/>
      <c r="AE98" s="185"/>
      <c r="AF98" s="185"/>
      <c r="AG98" s="185"/>
      <c r="AH98" s="185"/>
      <c r="AI98" s="185"/>
      <c r="AJ98" s="185"/>
      <c r="AK98" s="185"/>
      <c r="AL98" s="185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</row>
    <row r="99" spans="1:48" ht="15">
      <c r="A99" s="185" t="str">
        <f ca="1">IFERROR(__xludf.DUMMYFUNCTION("""COMPUTED_VALUE"""),"Итого:")</f>
        <v>Итого:</v>
      </c>
      <c r="B99" s="185"/>
      <c r="C99" s="185"/>
      <c r="D99" s="185"/>
      <c r="E99" s="185"/>
      <c r="F99" s="185"/>
      <c r="G99" s="185"/>
      <c r="H99" s="202">
        <f t="shared" ref="H99:AJ99" si="1">SUM(H4:H98)</f>
        <v>1446</v>
      </c>
      <c r="I99" s="202">
        <f t="shared" si="1"/>
        <v>2084</v>
      </c>
      <c r="J99" s="202">
        <f t="shared" si="1"/>
        <v>5291</v>
      </c>
      <c r="K99" s="202">
        <f t="shared" si="1"/>
        <v>0</v>
      </c>
      <c r="L99" s="202">
        <f t="shared" si="1"/>
        <v>0</v>
      </c>
      <c r="M99" s="202">
        <f t="shared" si="1"/>
        <v>0</v>
      </c>
      <c r="N99" s="202">
        <f t="shared" si="1"/>
        <v>0</v>
      </c>
      <c r="O99" s="202">
        <f t="shared" si="1"/>
        <v>0</v>
      </c>
      <c r="P99" s="202">
        <f t="shared" si="1"/>
        <v>0</v>
      </c>
      <c r="Q99" s="202">
        <f t="shared" si="1"/>
        <v>0</v>
      </c>
      <c r="R99" s="202">
        <f t="shared" si="1"/>
        <v>0</v>
      </c>
      <c r="S99" s="202">
        <f t="shared" si="1"/>
        <v>8</v>
      </c>
      <c r="T99" s="202">
        <f t="shared" si="1"/>
        <v>2714</v>
      </c>
      <c r="U99" s="202">
        <f t="shared" si="1"/>
        <v>2459</v>
      </c>
      <c r="V99" s="202">
        <f t="shared" si="1"/>
        <v>8255</v>
      </c>
      <c r="W99" s="202">
        <f t="shared" si="1"/>
        <v>0</v>
      </c>
      <c r="X99" s="202">
        <f t="shared" si="1"/>
        <v>0</v>
      </c>
      <c r="Y99" s="202">
        <f t="shared" si="1"/>
        <v>0</v>
      </c>
      <c r="Z99" s="202">
        <f t="shared" si="1"/>
        <v>0</v>
      </c>
      <c r="AA99" s="202">
        <f t="shared" si="1"/>
        <v>0</v>
      </c>
      <c r="AB99" s="202">
        <f t="shared" si="1"/>
        <v>0</v>
      </c>
      <c r="AC99" s="202">
        <f t="shared" si="1"/>
        <v>0</v>
      </c>
      <c r="AD99" s="202">
        <f t="shared" si="1"/>
        <v>0</v>
      </c>
      <c r="AE99" s="202">
        <f t="shared" si="1"/>
        <v>5422</v>
      </c>
      <c r="AF99" s="202">
        <f t="shared" si="1"/>
        <v>0</v>
      </c>
      <c r="AG99" s="202">
        <f t="shared" si="1"/>
        <v>0</v>
      </c>
      <c r="AH99" s="202">
        <f t="shared" si="1"/>
        <v>0</v>
      </c>
      <c r="AI99" s="202">
        <f t="shared" si="1"/>
        <v>5423</v>
      </c>
      <c r="AJ99" s="202">
        <f t="shared" si="1"/>
        <v>0</v>
      </c>
      <c r="AK99" s="185"/>
      <c r="AL99" s="185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</row>
    <row r="100" spans="1:48" ht="15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</row>
    <row r="101" spans="1:48" ht="15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</row>
    <row r="102" spans="1:48" ht="15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</row>
    <row r="103" spans="1:48" ht="15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</row>
    <row r="104" spans="1:48" ht="15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</row>
    <row r="105" spans="1:48" ht="15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</row>
    <row r="106" spans="1:48" ht="15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</row>
    <row r="107" spans="1:48" ht="15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</row>
    <row r="108" spans="1:48" ht="15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</row>
    <row r="109" spans="1:48" ht="15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</row>
    <row r="110" spans="1:48" ht="15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</row>
    <row r="111" spans="1:48" ht="15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</row>
    <row r="112" spans="1:48" ht="15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</row>
    <row r="113" spans="1:48" ht="15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</row>
    <row r="114" spans="1:48" ht="15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</row>
    <row r="115" spans="1:48" ht="15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</row>
    <row r="116" spans="1:48" ht="15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</row>
    <row r="117" spans="1:48" ht="15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</row>
    <row r="118" spans="1:48" ht="15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</row>
    <row r="119" spans="1:48" ht="15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</row>
    <row r="120" spans="1:48" ht="15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</row>
    <row r="121" spans="1:48" ht="15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</row>
    <row r="122" spans="1:48" ht="15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</row>
    <row r="123" spans="1:48" ht="15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</row>
    <row r="124" spans="1:48" ht="15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</row>
    <row r="125" spans="1:48" ht="15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</row>
    <row r="126" spans="1:48" ht="15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</row>
    <row r="127" spans="1:48" ht="15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</row>
    <row r="128" spans="1:48" ht="15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</row>
    <row r="129" spans="1:48" ht="15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</row>
    <row r="130" spans="1:48" ht="15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</row>
    <row r="131" spans="1:48" ht="15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</row>
    <row r="132" spans="1:48" ht="15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</row>
    <row r="133" spans="1:48" ht="15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</row>
    <row r="134" spans="1:48" ht="15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</row>
    <row r="135" spans="1:48" ht="15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</row>
    <row r="136" spans="1:48" ht="15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</row>
    <row r="137" spans="1:48" ht="15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</row>
    <row r="138" spans="1:48" ht="15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</row>
    <row r="139" spans="1:48" ht="15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</row>
    <row r="140" spans="1:48" ht="1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</row>
    <row r="141" spans="1:48" ht="1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</row>
    <row r="142" spans="1:48" ht="1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</row>
    <row r="143" spans="1:48" ht="1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</row>
    <row r="144" spans="1:48" ht="1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</row>
    <row r="145" spans="1:48" ht="15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</row>
    <row r="146" spans="1:48" ht="15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</row>
    <row r="147" spans="1:48" ht="1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</row>
    <row r="148" spans="1:48" ht="15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</row>
    <row r="149" spans="1:48" ht="15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</row>
    <row r="150" spans="1:48" ht="15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</row>
    <row r="151" spans="1:48" ht="15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</row>
    <row r="152" spans="1:48" ht="15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</row>
    <row r="153" spans="1:48" ht="15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</row>
    <row r="154" spans="1:48" ht="15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</row>
    <row r="155" spans="1:48" ht="15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</row>
    <row r="156" spans="1:48" ht="15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</row>
    <row r="157" spans="1:48" ht="1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</row>
    <row r="158" spans="1:48" ht="15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</row>
    <row r="159" spans="1:48" ht="15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</row>
    <row r="160" spans="1:48" ht="1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</row>
    <row r="161" spans="1:48" ht="15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</row>
    <row r="162" spans="1:48" ht="1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</row>
    <row r="163" spans="1:48" ht="1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</row>
    <row r="164" spans="1:48" ht="15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</row>
    <row r="165" spans="1:48" ht="15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</row>
    <row r="166" spans="1:48" ht="15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</row>
    <row r="167" spans="1:48" ht="15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</row>
    <row r="168" spans="1:48" ht="15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</row>
    <row r="169" spans="1:48" ht="15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</row>
    <row r="170" spans="1:48" ht="15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</row>
    <row r="171" spans="1:48" ht="15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</row>
    <row r="172" spans="1:48" ht="15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</row>
    <row r="173" spans="1:48" ht="15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</row>
    <row r="174" spans="1:48" ht="15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</row>
    <row r="175" spans="1:48" ht="15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</row>
    <row r="176" spans="1:48" ht="15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</row>
    <row r="177" spans="1:48" ht="15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</row>
    <row r="178" spans="1:48" ht="15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</row>
    <row r="179" spans="1:48" ht="15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</row>
    <row r="180" spans="1:48" ht="15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</row>
    <row r="181" spans="1:48" ht="15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</row>
    <row r="182" spans="1:48" ht="15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</row>
    <row r="183" spans="1:48" ht="15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</row>
    <row r="184" spans="1:48" ht="15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</row>
    <row r="185" spans="1:48" ht="15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</row>
    <row r="186" spans="1:48" ht="15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</row>
    <row r="187" spans="1:48" ht="15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</row>
    <row r="188" spans="1:48" ht="15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</row>
    <row r="189" spans="1:48" ht="15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</row>
    <row r="190" spans="1:48" ht="15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</row>
    <row r="191" spans="1:48" ht="1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</row>
    <row r="192" spans="1:48" ht="15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</row>
    <row r="193" spans="1:48" ht="15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</row>
    <row r="194" spans="1:48" ht="15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</row>
    <row r="195" spans="1:48" ht="15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</row>
    <row r="196" spans="1:48" ht="15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</row>
    <row r="197" spans="1:48" ht="15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</row>
    <row r="198" spans="1:48" ht="15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</row>
    <row r="199" spans="1:48" ht="15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</row>
    <row r="200" spans="1:48" ht="15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</row>
    <row r="201" spans="1:48" ht="15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</row>
    <row r="202" spans="1:48" ht="15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3"/>
      <c r="AO202" s="193"/>
      <c r="AP202" s="193"/>
      <c r="AQ202" s="193"/>
      <c r="AR202" s="193"/>
      <c r="AS202" s="193"/>
      <c r="AT202" s="193"/>
      <c r="AU202" s="193"/>
      <c r="AV202" s="193"/>
    </row>
    <row r="203" spans="1:48" ht="15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</row>
    <row r="204" spans="1:48" ht="15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</row>
    <row r="205" spans="1:48" ht="15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</row>
    <row r="206" spans="1:48" ht="15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</row>
    <row r="207" spans="1:48" ht="15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</row>
    <row r="208" spans="1:48" ht="15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  <c r="AH208" s="193"/>
      <c r="AI208" s="193"/>
      <c r="AJ208" s="193"/>
      <c r="AK208" s="193"/>
      <c r="AL208" s="193"/>
      <c r="AM208" s="193"/>
      <c r="AN208" s="193"/>
      <c r="AO208" s="193"/>
      <c r="AP208" s="193"/>
      <c r="AQ208" s="193"/>
      <c r="AR208" s="193"/>
      <c r="AS208" s="193"/>
      <c r="AT208" s="193"/>
      <c r="AU208" s="193"/>
      <c r="AV208" s="193"/>
    </row>
    <row r="209" spans="1:48" ht="15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</row>
    <row r="210" spans="1:48" ht="15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</row>
    <row r="211" spans="1:48" ht="15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</row>
    <row r="212" spans="1:48" ht="15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</row>
    <row r="213" spans="1:48" ht="15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</row>
    <row r="214" spans="1:48" ht="15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</row>
    <row r="215" spans="1:48" ht="15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</row>
    <row r="216" spans="1:48" ht="15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</row>
    <row r="217" spans="1:48" ht="15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</row>
    <row r="218" spans="1:48" ht="15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</row>
    <row r="219" spans="1:48" ht="15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</row>
    <row r="220" spans="1:48" ht="15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</row>
    <row r="221" spans="1:48" ht="15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</row>
    <row r="222" spans="1:48" ht="15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</row>
    <row r="223" spans="1:48" ht="15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</row>
    <row r="224" spans="1:48" ht="15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</row>
    <row r="225" spans="1:48" ht="15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</row>
    <row r="226" spans="1:48" ht="15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</row>
    <row r="227" spans="1:48" ht="15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</row>
    <row r="228" spans="1:48" ht="15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</row>
    <row r="229" spans="1:48" ht="15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</row>
    <row r="230" spans="1:48" ht="15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</row>
    <row r="231" spans="1:48" ht="15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  <c r="AM231" s="193"/>
      <c r="AN231" s="193"/>
      <c r="AO231" s="193"/>
      <c r="AP231" s="193"/>
      <c r="AQ231" s="193"/>
      <c r="AR231" s="193"/>
      <c r="AS231" s="193"/>
      <c r="AT231" s="193"/>
      <c r="AU231" s="193"/>
      <c r="AV231" s="193"/>
    </row>
    <row r="232" spans="1:48" ht="15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</row>
    <row r="233" spans="1:48" ht="15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</row>
    <row r="234" spans="1:48" ht="15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</row>
    <row r="235" spans="1:48" ht="15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</row>
    <row r="236" spans="1:48" ht="15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3"/>
      <c r="AT236" s="193"/>
      <c r="AU236" s="193"/>
      <c r="AV236" s="193"/>
    </row>
    <row r="237" spans="1:48" ht="15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</row>
    <row r="238" spans="1:48" ht="15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</row>
    <row r="239" spans="1:48" ht="15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</row>
    <row r="240" spans="1:48" ht="15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</row>
    <row r="241" spans="1:48" ht="15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</row>
    <row r="242" spans="1:48" ht="15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</row>
    <row r="243" spans="1:48" ht="15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</row>
    <row r="244" spans="1:48" ht="15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</row>
    <row r="245" spans="1:48" ht="15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</row>
    <row r="246" spans="1:48" ht="15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</row>
    <row r="247" spans="1:48" ht="15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</row>
    <row r="248" spans="1:48" ht="15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</row>
    <row r="249" spans="1:48" ht="15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</row>
    <row r="250" spans="1:48" ht="15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3"/>
      <c r="AF250" s="193"/>
      <c r="AG250" s="193"/>
      <c r="AH250" s="193"/>
      <c r="AI250" s="193"/>
      <c r="AJ250" s="193"/>
      <c r="AK250" s="193"/>
      <c r="AL250" s="193"/>
      <c r="AM250" s="193"/>
      <c r="AN250" s="193"/>
      <c r="AO250" s="193"/>
      <c r="AP250" s="193"/>
      <c r="AQ250" s="193"/>
      <c r="AR250" s="193"/>
      <c r="AS250" s="193"/>
      <c r="AT250" s="193"/>
      <c r="AU250" s="193"/>
      <c r="AV250" s="193"/>
    </row>
    <row r="251" spans="1:48" ht="15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</row>
    <row r="252" spans="1:48" ht="15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</row>
    <row r="253" spans="1:48" ht="15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</row>
    <row r="254" spans="1:48" ht="15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</row>
    <row r="255" spans="1:48" ht="15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</row>
    <row r="256" spans="1:48" ht="15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</row>
    <row r="257" spans="1:48" ht="15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</row>
    <row r="258" spans="1:48" ht="15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</row>
    <row r="259" spans="1:48" ht="15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</row>
    <row r="260" spans="1:48" ht="15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</row>
    <row r="261" spans="1:48" ht="15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</row>
    <row r="262" spans="1:48" ht="15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</row>
    <row r="263" spans="1:48" ht="15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</row>
    <row r="264" spans="1:48" ht="15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</row>
    <row r="265" spans="1:48" ht="15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</row>
    <row r="266" spans="1:48" ht="15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</row>
    <row r="267" spans="1:48" ht="15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</row>
    <row r="268" spans="1:48" ht="15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</row>
    <row r="269" spans="1:48" ht="15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</row>
    <row r="270" spans="1:48" ht="15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</row>
    <row r="271" spans="1:48" ht="15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</row>
    <row r="272" spans="1:48" ht="15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</row>
    <row r="273" spans="1:48" ht="15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  <c r="AE273" s="193"/>
      <c r="AF273" s="193"/>
      <c r="AG273" s="193"/>
      <c r="AH273" s="193"/>
      <c r="AI273" s="193"/>
      <c r="AJ273" s="193"/>
      <c r="AK273" s="193"/>
      <c r="AL273" s="193"/>
      <c r="AM273" s="193"/>
      <c r="AN273" s="193"/>
      <c r="AO273" s="193"/>
      <c r="AP273" s="193"/>
      <c r="AQ273" s="193"/>
      <c r="AR273" s="193"/>
      <c r="AS273" s="193"/>
      <c r="AT273" s="193"/>
      <c r="AU273" s="193"/>
      <c r="AV273" s="193"/>
    </row>
    <row r="274" spans="1:48" ht="15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</row>
    <row r="275" spans="1:48" ht="15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</row>
    <row r="276" spans="1:48" ht="15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</row>
    <row r="277" spans="1:48" ht="15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</row>
    <row r="278" spans="1:48" ht="15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193"/>
      <c r="AI278" s="193"/>
      <c r="AJ278" s="193"/>
      <c r="AK278" s="193"/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193"/>
      <c r="AV278" s="193"/>
    </row>
    <row r="279" spans="1:48" ht="15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</row>
    <row r="280" spans="1:48" ht="15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</row>
    <row r="281" spans="1:48" ht="15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</row>
    <row r="282" spans="1:48" ht="15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</row>
    <row r="283" spans="1:48" ht="15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</row>
    <row r="284" spans="1:48" ht="15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</row>
    <row r="285" spans="1:48" ht="15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</row>
    <row r="286" spans="1:48" ht="15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  <c r="AH286" s="193"/>
      <c r="AI286" s="193"/>
      <c r="AJ286" s="193"/>
      <c r="AK286" s="193"/>
      <c r="AL286" s="193"/>
      <c r="AM286" s="193"/>
      <c r="AN286" s="193"/>
      <c r="AO286" s="193"/>
      <c r="AP286" s="193"/>
      <c r="AQ286" s="193"/>
      <c r="AR286" s="193"/>
      <c r="AS286" s="193"/>
      <c r="AT286" s="193"/>
      <c r="AU286" s="193"/>
      <c r="AV286" s="193"/>
    </row>
    <row r="287" spans="1:48" ht="15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</row>
    <row r="288" spans="1:48" ht="15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</row>
    <row r="289" spans="1:48" ht="15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</row>
    <row r="290" spans="1:48" ht="15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</row>
    <row r="291" spans="1:48" ht="15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</row>
    <row r="292" spans="1:48" ht="15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  <c r="AE292" s="193"/>
      <c r="AF292" s="193"/>
      <c r="AG292" s="193"/>
      <c r="AH292" s="193"/>
      <c r="AI292" s="193"/>
      <c r="AJ292" s="193"/>
      <c r="AK292" s="193"/>
      <c r="AL292" s="193"/>
      <c r="AM292" s="193"/>
      <c r="AN292" s="193"/>
      <c r="AO292" s="193"/>
      <c r="AP292" s="193"/>
      <c r="AQ292" s="193"/>
      <c r="AR292" s="193"/>
      <c r="AS292" s="193"/>
      <c r="AT292" s="193"/>
      <c r="AU292" s="193"/>
      <c r="AV292" s="193"/>
    </row>
    <row r="293" spans="1:48" ht="15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</row>
    <row r="294" spans="1:48" ht="15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</row>
    <row r="295" spans="1:48" ht="15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</row>
    <row r="296" spans="1:48" ht="15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</row>
    <row r="297" spans="1:48" ht="15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</row>
    <row r="298" spans="1:48" ht="15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</row>
    <row r="299" spans="1:48" ht="15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</row>
    <row r="300" spans="1:48" ht="15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</row>
    <row r="301" spans="1:48" ht="15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</row>
    <row r="302" spans="1:48" ht="15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</row>
    <row r="303" spans="1:48" ht="15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</row>
    <row r="304" spans="1:48" ht="15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</row>
    <row r="305" spans="1:48" ht="15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</row>
    <row r="306" spans="1:48" ht="15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</row>
    <row r="307" spans="1:48" ht="15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</row>
    <row r="308" spans="1:48" ht="15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</row>
    <row r="309" spans="1:48" ht="15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</row>
    <row r="310" spans="1:48" ht="15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</row>
    <row r="311" spans="1:48" ht="15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</row>
    <row r="312" spans="1:48" ht="15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</row>
    <row r="313" spans="1:48" ht="15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</row>
    <row r="314" spans="1:48" ht="15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</row>
    <row r="315" spans="1:48" ht="15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  <c r="AE315" s="193"/>
      <c r="AF315" s="193"/>
      <c r="AG315" s="193"/>
      <c r="AH315" s="193"/>
      <c r="AI315" s="193"/>
      <c r="AJ315" s="193"/>
      <c r="AK315" s="193"/>
      <c r="AL315" s="193"/>
      <c r="AM315" s="193"/>
      <c r="AN315" s="193"/>
      <c r="AO315" s="193"/>
      <c r="AP315" s="193"/>
      <c r="AQ315" s="193"/>
      <c r="AR315" s="193"/>
      <c r="AS315" s="193"/>
      <c r="AT315" s="193"/>
      <c r="AU315" s="193"/>
      <c r="AV315" s="193"/>
    </row>
    <row r="316" spans="1:48" ht="15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</row>
    <row r="317" spans="1:48" ht="15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</row>
    <row r="318" spans="1:48" ht="15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</row>
    <row r="319" spans="1:48" ht="15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</row>
    <row r="320" spans="1:48" ht="15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3"/>
      <c r="AK320" s="193"/>
      <c r="AL320" s="193"/>
      <c r="AM320" s="193"/>
      <c r="AN320" s="193"/>
      <c r="AO320" s="193"/>
      <c r="AP320" s="193"/>
      <c r="AQ320" s="193"/>
      <c r="AR320" s="193"/>
      <c r="AS320" s="193"/>
      <c r="AT320" s="193"/>
      <c r="AU320" s="193"/>
      <c r="AV320" s="193"/>
    </row>
    <row r="321" spans="1:48" ht="15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</row>
    <row r="322" spans="1:48" ht="15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</row>
    <row r="323" spans="1:48" ht="15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3"/>
      <c r="AF323" s="193"/>
      <c r="AG323" s="193"/>
      <c r="AH323" s="193"/>
      <c r="AI323" s="193"/>
      <c r="AJ323" s="193"/>
      <c r="AK323" s="193"/>
      <c r="AL323" s="193"/>
      <c r="AM323" s="193"/>
      <c r="AN323" s="193"/>
      <c r="AO323" s="193"/>
      <c r="AP323" s="193"/>
      <c r="AQ323" s="193"/>
      <c r="AR323" s="193"/>
      <c r="AS323" s="193"/>
      <c r="AT323" s="193"/>
      <c r="AU323" s="193"/>
      <c r="AV323" s="193"/>
    </row>
    <row r="324" spans="1:48" ht="15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</row>
    <row r="325" spans="1:48" ht="15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</row>
    <row r="326" spans="1:48" ht="15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</row>
    <row r="327" spans="1:48" ht="15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</row>
    <row r="328" spans="1:48" ht="15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</row>
    <row r="329" spans="1:48" ht="15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</row>
    <row r="330" spans="1:48" ht="15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</row>
    <row r="331" spans="1:48" ht="15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</row>
    <row r="332" spans="1:48" ht="15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</row>
    <row r="333" spans="1:48" ht="15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</row>
    <row r="334" spans="1:48" ht="15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</row>
    <row r="335" spans="1:48" ht="15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</row>
    <row r="336" spans="1:48" ht="15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</row>
    <row r="337" spans="1:48" ht="15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</row>
    <row r="338" spans="1:48" ht="15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</row>
    <row r="339" spans="1:48" ht="15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</row>
    <row r="340" spans="1:48" ht="15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</row>
    <row r="341" spans="1:48" ht="15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</row>
    <row r="342" spans="1:48" ht="15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</row>
    <row r="343" spans="1:48" ht="15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</row>
    <row r="344" spans="1:48" ht="15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</row>
    <row r="345" spans="1:48" ht="15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</row>
    <row r="346" spans="1:48" ht="15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  <c r="AE346" s="193"/>
      <c r="AF346" s="193"/>
      <c r="AG346" s="193"/>
      <c r="AH346" s="193"/>
      <c r="AI346" s="193"/>
      <c r="AJ346" s="193"/>
      <c r="AK346" s="193"/>
      <c r="AL346" s="193"/>
      <c r="AM346" s="193"/>
      <c r="AN346" s="193"/>
      <c r="AO346" s="193"/>
      <c r="AP346" s="193"/>
      <c r="AQ346" s="193"/>
      <c r="AR346" s="193"/>
      <c r="AS346" s="193"/>
      <c r="AT346" s="193"/>
      <c r="AU346" s="193"/>
      <c r="AV346" s="193"/>
    </row>
    <row r="347" spans="1:48" ht="15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</row>
    <row r="348" spans="1:48" ht="15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</row>
    <row r="349" spans="1:48" ht="15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</row>
    <row r="350" spans="1:48" ht="15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</row>
    <row r="351" spans="1:48" ht="15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/>
      <c r="AF351" s="193"/>
      <c r="AG351" s="193"/>
      <c r="AH351" s="193"/>
      <c r="AI351" s="193"/>
      <c r="AJ351" s="193"/>
      <c r="AK351" s="193"/>
      <c r="AL351" s="193"/>
      <c r="AM351" s="193"/>
      <c r="AN351" s="193"/>
      <c r="AO351" s="193"/>
      <c r="AP351" s="193"/>
      <c r="AQ351" s="193"/>
      <c r="AR351" s="193"/>
      <c r="AS351" s="193"/>
      <c r="AT351" s="193"/>
      <c r="AU351" s="193"/>
      <c r="AV351" s="193"/>
    </row>
    <row r="352" spans="1:48" ht="15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</row>
    <row r="353" spans="1:48" ht="15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</row>
    <row r="354" spans="1:48" ht="15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</row>
    <row r="355" spans="1:48" ht="15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</row>
    <row r="356" spans="1:48" ht="15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</row>
    <row r="357" spans="1:48" ht="15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</row>
    <row r="358" spans="1:48" ht="15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</row>
    <row r="359" spans="1:48" ht="15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3"/>
      <c r="AF359" s="193"/>
      <c r="AG359" s="193"/>
      <c r="AH359" s="193"/>
      <c r="AI359" s="193"/>
      <c r="AJ359" s="193"/>
      <c r="AK359" s="193"/>
      <c r="AL359" s="193"/>
      <c r="AM359" s="193"/>
      <c r="AN359" s="193"/>
      <c r="AO359" s="193"/>
      <c r="AP359" s="193"/>
      <c r="AQ359" s="193"/>
      <c r="AR359" s="193"/>
      <c r="AS359" s="193"/>
      <c r="AT359" s="193"/>
      <c r="AU359" s="193"/>
      <c r="AV359" s="193"/>
    </row>
    <row r="360" spans="1:48" ht="15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</row>
    <row r="361" spans="1:48" ht="15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</row>
    <row r="362" spans="1:48" ht="15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</row>
    <row r="363" spans="1:48" ht="15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</row>
    <row r="364" spans="1:48" ht="15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</row>
    <row r="365" spans="1:48" ht="15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  <c r="AE365" s="193"/>
      <c r="AF365" s="193"/>
      <c r="AG365" s="193"/>
      <c r="AH365" s="193"/>
      <c r="AI365" s="193"/>
      <c r="AJ365" s="193"/>
      <c r="AK365" s="193"/>
      <c r="AL365" s="193"/>
      <c r="AM365" s="193"/>
      <c r="AN365" s="193"/>
      <c r="AO365" s="193"/>
      <c r="AP365" s="193"/>
      <c r="AQ365" s="193"/>
      <c r="AR365" s="193"/>
      <c r="AS365" s="193"/>
      <c r="AT365" s="193"/>
      <c r="AU365" s="193"/>
      <c r="AV365" s="193"/>
    </row>
    <row r="366" spans="1:48" ht="15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</row>
    <row r="367" spans="1:48" ht="15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</row>
    <row r="368" spans="1:48" ht="15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</row>
    <row r="369" spans="1:48" ht="15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</row>
    <row r="370" spans="1:48" ht="15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</row>
    <row r="371" spans="1:48" ht="15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</row>
    <row r="372" spans="1:48" ht="15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3"/>
      <c r="AK372" s="193"/>
      <c r="AL372" s="193"/>
      <c r="AM372" s="193"/>
      <c r="AN372" s="193"/>
      <c r="AO372" s="193"/>
      <c r="AP372" s="193"/>
      <c r="AQ372" s="193"/>
      <c r="AR372" s="193"/>
      <c r="AS372" s="193"/>
      <c r="AT372" s="193"/>
      <c r="AU372" s="193"/>
      <c r="AV372" s="193"/>
    </row>
    <row r="373" spans="1:48" ht="15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3"/>
      <c r="AK373" s="193"/>
      <c r="AL373" s="193"/>
      <c r="AM373" s="193"/>
      <c r="AN373" s="193"/>
      <c r="AO373" s="193"/>
      <c r="AP373" s="193"/>
      <c r="AQ373" s="193"/>
      <c r="AR373" s="193"/>
      <c r="AS373" s="193"/>
      <c r="AT373" s="193"/>
      <c r="AU373" s="193"/>
      <c r="AV373" s="193"/>
    </row>
    <row r="374" spans="1:48" ht="15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  <c r="AE374" s="193"/>
      <c r="AF374" s="193"/>
      <c r="AG374" s="193"/>
      <c r="AH374" s="193"/>
      <c r="AI374" s="193"/>
      <c r="AJ374" s="193"/>
      <c r="AK374" s="193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</row>
    <row r="375" spans="1:48" ht="15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  <c r="AH375" s="193"/>
      <c r="AI375" s="193"/>
      <c r="AJ375" s="193"/>
      <c r="AK375" s="193"/>
      <c r="AL375" s="193"/>
      <c r="AM375" s="193"/>
      <c r="AN375" s="193"/>
      <c r="AO375" s="193"/>
      <c r="AP375" s="193"/>
      <c r="AQ375" s="193"/>
      <c r="AR375" s="193"/>
      <c r="AS375" s="193"/>
      <c r="AT375" s="193"/>
      <c r="AU375" s="193"/>
      <c r="AV375" s="193"/>
    </row>
    <row r="376" spans="1:48" ht="15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  <c r="AH376" s="193"/>
      <c r="AI376" s="193"/>
      <c r="AJ376" s="193"/>
      <c r="AK376" s="193"/>
      <c r="AL376" s="193"/>
      <c r="AM376" s="193"/>
      <c r="AN376" s="193"/>
      <c r="AO376" s="193"/>
      <c r="AP376" s="193"/>
      <c r="AQ376" s="193"/>
      <c r="AR376" s="193"/>
      <c r="AS376" s="193"/>
      <c r="AT376" s="193"/>
      <c r="AU376" s="193"/>
      <c r="AV376" s="193"/>
    </row>
    <row r="377" spans="1:48" ht="15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  <c r="AH377" s="193"/>
      <c r="AI377" s="193"/>
      <c r="AJ377" s="193"/>
      <c r="AK377" s="193"/>
      <c r="AL377" s="193"/>
      <c r="AM377" s="193"/>
      <c r="AN377" s="193"/>
      <c r="AO377" s="193"/>
      <c r="AP377" s="193"/>
      <c r="AQ377" s="193"/>
      <c r="AR377" s="193"/>
      <c r="AS377" s="193"/>
      <c r="AT377" s="193"/>
      <c r="AU377" s="193"/>
      <c r="AV377" s="193"/>
    </row>
    <row r="378" spans="1:48" ht="15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  <c r="AH378" s="193"/>
      <c r="AI378" s="193"/>
      <c r="AJ378" s="193"/>
      <c r="AK378" s="193"/>
      <c r="AL378" s="193"/>
      <c r="AM378" s="193"/>
      <c r="AN378" s="193"/>
      <c r="AO378" s="193"/>
      <c r="AP378" s="193"/>
      <c r="AQ378" s="193"/>
      <c r="AR378" s="193"/>
      <c r="AS378" s="193"/>
      <c r="AT378" s="193"/>
      <c r="AU378" s="193"/>
      <c r="AV378" s="193"/>
    </row>
    <row r="379" spans="1:48" ht="15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  <c r="AH379" s="193"/>
      <c r="AI379" s="193"/>
      <c r="AJ379" s="193"/>
      <c r="AK379" s="193"/>
      <c r="AL379" s="193"/>
      <c r="AM379" s="193"/>
      <c r="AN379" s="193"/>
      <c r="AO379" s="193"/>
      <c r="AP379" s="193"/>
      <c r="AQ379" s="193"/>
      <c r="AR379" s="193"/>
      <c r="AS379" s="193"/>
      <c r="AT379" s="193"/>
      <c r="AU379" s="193"/>
      <c r="AV379" s="193"/>
    </row>
    <row r="380" spans="1:48" ht="15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  <c r="AE380" s="193"/>
      <c r="AF380" s="193"/>
      <c r="AG380" s="193"/>
      <c r="AH380" s="193"/>
      <c r="AI380" s="193"/>
      <c r="AJ380" s="193"/>
      <c r="AK380" s="193"/>
      <c r="AL380" s="193"/>
      <c r="AM380" s="193"/>
      <c r="AN380" s="193"/>
      <c r="AO380" s="193"/>
      <c r="AP380" s="193"/>
      <c r="AQ380" s="193"/>
      <c r="AR380" s="193"/>
      <c r="AS380" s="193"/>
      <c r="AT380" s="193"/>
      <c r="AU380" s="193"/>
      <c r="AV380" s="193"/>
    </row>
    <row r="381" spans="1:48" ht="15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  <c r="AE381" s="193"/>
      <c r="AF381" s="193"/>
      <c r="AG381" s="193"/>
      <c r="AH381" s="193"/>
      <c r="AI381" s="193"/>
      <c r="AJ381" s="193"/>
      <c r="AK381" s="193"/>
      <c r="AL381" s="193"/>
      <c r="AM381" s="193"/>
      <c r="AN381" s="193"/>
      <c r="AO381" s="193"/>
      <c r="AP381" s="193"/>
      <c r="AQ381" s="193"/>
      <c r="AR381" s="193"/>
      <c r="AS381" s="193"/>
      <c r="AT381" s="193"/>
      <c r="AU381" s="193"/>
      <c r="AV381" s="193"/>
    </row>
    <row r="382" spans="1:48" ht="15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  <c r="AE382" s="193"/>
      <c r="AF382" s="193"/>
      <c r="AG382" s="193"/>
      <c r="AH382" s="193"/>
      <c r="AI382" s="193"/>
      <c r="AJ382" s="193"/>
      <c r="AK382" s="193"/>
      <c r="AL382" s="193"/>
      <c r="AM382" s="193"/>
      <c r="AN382" s="193"/>
      <c r="AO382" s="193"/>
      <c r="AP382" s="193"/>
      <c r="AQ382" s="193"/>
      <c r="AR382" s="193"/>
      <c r="AS382" s="193"/>
      <c r="AT382" s="193"/>
      <c r="AU382" s="193"/>
      <c r="AV382" s="193"/>
    </row>
    <row r="383" spans="1:48" ht="15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  <c r="AE383" s="193"/>
      <c r="AF383" s="193"/>
      <c r="AG383" s="193"/>
      <c r="AH383" s="193"/>
      <c r="AI383" s="193"/>
      <c r="AJ383" s="193"/>
      <c r="AK383" s="193"/>
      <c r="AL383" s="193"/>
      <c r="AM383" s="193"/>
      <c r="AN383" s="193"/>
      <c r="AO383" s="193"/>
      <c r="AP383" s="193"/>
      <c r="AQ383" s="193"/>
      <c r="AR383" s="193"/>
      <c r="AS383" s="193"/>
      <c r="AT383" s="193"/>
      <c r="AU383" s="193"/>
      <c r="AV383" s="193"/>
    </row>
    <row r="384" spans="1:48" ht="15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  <c r="AE384" s="193"/>
      <c r="AF384" s="193"/>
      <c r="AG384" s="193"/>
      <c r="AH384" s="193"/>
      <c r="AI384" s="193"/>
      <c r="AJ384" s="193"/>
      <c r="AK384" s="193"/>
      <c r="AL384" s="193"/>
      <c r="AM384" s="193"/>
      <c r="AN384" s="193"/>
      <c r="AO384" s="193"/>
      <c r="AP384" s="193"/>
      <c r="AQ384" s="193"/>
      <c r="AR384" s="193"/>
      <c r="AS384" s="193"/>
      <c r="AT384" s="193"/>
      <c r="AU384" s="193"/>
      <c r="AV384" s="193"/>
    </row>
    <row r="385" spans="1:48" ht="15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  <c r="AE385" s="193"/>
      <c r="AF385" s="193"/>
      <c r="AG385" s="193"/>
      <c r="AH385" s="193"/>
      <c r="AI385" s="193"/>
      <c r="AJ385" s="193"/>
      <c r="AK385" s="193"/>
      <c r="AL385" s="193"/>
      <c r="AM385" s="193"/>
      <c r="AN385" s="193"/>
      <c r="AO385" s="193"/>
      <c r="AP385" s="193"/>
      <c r="AQ385" s="193"/>
      <c r="AR385" s="193"/>
      <c r="AS385" s="193"/>
      <c r="AT385" s="193"/>
      <c r="AU385" s="193"/>
      <c r="AV385" s="193"/>
    </row>
    <row r="386" spans="1:48" ht="15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  <c r="AE386" s="193"/>
      <c r="AF386" s="193"/>
      <c r="AG386" s="193"/>
      <c r="AH386" s="193"/>
      <c r="AI386" s="193"/>
      <c r="AJ386" s="193"/>
      <c r="AK386" s="193"/>
      <c r="AL386" s="193"/>
      <c r="AM386" s="193"/>
      <c r="AN386" s="193"/>
      <c r="AO386" s="193"/>
      <c r="AP386" s="193"/>
      <c r="AQ386" s="193"/>
      <c r="AR386" s="193"/>
      <c r="AS386" s="193"/>
      <c r="AT386" s="193"/>
      <c r="AU386" s="193"/>
      <c r="AV386" s="193"/>
    </row>
    <row r="387" spans="1:48" ht="15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  <c r="AE387" s="193"/>
      <c r="AF387" s="193"/>
      <c r="AG387" s="193"/>
      <c r="AH387" s="193"/>
      <c r="AI387" s="193"/>
      <c r="AJ387" s="193"/>
      <c r="AK387" s="193"/>
      <c r="AL387" s="193"/>
      <c r="AM387" s="193"/>
      <c r="AN387" s="193"/>
      <c r="AO387" s="193"/>
      <c r="AP387" s="193"/>
      <c r="AQ387" s="193"/>
      <c r="AR387" s="193"/>
      <c r="AS387" s="193"/>
      <c r="AT387" s="193"/>
      <c r="AU387" s="193"/>
      <c r="AV387" s="193"/>
    </row>
    <row r="388" spans="1:48" ht="15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/>
      <c r="AE388" s="193"/>
      <c r="AF388" s="193"/>
      <c r="AG388" s="193"/>
      <c r="AH388" s="193"/>
      <c r="AI388" s="193"/>
      <c r="AJ388" s="193"/>
      <c r="AK388" s="193"/>
      <c r="AL388" s="193"/>
      <c r="AM388" s="193"/>
      <c r="AN388" s="193"/>
      <c r="AO388" s="193"/>
      <c r="AP388" s="193"/>
      <c r="AQ388" s="193"/>
      <c r="AR388" s="193"/>
      <c r="AS388" s="193"/>
      <c r="AT388" s="193"/>
      <c r="AU388" s="193"/>
      <c r="AV388" s="193"/>
    </row>
    <row r="389" spans="1:48" ht="15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  <c r="AE389" s="193"/>
      <c r="AF389" s="193"/>
      <c r="AG389" s="193"/>
      <c r="AH389" s="193"/>
      <c r="AI389" s="193"/>
      <c r="AJ389" s="193"/>
      <c r="AK389" s="193"/>
      <c r="AL389" s="193"/>
      <c r="AM389" s="193"/>
      <c r="AN389" s="193"/>
      <c r="AO389" s="193"/>
      <c r="AP389" s="193"/>
      <c r="AQ389" s="193"/>
      <c r="AR389" s="193"/>
      <c r="AS389" s="193"/>
      <c r="AT389" s="193"/>
      <c r="AU389" s="193"/>
      <c r="AV389" s="193"/>
    </row>
    <row r="390" spans="1:48" ht="15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3"/>
      <c r="AF390" s="193"/>
      <c r="AG390" s="193"/>
      <c r="AH390" s="193"/>
      <c r="AI390" s="193"/>
      <c r="AJ390" s="193"/>
      <c r="AK390" s="193"/>
      <c r="AL390" s="193"/>
      <c r="AM390" s="193"/>
      <c r="AN390" s="193"/>
      <c r="AO390" s="193"/>
      <c r="AP390" s="193"/>
      <c r="AQ390" s="193"/>
      <c r="AR390" s="193"/>
      <c r="AS390" s="193"/>
      <c r="AT390" s="193"/>
      <c r="AU390" s="193"/>
      <c r="AV390" s="193"/>
    </row>
    <row r="391" spans="1:48" ht="15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  <c r="AE391" s="193"/>
      <c r="AF391" s="193"/>
      <c r="AG391" s="193"/>
      <c r="AH391" s="193"/>
      <c r="AI391" s="193"/>
      <c r="AJ391" s="193"/>
      <c r="AK391" s="193"/>
      <c r="AL391" s="193"/>
      <c r="AM391" s="193"/>
      <c r="AN391" s="193"/>
      <c r="AO391" s="193"/>
      <c r="AP391" s="193"/>
      <c r="AQ391" s="193"/>
      <c r="AR391" s="193"/>
      <c r="AS391" s="193"/>
      <c r="AT391" s="193"/>
      <c r="AU391" s="193"/>
      <c r="AV391" s="193"/>
    </row>
    <row r="392" spans="1:48" ht="15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  <c r="AE392" s="193"/>
      <c r="AF392" s="193"/>
      <c r="AG392" s="193"/>
      <c r="AH392" s="193"/>
      <c r="AI392" s="193"/>
      <c r="AJ392" s="193"/>
      <c r="AK392" s="193"/>
      <c r="AL392" s="193"/>
      <c r="AM392" s="193"/>
      <c r="AN392" s="193"/>
      <c r="AO392" s="193"/>
      <c r="AP392" s="193"/>
      <c r="AQ392" s="193"/>
      <c r="AR392" s="193"/>
      <c r="AS392" s="193"/>
      <c r="AT392" s="193"/>
      <c r="AU392" s="193"/>
      <c r="AV392" s="193"/>
    </row>
    <row r="393" spans="1:48" ht="15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  <c r="AA393" s="193"/>
      <c r="AB393" s="193"/>
      <c r="AC393" s="193"/>
      <c r="AD393" s="193"/>
      <c r="AE393" s="193"/>
      <c r="AF393" s="193"/>
      <c r="AG393" s="193"/>
      <c r="AH393" s="193"/>
      <c r="AI393" s="193"/>
      <c r="AJ393" s="193"/>
      <c r="AK393" s="193"/>
      <c r="AL393" s="193"/>
      <c r="AM393" s="193"/>
      <c r="AN393" s="193"/>
      <c r="AO393" s="193"/>
      <c r="AP393" s="193"/>
      <c r="AQ393" s="193"/>
      <c r="AR393" s="193"/>
      <c r="AS393" s="193"/>
      <c r="AT393" s="193"/>
      <c r="AU393" s="193"/>
      <c r="AV393" s="193"/>
    </row>
    <row r="394" spans="1:48" ht="15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  <c r="AE394" s="193"/>
      <c r="AF394" s="193"/>
      <c r="AG394" s="193"/>
      <c r="AH394" s="193"/>
      <c r="AI394" s="193"/>
      <c r="AJ394" s="193"/>
      <c r="AK394" s="193"/>
      <c r="AL394" s="193"/>
      <c r="AM394" s="193"/>
      <c r="AN394" s="193"/>
      <c r="AO394" s="193"/>
      <c r="AP394" s="193"/>
      <c r="AQ394" s="193"/>
      <c r="AR394" s="193"/>
      <c r="AS394" s="193"/>
      <c r="AT394" s="193"/>
      <c r="AU394" s="193"/>
      <c r="AV394" s="193"/>
    </row>
    <row r="395" spans="1:48" ht="15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  <c r="AE395" s="193"/>
      <c r="AF395" s="193"/>
      <c r="AG395" s="193"/>
      <c r="AH395" s="193"/>
      <c r="AI395" s="193"/>
      <c r="AJ395" s="193"/>
      <c r="AK395" s="193"/>
      <c r="AL395" s="193"/>
      <c r="AM395" s="193"/>
      <c r="AN395" s="193"/>
      <c r="AO395" s="193"/>
      <c r="AP395" s="193"/>
      <c r="AQ395" s="193"/>
      <c r="AR395" s="193"/>
      <c r="AS395" s="193"/>
      <c r="AT395" s="193"/>
      <c r="AU395" s="193"/>
      <c r="AV395" s="193"/>
    </row>
    <row r="396" spans="1:48" ht="15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3"/>
      <c r="AF396" s="193"/>
      <c r="AG396" s="193"/>
      <c r="AH396" s="193"/>
      <c r="AI396" s="193"/>
      <c r="AJ396" s="193"/>
      <c r="AK396" s="193"/>
      <c r="AL396" s="193"/>
      <c r="AM396" s="193"/>
      <c r="AN396" s="193"/>
      <c r="AO396" s="193"/>
      <c r="AP396" s="193"/>
      <c r="AQ396" s="193"/>
      <c r="AR396" s="193"/>
      <c r="AS396" s="193"/>
      <c r="AT396" s="193"/>
      <c r="AU396" s="193"/>
      <c r="AV396" s="193"/>
    </row>
    <row r="397" spans="1:48" ht="15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  <c r="AE397" s="193"/>
      <c r="AF397" s="193"/>
      <c r="AG397" s="193"/>
      <c r="AH397" s="193"/>
      <c r="AI397" s="193"/>
      <c r="AJ397" s="193"/>
      <c r="AK397" s="193"/>
      <c r="AL397" s="193"/>
      <c r="AM397" s="193"/>
      <c r="AN397" s="193"/>
      <c r="AO397" s="193"/>
      <c r="AP397" s="193"/>
      <c r="AQ397" s="193"/>
      <c r="AR397" s="193"/>
      <c r="AS397" s="193"/>
      <c r="AT397" s="193"/>
      <c r="AU397" s="193"/>
      <c r="AV397" s="193"/>
    </row>
    <row r="398" spans="1:48" ht="15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  <c r="AE398" s="193"/>
      <c r="AF398" s="193"/>
      <c r="AG398" s="193"/>
      <c r="AH398" s="193"/>
      <c r="AI398" s="193"/>
      <c r="AJ398" s="193"/>
      <c r="AK398" s="193"/>
      <c r="AL398" s="193"/>
      <c r="AM398" s="193"/>
      <c r="AN398" s="193"/>
      <c r="AO398" s="193"/>
      <c r="AP398" s="193"/>
      <c r="AQ398" s="193"/>
      <c r="AR398" s="193"/>
      <c r="AS398" s="193"/>
      <c r="AT398" s="193"/>
      <c r="AU398" s="193"/>
      <c r="AV398" s="193"/>
    </row>
    <row r="399" spans="1:48" ht="15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  <c r="AE399" s="193"/>
      <c r="AF399" s="193"/>
      <c r="AG399" s="193"/>
      <c r="AH399" s="193"/>
      <c r="AI399" s="193"/>
      <c r="AJ399" s="193"/>
      <c r="AK399" s="193"/>
      <c r="AL399" s="193"/>
      <c r="AM399" s="193"/>
      <c r="AN399" s="193"/>
      <c r="AO399" s="193"/>
      <c r="AP399" s="193"/>
      <c r="AQ399" s="193"/>
      <c r="AR399" s="193"/>
      <c r="AS399" s="193"/>
      <c r="AT399" s="193"/>
      <c r="AU399" s="193"/>
      <c r="AV399" s="193"/>
    </row>
    <row r="400" spans="1:48" ht="15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  <c r="AE400" s="193"/>
      <c r="AF400" s="193"/>
      <c r="AG400" s="193"/>
      <c r="AH400" s="193"/>
      <c r="AI400" s="193"/>
      <c r="AJ400" s="193"/>
      <c r="AK400" s="193"/>
      <c r="AL400" s="193"/>
      <c r="AM400" s="193"/>
      <c r="AN400" s="193"/>
      <c r="AO400" s="193"/>
      <c r="AP400" s="193"/>
      <c r="AQ400" s="193"/>
      <c r="AR400" s="193"/>
      <c r="AS400" s="193"/>
      <c r="AT400" s="193"/>
      <c r="AU400" s="193"/>
      <c r="AV400" s="193"/>
    </row>
    <row r="401" spans="1:48" ht="15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  <c r="AE401" s="193"/>
      <c r="AF401" s="193"/>
      <c r="AG401" s="193"/>
      <c r="AH401" s="193"/>
      <c r="AI401" s="193"/>
      <c r="AJ401" s="193"/>
      <c r="AK401" s="193"/>
      <c r="AL401" s="193"/>
      <c r="AM401" s="193"/>
      <c r="AN401" s="193"/>
      <c r="AO401" s="193"/>
      <c r="AP401" s="193"/>
      <c r="AQ401" s="193"/>
      <c r="AR401" s="193"/>
      <c r="AS401" s="193"/>
      <c r="AT401" s="193"/>
      <c r="AU401" s="193"/>
      <c r="AV401" s="193"/>
    </row>
    <row r="402" spans="1:48" ht="15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  <c r="AH402" s="193"/>
      <c r="AI402" s="193"/>
      <c r="AJ402" s="193"/>
      <c r="AK402" s="193"/>
      <c r="AL402" s="193"/>
      <c r="AM402" s="193"/>
      <c r="AN402" s="193"/>
      <c r="AO402" s="193"/>
      <c r="AP402" s="193"/>
      <c r="AQ402" s="193"/>
      <c r="AR402" s="193"/>
      <c r="AS402" s="193"/>
      <c r="AT402" s="193"/>
      <c r="AU402" s="193"/>
      <c r="AV402" s="193"/>
    </row>
    <row r="403" spans="1:48" ht="15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  <c r="AE403" s="193"/>
      <c r="AF403" s="193"/>
      <c r="AG403" s="193"/>
      <c r="AH403" s="193"/>
      <c r="AI403" s="193"/>
      <c r="AJ403" s="193"/>
      <c r="AK403" s="193"/>
      <c r="AL403" s="193"/>
      <c r="AM403" s="193"/>
      <c r="AN403" s="193"/>
      <c r="AO403" s="193"/>
      <c r="AP403" s="193"/>
      <c r="AQ403" s="193"/>
      <c r="AR403" s="193"/>
      <c r="AS403" s="193"/>
      <c r="AT403" s="193"/>
      <c r="AU403" s="193"/>
      <c r="AV403" s="193"/>
    </row>
    <row r="404" spans="1:48" ht="15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  <c r="AE404" s="193"/>
      <c r="AF404" s="193"/>
      <c r="AG404" s="193"/>
      <c r="AH404" s="193"/>
      <c r="AI404" s="193"/>
      <c r="AJ404" s="193"/>
      <c r="AK404" s="193"/>
      <c r="AL404" s="193"/>
      <c r="AM404" s="193"/>
      <c r="AN404" s="193"/>
      <c r="AO404" s="193"/>
      <c r="AP404" s="193"/>
      <c r="AQ404" s="193"/>
      <c r="AR404" s="193"/>
      <c r="AS404" s="193"/>
      <c r="AT404" s="193"/>
      <c r="AU404" s="193"/>
      <c r="AV404" s="193"/>
    </row>
    <row r="405" spans="1:48" ht="15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  <c r="AE405" s="193"/>
      <c r="AF405" s="193"/>
      <c r="AG405" s="193"/>
      <c r="AH405" s="193"/>
      <c r="AI405" s="193"/>
      <c r="AJ405" s="193"/>
      <c r="AK405" s="193"/>
      <c r="AL405" s="193"/>
      <c r="AM405" s="193"/>
      <c r="AN405" s="193"/>
      <c r="AO405" s="193"/>
      <c r="AP405" s="193"/>
      <c r="AQ405" s="193"/>
      <c r="AR405" s="193"/>
      <c r="AS405" s="193"/>
      <c r="AT405" s="193"/>
      <c r="AU405" s="193"/>
      <c r="AV405" s="193"/>
    </row>
    <row r="406" spans="1:48" ht="15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3"/>
      <c r="AF406" s="193"/>
      <c r="AG406" s="193"/>
      <c r="AH406" s="193"/>
      <c r="AI406" s="193"/>
      <c r="AJ406" s="193"/>
      <c r="AK406" s="193"/>
      <c r="AL406" s="193"/>
      <c r="AM406" s="193"/>
      <c r="AN406" s="193"/>
      <c r="AO406" s="193"/>
      <c r="AP406" s="193"/>
      <c r="AQ406" s="193"/>
      <c r="AR406" s="193"/>
      <c r="AS406" s="193"/>
      <c r="AT406" s="193"/>
      <c r="AU406" s="193"/>
      <c r="AV406" s="193"/>
    </row>
    <row r="407" spans="1:48" ht="15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  <c r="AA407" s="193"/>
      <c r="AB407" s="193"/>
      <c r="AC407" s="193"/>
      <c r="AD407" s="193"/>
      <c r="AE407" s="193"/>
      <c r="AF407" s="193"/>
      <c r="AG407" s="193"/>
      <c r="AH407" s="193"/>
      <c r="AI407" s="193"/>
      <c r="AJ407" s="193"/>
      <c r="AK407" s="193"/>
      <c r="AL407" s="193"/>
      <c r="AM407" s="193"/>
      <c r="AN407" s="193"/>
      <c r="AO407" s="193"/>
      <c r="AP407" s="193"/>
      <c r="AQ407" s="193"/>
      <c r="AR407" s="193"/>
      <c r="AS407" s="193"/>
      <c r="AT407" s="193"/>
      <c r="AU407" s="193"/>
      <c r="AV407" s="193"/>
    </row>
    <row r="408" spans="1:48" ht="15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  <c r="AE408" s="193"/>
      <c r="AF408" s="193"/>
      <c r="AG408" s="193"/>
      <c r="AH408" s="193"/>
      <c r="AI408" s="193"/>
      <c r="AJ408" s="193"/>
      <c r="AK408" s="193"/>
      <c r="AL408" s="193"/>
      <c r="AM408" s="193"/>
      <c r="AN408" s="193"/>
      <c r="AO408" s="193"/>
      <c r="AP408" s="193"/>
      <c r="AQ408" s="193"/>
      <c r="AR408" s="193"/>
      <c r="AS408" s="193"/>
      <c r="AT408" s="193"/>
      <c r="AU408" s="193"/>
      <c r="AV408" s="193"/>
    </row>
    <row r="409" spans="1:48" ht="15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  <c r="AE409" s="193"/>
      <c r="AF409" s="193"/>
      <c r="AG409" s="193"/>
      <c r="AH409" s="193"/>
      <c r="AI409" s="193"/>
      <c r="AJ409" s="193"/>
      <c r="AK409" s="193"/>
      <c r="AL409" s="193"/>
      <c r="AM409" s="193"/>
      <c r="AN409" s="193"/>
      <c r="AO409" s="193"/>
      <c r="AP409" s="193"/>
      <c r="AQ409" s="193"/>
      <c r="AR409" s="193"/>
      <c r="AS409" s="193"/>
      <c r="AT409" s="193"/>
      <c r="AU409" s="193"/>
      <c r="AV409" s="193"/>
    </row>
    <row r="410" spans="1:48" ht="15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  <c r="AE410" s="193"/>
      <c r="AF410" s="193"/>
      <c r="AG410" s="193"/>
      <c r="AH410" s="193"/>
      <c r="AI410" s="193"/>
      <c r="AJ410" s="193"/>
      <c r="AK410" s="193"/>
      <c r="AL410" s="193"/>
      <c r="AM410" s="193"/>
      <c r="AN410" s="193"/>
      <c r="AO410" s="193"/>
      <c r="AP410" s="193"/>
      <c r="AQ410" s="193"/>
      <c r="AR410" s="193"/>
      <c r="AS410" s="193"/>
      <c r="AT410" s="193"/>
      <c r="AU410" s="193"/>
      <c r="AV410" s="193"/>
    </row>
    <row r="411" spans="1:48" ht="15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  <c r="AE411" s="193"/>
      <c r="AF411" s="193"/>
      <c r="AG411" s="193"/>
      <c r="AH411" s="193"/>
      <c r="AI411" s="193"/>
      <c r="AJ411" s="193"/>
      <c r="AK411" s="193"/>
      <c r="AL411" s="193"/>
      <c r="AM411" s="193"/>
      <c r="AN411" s="193"/>
      <c r="AO411" s="193"/>
      <c r="AP411" s="193"/>
      <c r="AQ411" s="193"/>
      <c r="AR411" s="193"/>
      <c r="AS411" s="193"/>
      <c r="AT411" s="193"/>
      <c r="AU411" s="193"/>
      <c r="AV411" s="193"/>
    </row>
    <row r="412" spans="1:48" ht="15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3"/>
      <c r="AG412" s="193"/>
      <c r="AH412" s="193"/>
      <c r="AI412" s="193"/>
      <c r="AJ412" s="193"/>
      <c r="AK412" s="193"/>
      <c r="AL412" s="193"/>
      <c r="AM412" s="193"/>
      <c r="AN412" s="193"/>
      <c r="AO412" s="193"/>
      <c r="AP412" s="193"/>
      <c r="AQ412" s="193"/>
      <c r="AR412" s="193"/>
      <c r="AS412" s="193"/>
      <c r="AT412" s="193"/>
      <c r="AU412" s="193"/>
      <c r="AV412" s="193"/>
    </row>
    <row r="413" spans="1:48" ht="15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  <c r="AE413" s="193"/>
      <c r="AF413" s="193"/>
      <c r="AG413" s="193"/>
      <c r="AH413" s="193"/>
      <c r="AI413" s="193"/>
      <c r="AJ413" s="193"/>
      <c r="AK413" s="193"/>
      <c r="AL413" s="193"/>
      <c r="AM413" s="193"/>
      <c r="AN413" s="193"/>
      <c r="AO413" s="193"/>
      <c r="AP413" s="193"/>
      <c r="AQ413" s="193"/>
      <c r="AR413" s="193"/>
      <c r="AS413" s="193"/>
      <c r="AT413" s="193"/>
      <c r="AU413" s="193"/>
      <c r="AV413" s="193"/>
    </row>
    <row r="414" spans="1:48" ht="15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193"/>
      <c r="AI414" s="193"/>
      <c r="AJ414" s="193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193"/>
      <c r="AV414" s="193"/>
    </row>
    <row r="415" spans="1:48" ht="15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  <c r="AH415" s="193"/>
      <c r="AI415" s="193"/>
      <c r="AJ415" s="193"/>
      <c r="AK415" s="193"/>
      <c r="AL415" s="193"/>
      <c r="AM415" s="193"/>
      <c r="AN415" s="193"/>
      <c r="AO415" s="193"/>
      <c r="AP415" s="193"/>
      <c r="AQ415" s="193"/>
      <c r="AR415" s="193"/>
      <c r="AS415" s="193"/>
      <c r="AT415" s="193"/>
      <c r="AU415" s="193"/>
      <c r="AV415" s="193"/>
    </row>
    <row r="416" spans="1:48" ht="15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  <c r="AH416" s="193"/>
      <c r="AI416" s="193"/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193"/>
    </row>
    <row r="417" spans="1:48" ht="15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  <c r="AH417" s="193"/>
      <c r="AI417" s="193"/>
      <c r="AJ417" s="193"/>
      <c r="AK417" s="193"/>
      <c r="AL417" s="193"/>
      <c r="AM417" s="193"/>
      <c r="AN417" s="193"/>
      <c r="AO417" s="193"/>
      <c r="AP417" s="193"/>
      <c r="AQ417" s="193"/>
      <c r="AR417" s="193"/>
      <c r="AS417" s="193"/>
      <c r="AT417" s="193"/>
      <c r="AU417" s="193"/>
      <c r="AV417" s="193"/>
    </row>
    <row r="418" spans="1:48" ht="15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  <c r="AH418" s="193"/>
      <c r="AI418" s="193"/>
      <c r="AJ418" s="193"/>
      <c r="AK418" s="193"/>
      <c r="AL418" s="193"/>
      <c r="AM418" s="193"/>
      <c r="AN418" s="193"/>
      <c r="AO418" s="193"/>
      <c r="AP418" s="193"/>
      <c r="AQ418" s="193"/>
      <c r="AR418" s="193"/>
      <c r="AS418" s="193"/>
      <c r="AT418" s="193"/>
      <c r="AU418" s="193"/>
      <c r="AV418" s="193"/>
    </row>
    <row r="419" spans="1:48" ht="15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  <c r="AH419" s="193"/>
      <c r="AI419" s="193"/>
      <c r="AJ419" s="193"/>
      <c r="AK419" s="193"/>
      <c r="AL419" s="193"/>
      <c r="AM419" s="193"/>
      <c r="AN419" s="193"/>
      <c r="AO419" s="193"/>
      <c r="AP419" s="193"/>
      <c r="AQ419" s="193"/>
      <c r="AR419" s="193"/>
      <c r="AS419" s="193"/>
      <c r="AT419" s="193"/>
      <c r="AU419" s="193"/>
      <c r="AV419" s="193"/>
    </row>
    <row r="420" spans="1:48" ht="15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  <c r="AH420" s="193"/>
      <c r="AI420" s="193"/>
      <c r="AJ420" s="193"/>
      <c r="AK420" s="193"/>
      <c r="AL420" s="193"/>
      <c r="AM420" s="193"/>
      <c r="AN420" s="193"/>
      <c r="AO420" s="193"/>
      <c r="AP420" s="193"/>
      <c r="AQ420" s="193"/>
      <c r="AR420" s="193"/>
      <c r="AS420" s="193"/>
      <c r="AT420" s="193"/>
      <c r="AU420" s="193"/>
      <c r="AV420" s="193"/>
    </row>
    <row r="421" spans="1:48" ht="15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  <c r="AH421" s="193"/>
      <c r="AI421" s="193"/>
      <c r="AJ421" s="193"/>
      <c r="AK421" s="193"/>
      <c r="AL421" s="193"/>
      <c r="AM421" s="193"/>
      <c r="AN421" s="193"/>
      <c r="AO421" s="193"/>
      <c r="AP421" s="193"/>
      <c r="AQ421" s="193"/>
      <c r="AR421" s="193"/>
      <c r="AS421" s="193"/>
      <c r="AT421" s="193"/>
      <c r="AU421" s="193"/>
      <c r="AV421" s="193"/>
    </row>
    <row r="422" spans="1:48" ht="15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  <c r="AH422" s="193"/>
      <c r="AI422" s="193"/>
      <c r="AJ422" s="193"/>
      <c r="AK422" s="193"/>
      <c r="AL422" s="193"/>
      <c r="AM422" s="193"/>
      <c r="AN422" s="193"/>
      <c r="AO422" s="193"/>
      <c r="AP422" s="193"/>
      <c r="AQ422" s="193"/>
      <c r="AR422" s="193"/>
      <c r="AS422" s="193"/>
      <c r="AT422" s="193"/>
      <c r="AU422" s="193"/>
      <c r="AV422" s="193"/>
    </row>
    <row r="423" spans="1:48" ht="15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  <c r="AE423" s="193"/>
      <c r="AF423" s="193"/>
      <c r="AG423" s="193"/>
      <c r="AH423" s="193"/>
      <c r="AI423" s="193"/>
      <c r="AJ423" s="193"/>
      <c r="AK423" s="193"/>
      <c r="AL423" s="193"/>
      <c r="AM423" s="193"/>
      <c r="AN423" s="193"/>
      <c r="AO423" s="193"/>
      <c r="AP423" s="193"/>
      <c r="AQ423" s="193"/>
      <c r="AR423" s="193"/>
      <c r="AS423" s="193"/>
      <c r="AT423" s="193"/>
      <c r="AU423" s="193"/>
      <c r="AV423" s="193"/>
    </row>
    <row r="424" spans="1:48" ht="15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  <c r="AE424" s="193"/>
      <c r="AF424" s="193"/>
      <c r="AG424" s="193"/>
      <c r="AH424" s="193"/>
      <c r="AI424" s="193"/>
      <c r="AJ424" s="193"/>
      <c r="AK424" s="193"/>
      <c r="AL424" s="193"/>
      <c r="AM424" s="193"/>
      <c r="AN424" s="193"/>
      <c r="AO424" s="193"/>
      <c r="AP424" s="193"/>
      <c r="AQ424" s="193"/>
      <c r="AR424" s="193"/>
      <c r="AS424" s="193"/>
      <c r="AT424" s="193"/>
      <c r="AU424" s="193"/>
      <c r="AV424" s="193"/>
    </row>
    <row r="425" spans="1:48" ht="15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3"/>
      <c r="AF425" s="193"/>
      <c r="AG425" s="193"/>
      <c r="AH425" s="193"/>
      <c r="AI425" s="193"/>
      <c r="AJ425" s="193"/>
      <c r="AK425" s="193"/>
      <c r="AL425" s="193"/>
      <c r="AM425" s="193"/>
      <c r="AN425" s="193"/>
      <c r="AO425" s="193"/>
      <c r="AP425" s="193"/>
      <c r="AQ425" s="193"/>
      <c r="AR425" s="193"/>
      <c r="AS425" s="193"/>
      <c r="AT425" s="193"/>
      <c r="AU425" s="193"/>
      <c r="AV425" s="193"/>
    </row>
    <row r="426" spans="1:48" ht="15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  <c r="AE426" s="193"/>
      <c r="AF426" s="193"/>
      <c r="AG426" s="193"/>
      <c r="AH426" s="193"/>
      <c r="AI426" s="193"/>
      <c r="AJ426" s="193"/>
      <c r="AK426" s="193"/>
      <c r="AL426" s="193"/>
      <c r="AM426" s="193"/>
      <c r="AN426" s="193"/>
      <c r="AO426" s="193"/>
      <c r="AP426" s="193"/>
      <c r="AQ426" s="193"/>
      <c r="AR426" s="193"/>
      <c r="AS426" s="193"/>
      <c r="AT426" s="193"/>
      <c r="AU426" s="193"/>
      <c r="AV426" s="193"/>
    </row>
    <row r="427" spans="1:48" ht="15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  <c r="AH427" s="193"/>
      <c r="AI427" s="193"/>
      <c r="AJ427" s="193"/>
      <c r="AK427" s="193"/>
      <c r="AL427" s="193"/>
      <c r="AM427" s="193"/>
      <c r="AN427" s="193"/>
      <c r="AO427" s="193"/>
      <c r="AP427" s="193"/>
      <c r="AQ427" s="193"/>
      <c r="AR427" s="193"/>
      <c r="AS427" s="193"/>
      <c r="AT427" s="193"/>
      <c r="AU427" s="193"/>
      <c r="AV427" s="193"/>
    </row>
    <row r="428" spans="1:48" ht="15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  <c r="AH428" s="193"/>
      <c r="AI428" s="193"/>
      <c r="AJ428" s="193"/>
      <c r="AK428" s="193"/>
      <c r="AL428" s="193"/>
      <c r="AM428" s="193"/>
      <c r="AN428" s="193"/>
      <c r="AO428" s="193"/>
      <c r="AP428" s="193"/>
      <c r="AQ428" s="193"/>
      <c r="AR428" s="193"/>
      <c r="AS428" s="193"/>
      <c r="AT428" s="193"/>
      <c r="AU428" s="193"/>
      <c r="AV428" s="193"/>
    </row>
    <row r="429" spans="1:48" ht="15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  <c r="AE429" s="193"/>
      <c r="AF429" s="193"/>
      <c r="AG429" s="193"/>
      <c r="AH429" s="193"/>
      <c r="AI429" s="193"/>
      <c r="AJ429" s="193"/>
      <c r="AK429" s="193"/>
      <c r="AL429" s="193"/>
      <c r="AM429" s="193"/>
      <c r="AN429" s="193"/>
      <c r="AO429" s="193"/>
      <c r="AP429" s="193"/>
      <c r="AQ429" s="193"/>
      <c r="AR429" s="193"/>
      <c r="AS429" s="193"/>
      <c r="AT429" s="193"/>
      <c r="AU429" s="193"/>
      <c r="AV429" s="193"/>
    </row>
    <row r="430" spans="1:48" ht="15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  <c r="AE430" s="193"/>
      <c r="AF430" s="193"/>
      <c r="AG430" s="193"/>
      <c r="AH430" s="193"/>
      <c r="AI430" s="193"/>
      <c r="AJ430" s="193"/>
      <c r="AK430" s="193"/>
      <c r="AL430" s="193"/>
      <c r="AM430" s="193"/>
      <c r="AN430" s="193"/>
      <c r="AO430" s="193"/>
      <c r="AP430" s="193"/>
      <c r="AQ430" s="193"/>
      <c r="AR430" s="193"/>
      <c r="AS430" s="193"/>
      <c r="AT430" s="193"/>
      <c r="AU430" s="193"/>
      <c r="AV430" s="193"/>
    </row>
    <row r="431" spans="1:48" ht="15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  <c r="AH431" s="193"/>
      <c r="AI431" s="193"/>
      <c r="AJ431" s="193"/>
      <c r="AK431" s="193"/>
      <c r="AL431" s="193"/>
      <c r="AM431" s="193"/>
      <c r="AN431" s="193"/>
      <c r="AO431" s="193"/>
      <c r="AP431" s="193"/>
      <c r="AQ431" s="193"/>
      <c r="AR431" s="193"/>
      <c r="AS431" s="193"/>
      <c r="AT431" s="193"/>
      <c r="AU431" s="193"/>
      <c r="AV431" s="193"/>
    </row>
    <row r="432" spans="1:48" ht="15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  <c r="AH432" s="193"/>
      <c r="AI432" s="193"/>
      <c r="AJ432" s="193"/>
      <c r="AK432" s="193"/>
      <c r="AL432" s="193"/>
      <c r="AM432" s="193"/>
      <c r="AN432" s="193"/>
      <c r="AO432" s="193"/>
      <c r="AP432" s="193"/>
      <c r="AQ432" s="193"/>
      <c r="AR432" s="193"/>
      <c r="AS432" s="193"/>
      <c r="AT432" s="193"/>
      <c r="AU432" s="193"/>
      <c r="AV432" s="193"/>
    </row>
    <row r="433" spans="1:48" ht="15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  <c r="AE433" s="193"/>
      <c r="AF433" s="193"/>
      <c r="AG433" s="193"/>
      <c r="AH433" s="193"/>
      <c r="AI433" s="193"/>
      <c r="AJ433" s="193"/>
      <c r="AK433" s="193"/>
      <c r="AL433" s="193"/>
      <c r="AM433" s="193"/>
      <c r="AN433" s="193"/>
      <c r="AO433" s="193"/>
      <c r="AP433" s="193"/>
      <c r="AQ433" s="193"/>
      <c r="AR433" s="193"/>
      <c r="AS433" s="193"/>
      <c r="AT433" s="193"/>
      <c r="AU433" s="193"/>
      <c r="AV433" s="193"/>
    </row>
    <row r="434" spans="1:48" ht="15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  <c r="AE434" s="193"/>
      <c r="AF434" s="193"/>
      <c r="AG434" s="193"/>
      <c r="AH434" s="193"/>
      <c r="AI434" s="193"/>
      <c r="AJ434" s="193"/>
      <c r="AK434" s="193"/>
      <c r="AL434" s="193"/>
      <c r="AM434" s="193"/>
      <c r="AN434" s="193"/>
      <c r="AO434" s="193"/>
      <c r="AP434" s="193"/>
      <c r="AQ434" s="193"/>
      <c r="AR434" s="193"/>
      <c r="AS434" s="193"/>
      <c r="AT434" s="193"/>
      <c r="AU434" s="193"/>
      <c r="AV434" s="193"/>
    </row>
    <row r="435" spans="1:48" ht="15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  <c r="AE435" s="193"/>
      <c r="AF435" s="193"/>
      <c r="AG435" s="193"/>
      <c r="AH435" s="193"/>
      <c r="AI435" s="193"/>
      <c r="AJ435" s="193"/>
      <c r="AK435" s="193"/>
      <c r="AL435" s="193"/>
      <c r="AM435" s="193"/>
      <c r="AN435" s="193"/>
      <c r="AO435" s="193"/>
      <c r="AP435" s="193"/>
      <c r="AQ435" s="193"/>
      <c r="AR435" s="193"/>
      <c r="AS435" s="193"/>
      <c r="AT435" s="193"/>
      <c r="AU435" s="193"/>
      <c r="AV435" s="193"/>
    </row>
    <row r="436" spans="1:48" ht="15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  <c r="AH436" s="193"/>
      <c r="AI436" s="193"/>
      <c r="AJ436" s="193"/>
      <c r="AK436" s="193"/>
      <c r="AL436" s="193"/>
      <c r="AM436" s="193"/>
      <c r="AN436" s="193"/>
      <c r="AO436" s="193"/>
      <c r="AP436" s="193"/>
      <c r="AQ436" s="193"/>
      <c r="AR436" s="193"/>
      <c r="AS436" s="193"/>
      <c r="AT436" s="193"/>
      <c r="AU436" s="193"/>
      <c r="AV436" s="193"/>
    </row>
    <row r="437" spans="1:48" ht="15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193"/>
      <c r="AI437" s="193"/>
      <c r="AJ437" s="193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193"/>
      <c r="AV437" s="193"/>
    </row>
    <row r="438" spans="1:48" ht="15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  <c r="AH438" s="193"/>
      <c r="AI438" s="193"/>
      <c r="AJ438" s="193"/>
      <c r="AK438" s="193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</row>
    <row r="439" spans="1:48" ht="15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  <c r="AE439" s="193"/>
      <c r="AF439" s="193"/>
      <c r="AG439" s="193"/>
      <c r="AH439" s="193"/>
      <c r="AI439" s="193"/>
      <c r="AJ439" s="193"/>
      <c r="AK439" s="193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</row>
    <row r="440" spans="1:48" ht="15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  <c r="AE440" s="193"/>
      <c r="AF440" s="193"/>
      <c r="AG440" s="193"/>
      <c r="AH440" s="193"/>
      <c r="AI440" s="193"/>
      <c r="AJ440" s="193"/>
      <c r="AK440" s="193"/>
      <c r="AL440" s="193"/>
      <c r="AM440" s="193"/>
      <c r="AN440" s="193"/>
      <c r="AO440" s="193"/>
      <c r="AP440" s="193"/>
      <c r="AQ440" s="193"/>
      <c r="AR440" s="193"/>
      <c r="AS440" s="193"/>
      <c r="AT440" s="193"/>
      <c r="AU440" s="193"/>
      <c r="AV440" s="193"/>
    </row>
    <row r="441" spans="1:48" ht="15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  <c r="AH441" s="193"/>
      <c r="AI441" s="193"/>
      <c r="AJ441" s="193"/>
      <c r="AK441" s="193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</row>
    <row r="442" spans="1:48" ht="15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  <c r="AH442" s="193"/>
      <c r="AI442" s="193"/>
      <c r="AJ442" s="193"/>
      <c r="AK442" s="193"/>
      <c r="AL442" s="193"/>
      <c r="AM442" s="193"/>
      <c r="AN442" s="193"/>
      <c r="AO442" s="193"/>
      <c r="AP442" s="193"/>
      <c r="AQ442" s="193"/>
      <c r="AR442" s="193"/>
      <c r="AS442" s="193"/>
      <c r="AT442" s="193"/>
      <c r="AU442" s="193"/>
      <c r="AV442" s="193"/>
    </row>
    <row r="443" spans="1:48" ht="15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  <c r="AE443" s="193"/>
      <c r="AF443" s="193"/>
      <c r="AG443" s="193"/>
      <c r="AH443" s="193"/>
      <c r="AI443" s="193"/>
      <c r="AJ443" s="193"/>
      <c r="AK443" s="193"/>
      <c r="AL443" s="193"/>
      <c r="AM443" s="193"/>
      <c r="AN443" s="193"/>
      <c r="AO443" s="193"/>
      <c r="AP443" s="193"/>
      <c r="AQ443" s="193"/>
      <c r="AR443" s="193"/>
      <c r="AS443" s="193"/>
      <c r="AT443" s="193"/>
      <c r="AU443" s="193"/>
      <c r="AV443" s="193"/>
    </row>
    <row r="444" spans="1:48" ht="15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  <c r="AH444" s="193"/>
      <c r="AI444" s="193"/>
      <c r="AJ444" s="193"/>
      <c r="AK444" s="193"/>
      <c r="AL444" s="193"/>
      <c r="AM444" s="193"/>
      <c r="AN444" s="193"/>
      <c r="AO444" s="193"/>
      <c r="AP444" s="193"/>
      <c r="AQ444" s="193"/>
      <c r="AR444" s="193"/>
      <c r="AS444" s="193"/>
      <c r="AT444" s="193"/>
      <c r="AU444" s="193"/>
      <c r="AV444" s="193"/>
    </row>
    <row r="445" spans="1:48" ht="15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  <c r="AH445" s="193"/>
      <c r="AI445" s="193"/>
      <c r="AJ445" s="193"/>
      <c r="AK445" s="193"/>
      <c r="AL445" s="193"/>
      <c r="AM445" s="193"/>
      <c r="AN445" s="193"/>
      <c r="AO445" s="193"/>
      <c r="AP445" s="193"/>
      <c r="AQ445" s="193"/>
      <c r="AR445" s="193"/>
      <c r="AS445" s="193"/>
      <c r="AT445" s="193"/>
      <c r="AU445" s="193"/>
      <c r="AV445" s="193"/>
    </row>
    <row r="446" spans="1:48" ht="15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  <c r="AH446" s="193"/>
      <c r="AI446" s="193"/>
      <c r="AJ446" s="193"/>
      <c r="AK446" s="193"/>
      <c r="AL446" s="193"/>
      <c r="AM446" s="193"/>
      <c r="AN446" s="193"/>
      <c r="AO446" s="193"/>
      <c r="AP446" s="193"/>
      <c r="AQ446" s="193"/>
      <c r="AR446" s="193"/>
      <c r="AS446" s="193"/>
      <c r="AT446" s="193"/>
      <c r="AU446" s="193"/>
      <c r="AV446" s="193"/>
    </row>
    <row r="447" spans="1:48" ht="15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  <c r="AH447" s="193"/>
      <c r="AI447" s="193"/>
      <c r="AJ447" s="193"/>
      <c r="AK447" s="193"/>
      <c r="AL447" s="193"/>
      <c r="AM447" s="193"/>
      <c r="AN447" s="193"/>
      <c r="AO447" s="193"/>
      <c r="AP447" s="193"/>
      <c r="AQ447" s="193"/>
      <c r="AR447" s="193"/>
      <c r="AS447" s="193"/>
      <c r="AT447" s="193"/>
      <c r="AU447" s="193"/>
      <c r="AV447" s="193"/>
    </row>
    <row r="448" spans="1:48" ht="15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  <c r="AH448" s="193"/>
      <c r="AI448" s="193"/>
      <c r="AJ448" s="193"/>
      <c r="AK448" s="193"/>
      <c r="AL448" s="193"/>
      <c r="AM448" s="193"/>
      <c r="AN448" s="193"/>
      <c r="AO448" s="193"/>
      <c r="AP448" s="193"/>
      <c r="AQ448" s="193"/>
      <c r="AR448" s="193"/>
      <c r="AS448" s="193"/>
      <c r="AT448" s="193"/>
      <c r="AU448" s="193"/>
      <c r="AV448" s="193"/>
    </row>
    <row r="449" spans="1:48" ht="15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  <c r="AE449" s="193"/>
      <c r="AF449" s="193"/>
      <c r="AG449" s="193"/>
      <c r="AH449" s="193"/>
      <c r="AI449" s="193"/>
      <c r="AJ449" s="193"/>
      <c r="AK449" s="193"/>
      <c r="AL449" s="193"/>
      <c r="AM449" s="193"/>
      <c r="AN449" s="193"/>
      <c r="AO449" s="193"/>
      <c r="AP449" s="193"/>
      <c r="AQ449" s="193"/>
      <c r="AR449" s="193"/>
      <c r="AS449" s="193"/>
      <c r="AT449" s="193"/>
      <c r="AU449" s="193"/>
      <c r="AV449" s="193"/>
    </row>
    <row r="450" spans="1:48" ht="15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  <c r="AH450" s="193"/>
      <c r="AI450" s="193"/>
      <c r="AJ450" s="193"/>
      <c r="AK450" s="193"/>
      <c r="AL450" s="193"/>
      <c r="AM450" s="193"/>
      <c r="AN450" s="193"/>
      <c r="AO450" s="193"/>
      <c r="AP450" s="193"/>
      <c r="AQ450" s="193"/>
      <c r="AR450" s="193"/>
      <c r="AS450" s="193"/>
      <c r="AT450" s="193"/>
      <c r="AU450" s="193"/>
      <c r="AV450" s="193"/>
    </row>
    <row r="451" spans="1:48" ht="15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3"/>
      <c r="AK451" s="193"/>
      <c r="AL451" s="193"/>
      <c r="AM451" s="193"/>
      <c r="AN451" s="193"/>
      <c r="AO451" s="193"/>
      <c r="AP451" s="193"/>
      <c r="AQ451" s="193"/>
      <c r="AR451" s="193"/>
      <c r="AS451" s="193"/>
      <c r="AT451" s="193"/>
      <c r="AU451" s="193"/>
      <c r="AV451" s="193"/>
    </row>
    <row r="452" spans="1:48" ht="15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  <c r="AH452" s="193"/>
      <c r="AI452" s="193"/>
      <c r="AJ452" s="193"/>
      <c r="AK452" s="193"/>
      <c r="AL452" s="193"/>
      <c r="AM452" s="193"/>
      <c r="AN452" s="193"/>
      <c r="AO452" s="193"/>
      <c r="AP452" s="193"/>
      <c r="AQ452" s="193"/>
      <c r="AR452" s="193"/>
      <c r="AS452" s="193"/>
      <c r="AT452" s="193"/>
      <c r="AU452" s="193"/>
      <c r="AV452" s="193"/>
    </row>
    <row r="453" spans="1:48" ht="15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  <c r="AE453" s="193"/>
      <c r="AF453" s="193"/>
      <c r="AG453" s="193"/>
      <c r="AH453" s="193"/>
      <c r="AI453" s="193"/>
      <c r="AJ453" s="193"/>
      <c r="AK453" s="193"/>
      <c r="AL453" s="193"/>
      <c r="AM453" s="193"/>
      <c r="AN453" s="193"/>
      <c r="AO453" s="193"/>
      <c r="AP453" s="193"/>
      <c r="AQ453" s="193"/>
      <c r="AR453" s="193"/>
      <c r="AS453" s="193"/>
      <c r="AT453" s="193"/>
      <c r="AU453" s="193"/>
      <c r="AV453" s="193"/>
    </row>
    <row r="454" spans="1:48" ht="15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  <c r="AE454" s="193"/>
      <c r="AF454" s="193"/>
      <c r="AG454" s="193"/>
      <c r="AH454" s="193"/>
      <c r="AI454" s="193"/>
      <c r="AJ454" s="193"/>
      <c r="AK454" s="193"/>
      <c r="AL454" s="193"/>
      <c r="AM454" s="193"/>
      <c r="AN454" s="193"/>
      <c r="AO454" s="193"/>
      <c r="AP454" s="193"/>
      <c r="AQ454" s="193"/>
      <c r="AR454" s="193"/>
      <c r="AS454" s="193"/>
      <c r="AT454" s="193"/>
      <c r="AU454" s="193"/>
      <c r="AV454" s="193"/>
    </row>
    <row r="455" spans="1:48" ht="15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3"/>
      <c r="AF455" s="193"/>
      <c r="AG455" s="193"/>
      <c r="AH455" s="193"/>
      <c r="AI455" s="193"/>
      <c r="AJ455" s="193"/>
      <c r="AK455" s="193"/>
      <c r="AL455" s="193"/>
      <c r="AM455" s="193"/>
      <c r="AN455" s="193"/>
      <c r="AO455" s="193"/>
      <c r="AP455" s="193"/>
      <c r="AQ455" s="193"/>
      <c r="AR455" s="193"/>
      <c r="AS455" s="193"/>
      <c r="AT455" s="193"/>
      <c r="AU455" s="193"/>
      <c r="AV455" s="193"/>
    </row>
    <row r="456" spans="1:48" ht="15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  <c r="AE456" s="193"/>
      <c r="AF456" s="193"/>
      <c r="AG456" s="193"/>
      <c r="AH456" s="193"/>
      <c r="AI456" s="193"/>
      <c r="AJ456" s="193"/>
      <c r="AK456" s="193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</row>
    <row r="457" spans="1:48" ht="15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  <c r="AE457" s="193"/>
      <c r="AF457" s="193"/>
      <c r="AG457" s="193"/>
      <c r="AH457" s="193"/>
      <c r="AI457" s="193"/>
      <c r="AJ457" s="193"/>
      <c r="AK457" s="193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</row>
    <row r="458" spans="1:48" ht="15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  <c r="AE458" s="193"/>
      <c r="AF458" s="193"/>
      <c r="AG458" s="193"/>
      <c r="AH458" s="193"/>
      <c r="AI458" s="193"/>
      <c r="AJ458" s="193"/>
      <c r="AK458" s="193"/>
      <c r="AL458" s="193"/>
      <c r="AM458" s="193"/>
      <c r="AN458" s="193"/>
      <c r="AO458" s="193"/>
      <c r="AP458" s="193"/>
      <c r="AQ458" s="193"/>
      <c r="AR458" s="193"/>
      <c r="AS458" s="193"/>
      <c r="AT458" s="193"/>
      <c r="AU458" s="193"/>
      <c r="AV458" s="193"/>
    </row>
    <row r="459" spans="1:48" ht="15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  <c r="AE459" s="193"/>
      <c r="AF459" s="193"/>
      <c r="AG459" s="193"/>
      <c r="AH459" s="193"/>
      <c r="AI459" s="193"/>
      <c r="AJ459" s="193"/>
      <c r="AK459" s="193"/>
      <c r="AL459" s="193"/>
      <c r="AM459" s="193"/>
      <c r="AN459" s="193"/>
      <c r="AO459" s="193"/>
      <c r="AP459" s="193"/>
      <c r="AQ459" s="193"/>
      <c r="AR459" s="193"/>
      <c r="AS459" s="193"/>
      <c r="AT459" s="193"/>
      <c r="AU459" s="193"/>
      <c r="AV459" s="193"/>
    </row>
    <row r="460" spans="1:48" ht="15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3"/>
      <c r="AF460" s="193"/>
      <c r="AG460" s="193"/>
      <c r="AH460" s="193"/>
      <c r="AI460" s="193"/>
      <c r="AJ460" s="193"/>
      <c r="AK460" s="193"/>
      <c r="AL460" s="193"/>
      <c r="AM460" s="193"/>
      <c r="AN460" s="193"/>
      <c r="AO460" s="193"/>
      <c r="AP460" s="193"/>
      <c r="AQ460" s="193"/>
      <c r="AR460" s="193"/>
      <c r="AS460" s="193"/>
      <c r="AT460" s="193"/>
      <c r="AU460" s="193"/>
      <c r="AV460" s="193"/>
    </row>
    <row r="461" spans="1:48" ht="15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  <c r="AH461" s="193"/>
      <c r="AI461" s="193"/>
      <c r="AJ461" s="193"/>
      <c r="AK461" s="193"/>
      <c r="AL461" s="193"/>
      <c r="AM461" s="193"/>
      <c r="AN461" s="193"/>
      <c r="AO461" s="193"/>
      <c r="AP461" s="193"/>
      <c r="AQ461" s="193"/>
      <c r="AR461" s="193"/>
      <c r="AS461" s="193"/>
      <c r="AT461" s="193"/>
      <c r="AU461" s="193"/>
      <c r="AV461" s="193"/>
    </row>
    <row r="462" spans="1:48" ht="15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  <c r="AH462" s="193"/>
      <c r="AI462" s="193"/>
      <c r="AJ462" s="193"/>
      <c r="AK462" s="193"/>
      <c r="AL462" s="193"/>
      <c r="AM462" s="193"/>
      <c r="AN462" s="193"/>
      <c r="AO462" s="193"/>
      <c r="AP462" s="193"/>
      <c r="AQ462" s="193"/>
      <c r="AR462" s="193"/>
      <c r="AS462" s="193"/>
      <c r="AT462" s="193"/>
      <c r="AU462" s="193"/>
      <c r="AV462" s="193"/>
    </row>
    <row r="463" spans="1:48" ht="15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  <c r="AH463" s="193"/>
      <c r="AI463" s="193"/>
      <c r="AJ463" s="193"/>
      <c r="AK463" s="193"/>
      <c r="AL463" s="193"/>
      <c r="AM463" s="193"/>
      <c r="AN463" s="193"/>
      <c r="AO463" s="193"/>
      <c r="AP463" s="193"/>
      <c r="AQ463" s="193"/>
      <c r="AR463" s="193"/>
      <c r="AS463" s="193"/>
      <c r="AT463" s="193"/>
      <c r="AU463" s="193"/>
      <c r="AV463" s="193"/>
    </row>
    <row r="464" spans="1:48" ht="15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  <c r="AE464" s="193"/>
      <c r="AF464" s="193"/>
      <c r="AG464" s="193"/>
      <c r="AH464" s="193"/>
      <c r="AI464" s="193"/>
      <c r="AJ464" s="193"/>
      <c r="AK464" s="193"/>
      <c r="AL464" s="193"/>
      <c r="AM464" s="193"/>
      <c r="AN464" s="193"/>
      <c r="AO464" s="193"/>
      <c r="AP464" s="193"/>
      <c r="AQ464" s="193"/>
      <c r="AR464" s="193"/>
      <c r="AS464" s="193"/>
      <c r="AT464" s="193"/>
      <c r="AU464" s="193"/>
      <c r="AV464" s="193"/>
    </row>
    <row r="465" spans="1:48" ht="15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193"/>
      <c r="AJ465" s="193"/>
      <c r="AK465" s="193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</row>
    <row r="466" spans="1:48" ht="15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3"/>
      <c r="AF466" s="193"/>
      <c r="AG466" s="193"/>
      <c r="AH466" s="193"/>
      <c r="AI466" s="193"/>
      <c r="AJ466" s="193"/>
      <c r="AK466" s="193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</row>
    <row r="467" spans="1:48" ht="15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  <c r="AE467" s="193"/>
      <c r="AF467" s="193"/>
      <c r="AG467" s="193"/>
      <c r="AH467" s="193"/>
      <c r="AI467" s="193"/>
      <c r="AJ467" s="193"/>
      <c r="AK467" s="193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</row>
    <row r="468" spans="1:48" ht="15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  <c r="AE468" s="193"/>
      <c r="AF468" s="193"/>
      <c r="AG468" s="193"/>
      <c r="AH468" s="193"/>
      <c r="AI468" s="193"/>
      <c r="AJ468" s="193"/>
      <c r="AK468" s="193"/>
      <c r="AL468" s="193"/>
      <c r="AM468" s="193"/>
      <c r="AN468" s="193"/>
      <c r="AO468" s="193"/>
      <c r="AP468" s="193"/>
      <c r="AQ468" s="193"/>
      <c r="AR468" s="193"/>
      <c r="AS468" s="193"/>
      <c r="AT468" s="193"/>
      <c r="AU468" s="193"/>
      <c r="AV468" s="193"/>
    </row>
    <row r="469" spans="1:48" ht="15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  <c r="AH469" s="193"/>
      <c r="AI469" s="193"/>
      <c r="AJ469" s="193"/>
      <c r="AK469" s="193"/>
      <c r="AL469" s="193"/>
      <c r="AM469" s="193"/>
      <c r="AN469" s="193"/>
      <c r="AO469" s="193"/>
      <c r="AP469" s="193"/>
      <c r="AQ469" s="193"/>
      <c r="AR469" s="193"/>
      <c r="AS469" s="193"/>
      <c r="AT469" s="193"/>
      <c r="AU469" s="193"/>
      <c r="AV469" s="193"/>
    </row>
    <row r="470" spans="1:48" ht="15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  <c r="AH470" s="193"/>
      <c r="AI470" s="193"/>
      <c r="AJ470" s="193"/>
      <c r="AK470" s="193"/>
      <c r="AL470" s="193"/>
      <c r="AM470" s="193"/>
      <c r="AN470" s="193"/>
      <c r="AO470" s="193"/>
      <c r="AP470" s="193"/>
      <c r="AQ470" s="193"/>
      <c r="AR470" s="193"/>
      <c r="AS470" s="193"/>
      <c r="AT470" s="193"/>
      <c r="AU470" s="193"/>
      <c r="AV470" s="193"/>
    </row>
    <row r="471" spans="1:48" ht="15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  <c r="AH471" s="193"/>
      <c r="AI471" s="193"/>
      <c r="AJ471" s="193"/>
      <c r="AK471" s="193"/>
      <c r="AL471" s="193"/>
      <c r="AM471" s="193"/>
      <c r="AN471" s="193"/>
      <c r="AO471" s="193"/>
      <c r="AP471" s="193"/>
      <c r="AQ471" s="193"/>
      <c r="AR471" s="193"/>
      <c r="AS471" s="193"/>
      <c r="AT471" s="193"/>
      <c r="AU471" s="193"/>
      <c r="AV471" s="193"/>
    </row>
    <row r="472" spans="1:48" ht="15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  <c r="AE472" s="193"/>
      <c r="AF472" s="193"/>
      <c r="AG472" s="193"/>
      <c r="AH472" s="193"/>
      <c r="AI472" s="193"/>
      <c r="AJ472" s="193"/>
      <c r="AK472" s="193"/>
      <c r="AL472" s="193"/>
      <c r="AM472" s="193"/>
      <c r="AN472" s="193"/>
      <c r="AO472" s="193"/>
      <c r="AP472" s="193"/>
      <c r="AQ472" s="193"/>
      <c r="AR472" s="193"/>
      <c r="AS472" s="193"/>
      <c r="AT472" s="193"/>
      <c r="AU472" s="193"/>
      <c r="AV472" s="193"/>
    </row>
    <row r="473" spans="1:48" ht="15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  <c r="AH473" s="193"/>
      <c r="AI473" s="193"/>
      <c r="AJ473" s="193"/>
      <c r="AK473" s="193"/>
      <c r="AL473" s="193"/>
      <c r="AM473" s="193"/>
      <c r="AN473" s="193"/>
      <c r="AO473" s="193"/>
      <c r="AP473" s="193"/>
      <c r="AQ473" s="193"/>
      <c r="AR473" s="193"/>
      <c r="AS473" s="193"/>
      <c r="AT473" s="193"/>
      <c r="AU473" s="193"/>
      <c r="AV473" s="193"/>
    </row>
    <row r="474" spans="1:48" ht="15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  <c r="AH474" s="193"/>
      <c r="AI474" s="193"/>
      <c r="AJ474" s="193"/>
      <c r="AK474" s="193"/>
      <c r="AL474" s="193"/>
      <c r="AM474" s="193"/>
      <c r="AN474" s="193"/>
      <c r="AO474" s="193"/>
      <c r="AP474" s="193"/>
      <c r="AQ474" s="193"/>
      <c r="AR474" s="193"/>
      <c r="AS474" s="193"/>
      <c r="AT474" s="193"/>
      <c r="AU474" s="193"/>
      <c r="AV474" s="193"/>
    </row>
    <row r="475" spans="1:48" ht="15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3"/>
      <c r="AG475" s="193"/>
      <c r="AH475" s="193"/>
      <c r="AI475" s="193"/>
      <c r="AJ475" s="193"/>
      <c r="AK475" s="193"/>
      <c r="AL475" s="193"/>
      <c r="AM475" s="193"/>
      <c r="AN475" s="193"/>
      <c r="AO475" s="193"/>
      <c r="AP475" s="193"/>
      <c r="AQ475" s="193"/>
      <c r="AR475" s="193"/>
      <c r="AS475" s="193"/>
      <c r="AT475" s="193"/>
      <c r="AU475" s="193"/>
      <c r="AV475" s="193"/>
    </row>
    <row r="476" spans="1:48" ht="15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3"/>
      <c r="AF476" s="193"/>
      <c r="AG476" s="193"/>
      <c r="AH476" s="193"/>
      <c r="AI476" s="193"/>
      <c r="AJ476" s="193"/>
      <c r="AK476" s="193"/>
      <c r="AL476" s="193"/>
      <c r="AM476" s="193"/>
      <c r="AN476" s="193"/>
      <c r="AO476" s="193"/>
      <c r="AP476" s="193"/>
      <c r="AQ476" s="193"/>
      <c r="AR476" s="193"/>
      <c r="AS476" s="193"/>
      <c r="AT476" s="193"/>
      <c r="AU476" s="193"/>
      <c r="AV476" s="193"/>
    </row>
    <row r="477" spans="1:48" ht="15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  <c r="AA477" s="193"/>
      <c r="AB477" s="193"/>
      <c r="AC477" s="193"/>
      <c r="AD477" s="193"/>
      <c r="AE477" s="193"/>
      <c r="AF477" s="193"/>
      <c r="AG477" s="193"/>
      <c r="AH477" s="193"/>
      <c r="AI477" s="193"/>
      <c r="AJ477" s="193"/>
      <c r="AK477" s="193"/>
      <c r="AL477" s="193"/>
      <c r="AM477" s="193"/>
      <c r="AN477" s="193"/>
      <c r="AO477" s="193"/>
      <c r="AP477" s="193"/>
      <c r="AQ477" s="193"/>
      <c r="AR477" s="193"/>
      <c r="AS477" s="193"/>
      <c r="AT477" s="193"/>
      <c r="AU477" s="193"/>
      <c r="AV477" s="193"/>
    </row>
    <row r="478" spans="1:48" ht="15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  <c r="AE478" s="193"/>
      <c r="AF478" s="193"/>
      <c r="AG478" s="193"/>
      <c r="AH478" s="193"/>
      <c r="AI478" s="193"/>
      <c r="AJ478" s="193"/>
      <c r="AK478" s="193"/>
      <c r="AL478" s="193"/>
      <c r="AM478" s="193"/>
      <c r="AN478" s="193"/>
      <c r="AO478" s="193"/>
      <c r="AP478" s="193"/>
      <c r="AQ478" s="193"/>
      <c r="AR478" s="193"/>
      <c r="AS478" s="193"/>
      <c r="AT478" s="193"/>
      <c r="AU478" s="193"/>
      <c r="AV478" s="193"/>
    </row>
    <row r="479" spans="1:48" ht="15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3"/>
      <c r="AG479" s="193"/>
      <c r="AH479" s="193"/>
      <c r="AI479" s="193"/>
      <c r="AJ479" s="193"/>
      <c r="AK479" s="193"/>
      <c r="AL479" s="193"/>
      <c r="AM479" s="193"/>
      <c r="AN479" s="193"/>
      <c r="AO479" s="193"/>
      <c r="AP479" s="193"/>
      <c r="AQ479" s="193"/>
      <c r="AR479" s="193"/>
      <c r="AS479" s="193"/>
      <c r="AT479" s="193"/>
      <c r="AU479" s="193"/>
      <c r="AV479" s="193"/>
    </row>
    <row r="480" spans="1:48" ht="15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  <c r="AE480" s="193"/>
      <c r="AF480" s="193"/>
      <c r="AG480" s="193"/>
      <c r="AH480" s="193"/>
      <c r="AI480" s="193"/>
      <c r="AJ480" s="193"/>
      <c r="AK480" s="193"/>
      <c r="AL480" s="193"/>
      <c r="AM480" s="193"/>
      <c r="AN480" s="193"/>
      <c r="AO480" s="193"/>
      <c r="AP480" s="193"/>
      <c r="AQ480" s="193"/>
      <c r="AR480" s="193"/>
      <c r="AS480" s="193"/>
      <c r="AT480" s="193"/>
      <c r="AU480" s="193"/>
      <c r="AV480" s="193"/>
    </row>
    <row r="481" spans="1:48" ht="15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  <c r="AE481" s="193"/>
      <c r="AF481" s="193"/>
      <c r="AG481" s="193"/>
      <c r="AH481" s="193"/>
      <c r="AI481" s="193"/>
      <c r="AJ481" s="193"/>
      <c r="AK481" s="193"/>
      <c r="AL481" s="193"/>
      <c r="AM481" s="193"/>
      <c r="AN481" s="193"/>
      <c r="AO481" s="193"/>
      <c r="AP481" s="193"/>
      <c r="AQ481" s="193"/>
      <c r="AR481" s="193"/>
      <c r="AS481" s="193"/>
      <c r="AT481" s="193"/>
      <c r="AU481" s="193"/>
      <c r="AV481" s="193"/>
    </row>
    <row r="482" spans="1:48" ht="15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  <c r="AE482" s="193"/>
      <c r="AF482" s="193"/>
      <c r="AG482" s="193"/>
      <c r="AH482" s="193"/>
      <c r="AI482" s="193"/>
      <c r="AJ482" s="193"/>
      <c r="AK482" s="193"/>
      <c r="AL482" s="193"/>
      <c r="AM482" s="193"/>
      <c r="AN482" s="193"/>
      <c r="AO482" s="193"/>
      <c r="AP482" s="193"/>
      <c r="AQ482" s="193"/>
      <c r="AR482" s="193"/>
      <c r="AS482" s="193"/>
      <c r="AT482" s="193"/>
      <c r="AU482" s="193"/>
      <c r="AV482" s="193"/>
    </row>
    <row r="483" spans="1:48" ht="15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3"/>
      <c r="AK483" s="193"/>
      <c r="AL483" s="193"/>
      <c r="AM483" s="193"/>
      <c r="AN483" s="193"/>
      <c r="AO483" s="193"/>
      <c r="AP483" s="193"/>
      <c r="AQ483" s="193"/>
      <c r="AR483" s="193"/>
      <c r="AS483" s="193"/>
      <c r="AT483" s="193"/>
      <c r="AU483" s="193"/>
      <c r="AV483" s="193"/>
    </row>
    <row r="484" spans="1:48" ht="15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3"/>
      <c r="AK484" s="193"/>
      <c r="AL484" s="193"/>
      <c r="AM484" s="193"/>
      <c r="AN484" s="193"/>
      <c r="AO484" s="193"/>
      <c r="AP484" s="193"/>
      <c r="AQ484" s="193"/>
      <c r="AR484" s="193"/>
      <c r="AS484" s="193"/>
      <c r="AT484" s="193"/>
      <c r="AU484" s="193"/>
      <c r="AV484" s="193"/>
    </row>
    <row r="485" spans="1:48" ht="15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3"/>
      <c r="AK485" s="193"/>
      <c r="AL485" s="193"/>
      <c r="AM485" s="193"/>
      <c r="AN485" s="193"/>
      <c r="AO485" s="193"/>
      <c r="AP485" s="193"/>
      <c r="AQ485" s="193"/>
      <c r="AR485" s="193"/>
      <c r="AS485" s="193"/>
      <c r="AT485" s="193"/>
      <c r="AU485" s="193"/>
      <c r="AV485" s="193"/>
    </row>
    <row r="486" spans="1:48" ht="15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3"/>
      <c r="AS486" s="193"/>
      <c r="AT486" s="193"/>
      <c r="AU486" s="193"/>
      <c r="AV486" s="193"/>
    </row>
    <row r="487" spans="1:48" ht="15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3"/>
      <c r="AK487" s="193"/>
      <c r="AL487" s="193"/>
      <c r="AM487" s="193"/>
      <c r="AN487" s="193"/>
      <c r="AO487" s="193"/>
      <c r="AP487" s="193"/>
      <c r="AQ487" s="193"/>
      <c r="AR487" s="193"/>
      <c r="AS487" s="193"/>
      <c r="AT487" s="193"/>
      <c r="AU487" s="193"/>
      <c r="AV487" s="193"/>
    </row>
    <row r="488" spans="1:48" ht="15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3"/>
      <c r="AK488" s="193"/>
      <c r="AL488" s="193"/>
      <c r="AM488" s="193"/>
      <c r="AN488" s="193"/>
      <c r="AO488" s="193"/>
      <c r="AP488" s="193"/>
      <c r="AQ488" s="193"/>
      <c r="AR488" s="193"/>
      <c r="AS488" s="193"/>
      <c r="AT488" s="193"/>
      <c r="AU488" s="193"/>
      <c r="AV488" s="193"/>
    </row>
    <row r="489" spans="1:48" ht="15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3"/>
      <c r="AQ489" s="193"/>
      <c r="AR489" s="193"/>
      <c r="AS489" s="193"/>
      <c r="AT489" s="193"/>
      <c r="AU489" s="193"/>
      <c r="AV489" s="193"/>
    </row>
    <row r="490" spans="1:48" ht="15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3"/>
      <c r="AK490" s="193"/>
      <c r="AL490" s="193"/>
      <c r="AM490" s="193"/>
      <c r="AN490" s="193"/>
      <c r="AO490" s="193"/>
      <c r="AP490" s="193"/>
      <c r="AQ490" s="193"/>
      <c r="AR490" s="193"/>
      <c r="AS490" s="193"/>
      <c r="AT490" s="193"/>
      <c r="AU490" s="193"/>
      <c r="AV490" s="193"/>
    </row>
    <row r="491" spans="1:48" ht="15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/>
      <c r="AG491" s="193"/>
      <c r="AH491" s="193"/>
      <c r="AI491" s="193"/>
      <c r="AJ491" s="193"/>
      <c r="AK491" s="193"/>
      <c r="AL491" s="193"/>
      <c r="AM491" s="193"/>
      <c r="AN491" s="193"/>
      <c r="AO491" s="193"/>
      <c r="AP491" s="193"/>
      <c r="AQ491" s="193"/>
      <c r="AR491" s="193"/>
      <c r="AS491" s="193"/>
      <c r="AT491" s="193"/>
      <c r="AU491" s="193"/>
      <c r="AV491" s="193"/>
    </row>
    <row r="492" spans="1:48" ht="15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/>
      <c r="AG492" s="193"/>
      <c r="AH492" s="193"/>
      <c r="AI492" s="193"/>
      <c r="AJ492" s="193"/>
      <c r="AK492" s="193"/>
      <c r="AL492" s="193"/>
      <c r="AM492" s="193"/>
      <c r="AN492" s="193"/>
      <c r="AO492" s="193"/>
      <c r="AP492" s="193"/>
      <c r="AQ492" s="193"/>
      <c r="AR492" s="193"/>
      <c r="AS492" s="193"/>
      <c r="AT492" s="193"/>
      <c r="AU492" s="193"/>
      <c r="AV492" s="193"/>
    </row>
    <row r="493" spans="1:48" ht="15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  <c r="AE493" s="193"/>
      <c r="AF493" s="193"/>
      <c r="AG493" s="193"/>
      <c r="AH493" s="193"/>
      <c r="AI493" s="193"/>
      <c r="AJ493" s="193"/>
      <c r="AK493" s="193"/>
      <c r="AL493" s="193"/>
      <c r="AM493" s="193"/>
      <c r="AN493" s="193"/>
      <c r="AO493" s="193"/>
      <c r="AP493" s="193"/>
      <c r="AQ493" s="193"/>
      <c r="AR493" s="193"/>
      <c r="AS493" s="193"/>
      <c r="AT493" s="193"/>
      <c r="AU493" s="193"/>
      <c r="AV493" s="193"/>
    </row>
    <row r="494" spans="1:48" ht="15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  <c r="AE494" s="193"/>
      <c r="AF494" s="193"/>
      <c r="AG494" s="193"/>
      <c r="AH494" s="193"/>
      <c r="AI494" s="193"/>
      <c r="AJ494" s="193"/>
      <c r="AK494" s="193"/>
      <c r="AL494" s="193"/>
      <c r="AM494" s="193"/>
      <c r="AN494" s="193"/>
      <c r="AO494" s="193"/>
      <c r="AP494" s="193"/>
      <c r="AQ494" s="193"/>
      <c r="AR494" s="193"/>
      <c r="AS494" s="193"/>
      <c r="AT494" s="193"/>
      <c r="AU494" s="193"/>
      <c r="AV494" s="193"/>
    </row>
    <row r="495" spans="1:48" ht="15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  <c r="AH495" s="193"/>
      <c r="AI495" s="193"/>
      <c r="AJ495" s="193"/>
      <c r="AK495" s="193"/>
      <c r="AL495" s="193"/>
      <c r="AM495" s="193"/>
      <c r="AN495" s="193"/>
      <c r="AO495" s="193"/>
      <c r="AP495" s="193"/>
      <c r="AQ495" s="193"/>
      <c r="AR495" s="193"/>
      <c r="AS495" s="193"/>
      <c r="AT495" s="193"/>
      <c r="AU495" s="193"/>
      <c r="AV495" s="193"/>
    </row>
    <row r="496" spans="1:48" ht="15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  <c r="AH496" s="193"/>
      <c r="AI496" s="193"/>
      <c r="AJ496" s="193"/>
      <c r="AK496" s="193"/>
      <c r="AL496" s="193"/>
      <c r="AM496" s="193"/>
      <c r="AN496" s="193"/>
      <c r="AO496" s="193"/>
      <c r="AP496" s="193"/>
      <c r="AQ496" s="193"/>
      <c r="AR496" s="193"/>
      <c r="AS496" s="193"/>
      <c r="AT496" s="193"/>
      <c r="AU496" s="193"/>
      <c r="AV496" s="193"/>
    </row>
    <row r="497" spans="1:48" ht="15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  <c r="AH497" s="193"/>
      <c r="AI497" s="193"/>
      <c r="AJ497" s="193"/>
      <c r="AK497" s="193"/>
      <c r="AL497" s="193"/>
      <c r="AM497" s="193"/>
      <c r="AN497" s="193"/>
      <c r="AO497" s="193"/>
      <c r="AP497" s="193"/>
      <c r="AQ497" s="193"/>
      <c r="AR497" s="193"/>
      <c r="AS497" s="193"/>
      <c r="AT497" s="193"/>
      <c r="AU497" s="193"/>
      <c r="AV497" s="193"/>
    </row>
    <row r="498" spans="1:48" ht="15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  <c r="AH498" s="193"/>
      <c r="AI498" s="193"/>
      <c r="AJ498" s="193"/>
      <c r="AK498" s="193"/>
      <c r="AL498" s="193"/>
      <c r="AM498" s="193"/>
      <c r="AN498" s="193"/>
      <c r="AO498" s="193"/>
      <c r="AP498" s="193"/>
      <c r="AQ498" s="193"/>
      <c r="AR498" s="193"/>
      <c r="AS498" s="193"/>
      <c r="AT498" s="193"/>
      <c r="AU498" s="193"/>
      <c r="AV498" s="193"/>
    </row>
    <row r="499" spans="1:48" ht="15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  <c r="AH499" s="193"/>
      <c r="AI499" s="193"/>
      <c r="AJ499" s="193"/>
      <c r="AK499" s="193"/>
      <c r="AL499" s="193"/>
      <c r="AM499" s="193"/>
      <c r="AN499" s="193"/>
      <c r="AO499" s="193"/>
      <c r="AP499" s="193"/>
      <c r="AQ499" s="193"/>
      <c r="AR499" s="193"/>
      <c r="AS499" s="193"/>
      <c r="AT499" s="193"/>
      <c r="AU499" s="193"/>
      <c r="AV499" s="193"/>
    </row>
    <row r="500" spans="1:48" ht="15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  <c r="AH500" s="193"/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193"/>
      <c r="AS500" s="193"/>
      <c r="AT500" s="193"/>
      <c r="AU500" s="193"/>
      <c r="AV500" s="193"/>
    </row>
    <row r="501" spans="1:48" ht="15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3"/>
      <c r="AF501" s="193"/>
      <c r="AG501" s="193"/>
      <c r="AH501" s="193"/>
      <c r="AI501" s="193"/>
      <c r="AJ501" s="193"/>
      <c r="AK501" s="193"/>
      <c r="AL501" s="193"/>
      <c r="AM501" s="193"/>
      <c r="AN501" s="193"/>
      <c r="AO501" s="193"/>
      <c r="AP501" s="193"/>
      <c r="AQ501" s="193"/>
      <c r="AR501" s="193"/>
      <c r="AS501" s="193"/>
      <c r="AT501" s="193"/>
      <c r="AU501" s="193"/>
      <c r="AV501" s="193"/>
    </row>
    <row r="502" spans="1:48" ht="15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  <c r="AE502" s="193"/>
      <c r="AF502" s="193"/>
      <c r="AG502" s="193"/>
      <c r="AH502" s="193"/>
      <c r="AI502" s="193"/>
      <c r="AJ502" s="193"/>
      <c r="AK502" s="193"/>
      <c r="AL502" s="193"/>
      <c r="AM502" s="193"/>
      <c r="AN502" s="193"/>
      <c r="AO502" s="193"/>
      <c r="AP502" s="193"/>
      <c r="AQ502" s="193"/>
      <c r="AR502" s="193"/>
      <c r="AS502" s="193"/>
      <c r="AT502" s="193"/>
      <c r="AU502" s="193"/>
      <c r="AV502" s="193"/>
    </row>
    <row r="503" spans="1:48" ht="15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  <c r="AE503" s="193"/>
      <c r="AF503" s="193"/>
      <c r="AG503" s="193"/>
      <c r="AH503" s="193"/>
      <c r="AI503" s="193"/>
      <c r="AJ503" s="193"/>
      <c r="AK503" s="193"/>
      <c r="AL503" s="193"/>
      <c r="AM503" s="193"/>
      <c r="AN503" s="193"/>
      <c r="AO503" s="193"/>
      <c r="AP503" s="193"/>
      <c r="AQ503" s="193"/>
      <c r="AR503" s="193"/>
      <c r="AS503" s="193"/>
      <c r="AT503" s="193"/>
      <c r="AU503" s="193"/>
      <c r="AV503" s="193"/>
    </row>
    <row r="504" spans="1:48" ht="15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</row>
    <row r="505" spans="1:48" ht="15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</row>
    <row r="506" spans="1:48" ht="15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</row>
    <row r="507" spans="1:48" ht="15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</row>
    <row r="508" spans="1:48" ht="15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  <c r="AE508" s="193"/>
      <c r="AF508" s="193"/>
      <c r="AG508" s="193"/>
      <c r="AH508" s="193"/>
      <c r="AI508" s="193"/>
      <c r="AJ508" s="193"/>
      <c r="AK508" s="193"/>
      <c r="AL508" s="193"/>
      <c r="AM508" s="193"/>
      <c r="AN508" s="193"/>
      <c r="AO508" s="193"/>
      <c r="AP508" s="193"/>
      <c r="AQ508" s="193"/>
      <c r="AR508" s="193"/>
      <c r="AS508" s="193"/>
      <c r="AT508" s="193"/>
      <c r="AU508" s="193"/>
      <c r="AV508" s="193"/>
    </row>
    <row r="509" spans="1:48" ht="15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</row>
    <row r="510" spans="1:48" ht="15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  <c r="AE510" s="193"/>
      <c r="AF510" s="193"/>
      <c r="AG510" s="193"/>
      <c r="AH510" s="193"/>
      <c r="AI510" s="193"/>
      <c r="AJ510" s="193"/>
      <c r="AK510" s="193"/>
      <c r="AL510" s="193"/>
      <c r="AM510" s="193"/>
      <c r="AN510" s="193"/>
      <c r="AO510" s="193"/>
      <c r="AP510" s="193"/>
      <c r="AQ510" s="193"/>
      <c r="AR510" s="193"/>
      <c r="AS510" s="193"/>
      <c r="AT510" s="193"/>
      <c r="AU510" s="193"/>
      <c r="AV510" s="193"/>
    </row>
    <row r="511" spans="1:48" ht="15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  <c r="AE511" s="193"/>
      <c r="AF511" s="193"/>
      <c r="AG511" s="193"/>
      <c r="AH511" s="193"/>
      <c r="AI511" s="193"/>
      <c r="AJ511" s="193"/>
      <c r="AK511" s="193"/>
      <c r="AL511" s="193"/>
      <c r="AM511" s="193"/>
      <c r="AN511" s="193"/>
      <c r="AO511" s="193"/>
      <c r="AP511" s="193"/>
      <c r="AQ511" s="193"/>
      <c r="AR511" s="193"/>
      <c r="AS511" s="193"/>
      <c r="AT511" s="193"/>
      <c r="AU511" s="193"/>
      <c r="AV511" s="193"/>
    </row>
    <row r="512" spans="1:48" ht="15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  <c r="AE512" s="193"/>
      <c r="AF512" s="193"/>
      <c r="AG512" s="193"/>
      <c r="AH512" s="193"/>
      <c r="AI512" s="193"/>
      <c r="AJ512" s="193"/>
      <c r="AK512" s="193"/>
      <c r="AL512" s="193"/>
      <c r="AM512" s="193"/>
      <c r="AN512" s="193"/>
      <c r="AO512" s="193"/>
      <c r="AP512" s="193"/>
      <c r="AQ512" s="193"/>
      <c r="AR512" s="193"/>
      <c r="AS512" s="193"/>
      <c r="AT512" s="193"/>
      <c r="AU512" s="193"/>
      <c r="AV512" s="193"/>
    </row>
    <row r="513" spans="1:48" ht="15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  <c r="AE513" s="193"/>
      <c r="AF513" s="193"/>
      <c r="AG513" s="193"/>
      <c r="AH513" s="193"/>
      <c r="AI513" s="193"/>
      <c r="AJ513" s="193"/>
      <c r="AK513" s="193"/>
      <c r="AL513" s="193"/>
      <c r="AM513" s="193"/>
      <c r="AN513" s="193"/>
      <c r="AO513" s="193"/>
      <c r="AP513" s="193"/>
      <c r="AQ513" s="193"/>
      <c r="AR513" s="193"/>
      <c r="AS513" s="193"/>
      <c r="AT513" s="193"/>
      <c r="AU513" s="193"/>
      <c r="AV513" s="193"/>
    </row>
    <row r="514" spans="1:48" ht="15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3"/>
      <c r="AG514" s="193"/>
      <c r="AH514" s="193"/>
      <c r="AI514" s="193"/>
      <c r="AJ514" s="193"/>
      <c r="AK514" s="193"/>
      <c r="AL514" s="193"/>
      <c r="AM514" s="193"/>
      <c r="AN514" s="193"/>
      <c r="AO514" s="193"/>
      <c r="AP514" s="193"/>
      <c r="AQ514" s="193"/>
      <c r="AR514" s="193"/>
      <c r="AS514" s="193"/>
      <c r="AT514" s="193"/>
      <c r="AU514" s="193"/>
      <c r="AV514" s="193"/>
    </row>
    <row r="515" spans="1:48" ht="15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  <c r="AE515" s="193"/>
      <c r="AF515" s="193"/>
      <c r="AG515" s="193"/>
      <c r="AH515" s="193"/>
      <c r="AI515" s="193"/>
      <c r="AJ515" s="193"/>
      <c r="AK515" s="193"/>
      <c r="AL515" s="193"/>
      <c r="AM515" s="193"/>
      <c r="AN515" s="193"/>
      <c r="AO515" s="193"/>
      <c r="AP515" s="193"/>
      <c r="AQ515" s="193"/>
      <c r="AR515" s="193"/>
      <c r="AS515" s="193"/>
      <c r="AT515" s="193"/>
      <c r="AU515" s="193"/>
      <c r="AV515" s="193"/>
    </row>
    <row r="516" spans="1:48" ht="15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  <c r="AA516" s="193"/>
      <c r="AB516" s="193"/>
      <c r="AC516" s="193"/>
      <c r="AD516" s="193"/>
      <c r="AE516" s="193"/>
      <c r="AF516" s="193"/>
      <c r="AG516" s="193"/>
      <c r="AH516" s="193"/>
      <c r="AI516" s="193"/>
      <c r="AJ516" s="193"/>
      <c r="AK516" s="193"/>
      <c r="AL516" s="193"/>
      <c r="AM516" s="193"/>
      <c r="AN516" s="193"/>
      <c r="AO516" s="193"/>
      <c r="AP516" s="193"/>
      <c r="AQ516" s="193"/>
      <c r="AR516" s="193"/>
      <c r="AS516" s="193"/>
      <c r="AT516" s="193"/>
      <c r="AU516" s="193"/>
      <c r="AV516" s="193"/>
    </row>
    <row r="517" spans="1:48" ht="15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  <c r="AE517" s="193"/>
      <c r="AF517" s="193"/>
      <c r="AG517" s="193"/>
      <c r="AH517" s="193"/>
      <c r="AI517" s="193"/>
      <c r="AJ517" s="193"/>
      <c r="AK517" s="193"/>
      <c r="AL517" s="193"/>
      <c r="AM517" s="193"/>
      <c r="AN517" s="193"/>
      <c r="AO517" s="193"/>
      <c r="AP517" s="193"/>
      <c r="AQ517" s="193"/>
      <c r="AR517" s="193"/>
      <c r="AS517" s="193"/>
      <c r="AT517" s="193"/>
      <c r="AU517" s="193"/>
      <c r="AV517" s="193"/>
    </row>
    <row r="518" spans="1:48" ht="15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  <c r="AE518" s="193"/>
      <c r="AF518" s="193"/>
      <c r="AG518" s="193"/>
      <c r="AH518" s="193"/>
      <c r="AI518" s="193"/>
      <c r="AJ518" s="193"/>
      <c r="AK518" s="193"/>
      <c r="AL518" s="193"/>
      <c r="AM518" s="193"/>
      <c r="AN518" s="193"/>
      <c r="AO518" s="193"/>
      <c r="AP518" s="193"/>
      <c r="AQ518" s="193"/>
      <c r="AR518" s="193"/>
      <c r="AS518" s="193"/>
      <c r="AT518" s="193"/>
      <c r="AU518" s="193"/>
      <c r="AV518" s="193"/>
    </row>
    <row r="519" spans="1:48" ht="15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  <c r="AE519" s="193"/>
      <c r="AF519" s="193"/>
      <c r="AG519" s="193"/>
      <c r="AH519" s="193"/>
      <c r="AI519" s="193"/>
      <c r="AJ519" s="193"/>
      <c r="AK519" s="193"/>
      <c r="AL519" s="193"/>
      <c r="AM519" s="193"/>
      <c r="AN519" s="193"/>
      <c r="AO519" s="193"/>
      <c r="AP519" s="193"/>
      <c r="AQ519" s="193"/>
      <c r="AR519" s="193"/>
      <c r="AS519" s="193"/>
      <c r="AT519" s="193"/>
      <c r="AU519" s="193"/>
      <c r="AV519" s="193"/>
    </row>
    <row r="520" spans="1:48" ht="15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  <c r="AE520" s="193"/>
      <c r="AF520" s="193"/>
      <c r="AG520" s="193"/>
      <c r="AH520" s="193"/>
      <c r="AI520" s="193"/>
      <c r="AJ520" s="193"/>
      <c r="AK520" s="193"/>
      <c r="AL520" s="193"/>
      <c r="AM520" s="193"/>
      <c r="AN520" s="193"/>
      <c r="AO520" s="193"/>
      <c r="AP520" s="193"/>
      <c r="AQ520" s="193"/>
      <c r="AR520" s="193"/>
      <c r="AS520" s="193"/>
      <c r="AT520" s="193"/>
      <c r="AU520" s="193"/>
      <c r="AV520" s="193"/>
    </row>
    <row r="521" spans="1:48" ht="15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  <c r="AE521" s="193"/>
      <c r="AF521" s="193"/>
      <c r="AG521" s="193"/>
      <c r="AH521" s="193"/>
      <c r="AI521" s="193"/>
      <c r="AJ521" s="193"/>
      <c r="AK521" s="193"/>
      <c r="AL521" s="193"/>
      <c r="AM521" s="193"/>
      <c r="AN521" s="193"/>
      <c r="AO521" s="193"/>
      <c r="AP521" s="193"/>
      <c r="AQ521" s="193"/>
      <c r="AR521" s="193"/>
      <c r="AS521" s="193"/>
      <c r="AT521" s="193"/>
      <c r="AU521" s="193"/>
      <c r="AV521" s="193"/>
    </row>
    <row r="522" spans="1:48" ht="15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  <c r="AE522" s="193"/>
      <c r="AF522" s="193"/>
      <c r="AG522" s="193"/>
      <c r="AH522" s="193"/>
      <c r="AI522" s="193"/>
      <c r="AJ522" s="193"/>
      <c r="AK522" s="193"/>
      <c r="AL522" s="193"/>
      <c r="AM522" s="193"/>
      <c r="AN522" s="193"/>
      <c r="AO522" s="193"/>
      <c r="AP522" s="193"/>
      <c r="AQ522" s="193"/>
      <c r="AR522" s="193"/>
      <c r="AS522" s="193"/>
      <c r="AT522" s="193"/>
      <c r="AU522" s="193"/>
      <c r="AV522" s="193"/>
    </row>
    <row r="523" spans="1:48" ht="15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  <c r="AE523" s="193"/>
      <c r="AF523" s="193"/>
      <c r="AG523" s="193"/>
      <c r="AH523" s="193"/>
      <c r="AI523" s="193"/>
      <c r="AJ523" s="193"/>
      <c r="AK523" s="193"/>
      <c r="AL523" s="193"/>
      <c r="AM523" s="193"/>
      <c r="AN523" s="193"/>
      <c r="AO523" s="193"/>
      <c r="AP523" s="193"/>
      <c r="AQ523" s="193"/>
      <c r="AR523" s="193"/>
      <c r="AS523" s="193"/>
      <c r="AT523" s="193"/>
      <c r="AU523" s="193"/>
      <c r="AV523" s="193"/>
    </row>
    <row r="524" spans="1:48" ht="15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  <c r="AE524" s="193"/>
      <c r="AF524" s="193"/>
      <c r="AG524" s="193"/>
      <c r="AH524" s="193"/>
      <c r="AI524" s="193"/>
      <c r="AJ524" s="193"/>
      <c r="AK524" s="193"/>
      <c r="AL524" s="193"/>
      <c r="AM524" s="193"/>
      <c r="AN524" s="193"/>
      <c r="AO524" s="193"/>
      <c r="AP524" s="193"/>
      <c r="AQ524" s="193"/>
      <c r="AR524" s="193"/>
      <c r="AS524" s="193"/>
      <c r="AT524" s="193"/>
      <c r="AU524" s="193"/>
      <c r="AV524" s="193"/>
    </row>
    <row r="525" spans="1:48" ht="15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  <c r="AE525" s="193"/>
      <c r="AF525" s="193"/>
      <c r="AG525" s="193"/>
      <c r="AH525" s="193"/>
      <c r="AI525" s="193"/>
      <c r="AJ525" s="193"/>
      <c r="AK525" s="193"/>
      <c r="AL525" s="193"/>
      <c r="AM525" s="193"/>
      <c r="AN525" s="193"/>
      <c r="AO525" s="193"/>
      <c r="AP525" s="193"/>
      <c r="AQ525" s="193"/>
      <c r="AR525" s="193"/>
      <c r="AS525" s="193"/>
      <c r="AT525" s="193"/>
      <c r="AU525" s="193"/>
      <c r="AV525" s="193"/>
    </row>
    <row r="526" spans="1:48" ht="15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  <c r="AE526" s="193"/>
      <c r="AF526" s="193"/>
      <c r="AG526" s="193"/>
      <c r="AH526" s="193"/>
      <c r="AI526" s="193"/>
      <c r="AJ526" s="193"/>
      <c r="AK526" s="193"/>
      <c r="AL526" s="193"/>
      <c r="AM526" s="193"/>
      <c r="AN526" s="193"/>
      <c r="AO526" s="193"/>
      <c r="AP526" s="193"/>
      <c r="AQ526" s="193"/>
      <c r="AR526" s="193"/>
      <c r="AS526" s="193"/>
      <c r="AT526" s="193"/>
      <c r="AU526" s="193"/>
      <c r="AV526" s="193"/>
    </row>
    <row r="527" spans="1:48" ht="15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  <c r="AE527" s="193"/>
      <c r="AF527" s="193"/>
      <c r="AG527" s="193"/>
      <c r="AH527" s="193"/>
      <c r="AI527" s="193"/>
      <c r="AJ527" s="193"/>
      <c r="AK527" s="193"/>
      <c r="AL527" s="193"/>
      <c r="AM527" s="193"/>
      <c r="AN527" s="193"/>
      <c r="AO527" s="193"/>
      <c r="AP527" s="193"/>
      <c r="AQ527" s="193"/>
      <c r="AR527" s="193"/>
      <c r="AS527" s="193"/>
      <c r="AT527" s="193"/>
      <c r="AU527" s="193"/>
      <c r="AV527" s="193"/>
    </row>
    <row r="528" spans="1:48" ht="15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  <c r="AE528" s="193"/>
      <c r="AF528" s="193"/>
      <c r="AG528" s="193"/>
      <c r="AH528" s="193"/>
      <c r="AI528" s="193"/>
      <c r="AJ528" s="193"/>
      <c r="AK528" s="193"/>
      <c r="AL528" s="193"/>
      <c r="AM528" s="193"/>
      <c r="AN528" s="193"/>
      <c r="AO528" s="193"/>
      <c r="AP528" s="193"/>
      <c r="AQ528" s="193"/>
      <c r="AR528" s="193"/>
      <c r="AS528" s="193"/>
      <c r="AT528" s="193"/>
      <c r="AU528" s="193"/>
      <c r="AV528" s="193"/>
    </row>
    <row r="529" spans="1:48" ht="15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  <c r="AE529" s="193"/>
      <c r="AF529" s="193"/>
      <c r="AG529" s="193"/>
      <c r="AH529" s="193"/>
      <c r="AI529" s="193"/>
      <c r="AJ529" s="193"/>
      <c r="AK529" s="193"/>
      <c r="AL529" s="193"/>
      <c r="AM529" s="193"/>
      <c r="AN529" s="193"/>
      <c r="AO529" s="193"/>
      <c r="AP529" s="193"/>
      <c r="AQ529" s="193"/>
      <c r="AR529" s="193"/>
      <c r="AS529" s="193"/>
      <c r="AT529" s="193"/>
      <c r="AU529" s="193"/>
      <c r="AV529" s="193"/>
    </row>
    <row r="530" spans="1:48" ht="15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3"/>
      <c r="AF530" s="193"/>
      <c r="AG530" s="193"/>
      <c r="AH530" s="193"/>
      <c r="AI530" s="193"/>
      <c r="AJ530" s="193"/>
      <c r="AK530" s="193"/>
      <c r="AL530" s="193"/>
      <c r="AM530" s="193"/>
      <c r="AN530" s="193"/>
      <c r="AO530" s="193"/>
      <c r="AP530" s="193"/>
      <c r="AQ530" s="193"/>
      <c r="AR530" s="193"/>
      <c r="AS530" s="193"/>
      <c r="AT530" s="193"/>
      <c r="AU530" s="193"/>
      <c r="AV530" s="193"/>
    </row>
    <row r="531" spans="1:48" ht="15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  <c r="AE531" s="193"/>
      <c r="AF531" s="193"/>
      <c r="AG531" s="193"/>
      <c r="AH531" s="193"/>
      <c r="AI531" s="193"/>
      <c r="AJ531" s="193"/>
      <c r="AK531" s="193"/>
      <c r="AL531" s="193"/>
      <c r="AM531" s="193"/>
      <c r="AN531" s="193"/>
      <c r="AO531" s="193"/>
      <c r="AP531" s="193"/>
      <c r="AQ531" s="193"/>
      <c r="AR531" s="193"/>
      <c r="AS531" s="193"/>
      <c r="AT531" s="193"/>
      <c r="AU531" s="193"/>
      <c r="AV531" s="193"/>
    </row>
    <row r="532" spans="1:48" ht="15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  <c r="AE532" s="193"/>
      <c r="AF532" s="193"/>
      <c r="AG532" s="193"/>
      <c r="AH532" s="193"/>
      <c r="AI532" s="193"/>
      <c r="AJ532" s="193"/>
      <c r="AK532" s="193"/>
      <c r="AL532" s="193"/>
      <c r="AM532" s="193"/>
      <c r="AN532" s="193"/>
      <c r="AO532" s="193"/>
      <c r="AP532" s="193"/>
      <c r="AQ532" s="193"/>
      <c r="AR532" s="193"/>
      <c r="AS532" s="193"/>
      <c r="AT532" s="193"/>
      <c r="AU532" s="193"/>
      <c r="AV532" s="193"/>
    </row>
    <row r="533" spans="1:48" ht="15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  <c r="AE533" s="193"/>
      <c r="AF533" s="193"/>
      <c r="AG533" s="193"/>
      <c r="AH533" s="193"/>
      <c r="AI533" s="193"/>
      <c r="AJ533" s="193"/>
      <c r="AK533" s="193"/>
      <c r="AL533" s="193"/>
      <c r="AM533" s="193"/>
      <c r="AN533" s="193"/>
      <c r="AO533" s="193"/>
      <c r="AP533" s="193"/>
      <c r="AQ533" s="193"/>
      <c r="AR533" s="193"/>
      <c r="AS533" s="193"/>
      <c r="AT533" s="193"/>
      <c r="AU533" s="193"/>
      <c r="AV533" s="193"/>
    </row>
    <row r="534" spans="1:48" ht="15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  <c r="AE534" s="193"/>
      <c r="AF534" s="193"/>
      <c r="AG534" s="193"/>
      <c r="AH534" s="193"/>
      <c r="AI534" s="193"/>
      <c r="AJ534" s="193"/>
      <c r="AK534" s="193"/>
      <c r="AL534" s="193"/>
      <c r="AM534" s="193"/>
      <c r="AN534" s="193"/>
      <c r="AO534" s="193"/>
      <c r="AP534" s="193"/>
      <c r="AQ534" s="193"/>
      <c r="AR534" s="193"/>
      <c r="AS534" s="193"/>
      <c r="AT534" s="193"/>
      <c r="AU534" s="193"/>
      <c r="AV534" s="193"/>
    </row>
    <row r="535" spans="1:48" ht="15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  <c r="AE535" s="193"/>
      <c r="AF535" s="193"/>
      <c r="AG535" s="193"/>
      <c r="AH535" s="193"/>
      <c r="AI535" s="193"/>
      <c r="AJ535" s="193"/>
      <c r="AK535" s="193"/>
      <c r="AL535" s="193"/>
      <c r="AM535" s="193"/>
      <c r="AN535" s="193"/>
      <c r="AO535" s="193"/>
      <c r="AP535" s="193"/>
      <c r="AQ535" s="193"/>
      <c r="AR535" s="193"/>
      <c r="AS535" s="193"/>
      <c r="AT535" s="193"/>
      <c r="AU535" s="193"/>
      <c r="AV535" s="193"/>
    </row>
    <row r="536" spans="1:48" ht="15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3"/>
      <c r="AF536" s="193"/>
      <c r="AG536" s="193"/>
      <c r="AH536" s="193"/>
      <c r="AI536" s="193"/>
      <c r="AJ536" s="193"/>
      <c r="AK536" s="193"/>
      <c r="AL536" s="193"/>
      <c r="AM536" s="193"/>
      <c r="AN536" s="193"/>
      <c r="AO536" s="193"/>
      <c r="AP536" s="193"/>
      <c r="AQ536" s="193"/>
      <c r="AR536" s="193"/>
      <c r="AS536" s="193"/>
      <c r="AT536" s="193"/>
      <c r="AU536" s="193"/>
      <c r="AV536" s="193"/>
    </row>
    <row r="537" spans="1:48" ht="15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  <c r="AE537" s="193"/>
      <c r="AF537" s="193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3"/>
      <c r="AQ537" s="193"/>
      <c r="AR537" s="193"/>
      <c r="AS537" s="193"/>
      <c r="AT537" s="193"/>
      <c r="AU537" s="193"/>
      <c r="AV537" s="193"/>
    </row>
    <row r="538" spans="1:48" ht="15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  <c r="AE538" s="193"/>
      <c r="AF538" s="193"/>
      <c r="AG538" s="193"/>
      <c r="AH538" s="193"/>
      <c r="AI538" s="193"/>
      <c r="AJ538" s="193"/>
      <c r="AK538" s="193"/>
      <c r="AL538" s="193"/>
      <c r="AM538" s="193"/>
      <c r="AN538" s="193"/>
      <c r="AO538" s="193"/>
      <c r="AP538" s="193"/>
      <c r="AQ538" s="193"/>
      <c r="AR538" s="193"/>
      <c r="AS538" s="193"/>
      <c r="AT538" s="193"/>
      <c r="AU538" s="193"/>
      <c r="AV538" s="193"/>
    </row>
    <row r="539" spans="1:48" ht="15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  <c r="AE539" s="193"/>
      <c r="AF539" s="193"/>
      <c r="AG539" s="193"/>
      <c r="AH539" s="193"/>
      <c r="AI539" s="193"/>
      <c r="AJ539" s="193"/>
      <c r="AK539" s="193"/>
      <c r="AL539" s="193"/>
      <c r="AM539" s="193"/>
      <c r="AN539" s="193"/>
      <c r="AO539" s="193"/>
      <c r="AP539" s="193"/>
      <c r="AQ539" s="193"/>
      <c r="AR539" s="193"/>
      <c r="AS539" s="193"/>
      <c r="AT539" s="193"/>
      <c r="AU539" s="193"/>
      <c r="AV539" s="193"/>
    </row>
    <row r="540" spans="1:48" ht="15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  <c r="AE540" s="193"/>
      <c r="AF540" s="193"/>
      <c r="AG540" s="193"/>
      <c r="AH540" s="193"/>
      <c r="AI540" s="193"/>
      <c r="AJ540" s="193"/>
      <c r="AK540" s="193"/>
      <c r="AL540" s="193"/>
      <c r="AM540" s="193"/>
      <c r="AN540" s="193"/>
      <c r="AO540" s="193"/>
      <c r="AP540" s="193"/>
      <c r="AQ540" s="193"/>
      <c r="AR540" s="193"/>
      <c r="AS540" s="193"/>
      <c r="AT540" s="193"/>
      <c r="AU540" s="193"/>
      <c r="AV540" s="193"/>
    </row>
    <row r="541" spans="1:48" ht="15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  <c r="AE541" s="193"/>
      <c r="AF541" s="193"/>
      <c r="AG541" s="193"/>
      <c r="AH541" s="193"/>
      <c r="AI541" s="193"/>
      <c r="AJ541" s="193"/>
      <c r="AK541" s="193"/>
      <c r="AL541" s="193"/>
      <c r="AM541" s="193"/>
      <c r="AN541" s="193"/>
      <c r="AO541" s="193"/>
      <c r="AP541" s="193"/>
      <c r="AQ541" s="193"/>
      <c r="AR541" s="193"/>
      <c r="AS541" s="193"/>
      <c r="AT541" s="193"/>
      <c r="AU541" s="193"/>
      <c r="AV541" s="193"/>
    </row>
    <row r="542" spans="1:48" ht="15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  <c r="AU542" s="193"/>
      <c r="AV542" s="193"/>
    </row>
    <row r="543" spans="1:48" ht="15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  <c r="AE543" s="193"/>
      <c r="AF543" s="193"/>
      <c r="AG543" s="193"/>
      <c r="AH543" s="193"/>
      <c r="AI543" s="193"/>
      <c r="AJ543" s="193"/>
      <c r="AK543" s="193"/>
      <c r="AL543" s="193"/>
      <c r="AM543" s="193"/>
      <c r="AN543" s="193"/>
      <c r="AO543" s="193"/>
      <c r="AP543" s="193"/>
      <c r="AQ543" s="193"/>
      <c r="AR543" s="193"/>
      <c r="AS543" s="193"/>
      <c r="AT543" s="193"/>
      <c r="AU543" s="193"/>
      <c r="AV543" s="193"/>
    </row>
    <row r="544" spans="1:48" ht="15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  <c r="AE544" s="193"/>
      <c r="AF544" s="193"/>
      <c r="AG544" s="193"/>
      <c r="AH544" s="193"/>
      <c r="AI544" s="193"/>
      <c r="AJ544" s="193"/>
      <c r="AK544" s="193"/>
      <c r="AL544" s="193"/>
      <c r="AM544" s="193"/>
      <c r="AN544" s="193"/>
      <c r="AO544" s="193"/>
      <c r="AP544" s="193"/>
      <c r="AQ544" s="193"/>
      <c r="AR544" s="193"/>
      <c r="AS544" s="193"/>
      <c r="AT544" s="193"/>
      <c r="AU544" s="193"/>
      <c r="AV544" s="193"/>
    </row>
    <row r="545" spans="1:48" ht="15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  <c r="AE545" s="193"/>
      <c r="AF545" s="193"/>
      <c r="AG545" s="193"/>
      <c r="AH545" s="193"/>
      <c r="AI545" s="193"/>
      <c r="AJ545" s="193"/>
      <c r="AK545" s="193"/>
      <c r="AL545" s="193"/>
      <c r="AM545" s="193"/>
      <c r="AN545" s="193"/>
      <c r="AO545" s="193"/>
      <c r="AP545" s="193"/>
      <c r="AQ545" s="193"/>
      <c r="AR545" s="193"/>
      <c r="AS545" s="193"/>
      <c r="AT545" s="193"/>
      <c r="AU545" s="193"/>
      <c r="AV545" s="193"/>
    </row>
    <row r="546" spans="1:48" ht="15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3"/>
      <c r="AF546" s="193"/>
      <c r="AG546" s="193"/>
      <c r="AH546" s="193"/>
      <c r="AI546" s="193"/>
      <c r="AJ546" s="193"/>
      <c r="AK546" s="193"/>
      <c r="AL546" s="193"/>
      <c r="AM546" s="193"/>
      <c r="AN546" s="193"/>
      <c r="AO546" s="193"/>
      <c r="AP546" s="193"/>
      <c r="AQ546" s="193"/>
      <c r="AR546" s="193"/>
      <c r="AS546" s="193"/>
      <c r="AT546" s="193"/>
      <c r="AU546" s="193"/>
      <c r="AV546" s="193"/>
    </row>
    <row r="547" spans="1:48" ht="15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  <c r="AE547" s="193"/>
      <c r="AF547" s="193"/>
      <c r="AG547" s="193"/>
      <c r="AH547" s="193"/>
      <c r="AI547" s="193"/>
      <c r="AJ547" s="193"/>
      <c r="AK547" s="193"/>
      <c r="AL547" s="193"/>
      <c r="AM547" s="193"/>
      <c r="AN547" s="193"/>
      <c r="AO547" s="193"/>
      <c r="AP547" s="193"/>
      <c r="AQ547" s="193"/>
      <c r="AR547" s="193"/>
      <c r="AS547" s="193"/>
      <c r="AT547" s="193"/>
      <c r="AU547" s="193"/>
      <c r="AV547" s="193"/>
    </row>
    <row r="548" spans="1:48" ht="15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3"/>
      <c r="AG548" s="193"/>
      <c r="AH548" s="193"/>
      <c r="AI548" s="193"/>
      <c r="AJ548" s="193"/>
      <c r="AK548" s="193"/>
      <c r="AL548" s="193"/>
      <c r="AM548" s="193"/>
      <c r="AN548" s="193"/>
      <c r="AO548" s="193"/>
      <c r="AP548" s="193"/>
      <c r="AQ548" s="193"/>
      <c r="AR548" s="193"/>
      <c r="AS548" s="193"/>
      <c r="AT548" s="193"/>
      <c r="AU548" s="193"/>
      <c r="AV548" s="193"/>
    </row>
    <row r="549" spans="1:48" ht="15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  <c r="AE549" s="193"/>
      <c r="AF549" s="193"/>
      <c r="AG549" s="193"/>
      <c r="AH549" s="193"/>
      <c r="AI549" s="193"/>
      <c r="AJ549" s="193"/>
      <c r="AK549" s="193"/>
      <c r="AL549" s="193"/>
      <c r="AM549" s="193"/>
      <c r="AN549" s="193"/>
      <c r="AO549" s="193"/>
      <c r="AP549" s="193"/>
      <c r="AQ549" s="193"/>
      <c r="AR549" s="193"/>
      <c r="AS549" s="193"/>
      <c r="AT549" s="193"/>
      <c r="AU549" s="193"/>
      <c r="AV549" s="193"/>
    </row>
    <row r="550" spans="1:48" ht="15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  <c r="AE550" s="193"/>
      <c r="AF550" s="193"/>
      <c r="AG550" s="193"/>
      <c r="AH550" s="193"/>
      <c r="AI550" s="193"/>
      <c r="AJ550" s="193"/>
      <c r="AK550" s="193"/>
      <c r="AL550" s="193"/>
      <c r="AM550" s="193"/>
      <c r="AN550" s="193"/>
      <c r="AO550" s="193"/>
      <c r="AP550" s="193"/>
      <c r="AQ550" s="193"/>
      <c r="AR550" s="193"/>
      <c r="AS550" s="193"/>
      <c r="AT550" s="193"/>
      <c r="AU550" s="193"/>
      <c r="AV550" s="193"/>
    </row>
    <row r="551" spans="1:48" ht="15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  <c r="AE551" s="193"/>
      <c r="AF551" s="193"/>
      <c r="AG551" s="193"/>
      <c r="AH551" s="193"/>
      <c r="AI551" s="193"/>
      <c r="AJ551" s="193"/>
      <c r="AK551" s="193"/>
      <c r="AL551" s="193"/>
      <c r="AM551" s="193"/>
      <c r="AN551" s="193"/>
      <c r="AO551" s="193"/>
      <c r="AP551" s="193"/>
      <c r="AQ551" s="193"/>
      <c r="AR551" s="193"/>
      <c r="AS551" s="193"/>
      <c r="AT551" s="193"/>
      <c r="AU551" s="193"/>
      <c r="AV551" s="193"/>
    </row>
    <row r="552" spans="1:48" ht="15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  <c r="AE552" s="193"/>
      <c r="AF552" s="193"/>
      <c r="AG552" s="193"/>
      <c r="AH552" s="193"/>
      <c r="AI552" s="193"/>
      <c r="AJ552" s="193"/>
      <c r="AK552" s="193"/>
      <c r="AL552" s="193"/>
      <c r="AM552" s="193"/>
      <c r="AN552" s="193"/>
      <c r="AO552" s="193"/>
      <c r="AP552" s="193"/>
      <c r="AQ552" s="193"/>
      <c r="AR552" s="193"/>
      <c r="AS552" s="193"/>
      <c r="AT552" s="193"/>
      <c r="AU552" s="193"/>
      <c r="AV552" s="193"/>
    </row>
    <row r="553" spans="1:48" ht="15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  <c r="AE553" s="193"/>
      <c r="AF553" s="193"/>
      <c r="AG553" s="193"/>
      <c r="AH553" s="193"/>
      <c r="AI553" s="193"/>
      <c r="AJ553" s="193"/>
      <c r="AK553" s="193"/>
      <c r="AL553" s="193"/>
      <c r="AM553" s="193"/>
      <c r="AN553" s="193"/>
      <c r="AO553" s="193"/>
      <c r="AP553" s="193"/>
      <c r="AQ553" s="193"/>
      <c r="AR553" s="193"/>
      <c r="AS553" s="193"/>
      <c r="AT553" s="193"/>
      <c r="AU553" s="193"/>
      <c r="AV553" s="193"/>
    </row>
    <row r="554" spans="1:48" ht="15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  <c r="AE554" s="193"/>
      <c r="AF554" s="193"/>
      <c r="AG554" s="193"/>
      <c r="AH554" s="193"/>
      <c r="AI554" s="193"/>
      <c r="AJ554" s="193"/>
      <c r="AK554" s="193"/>
      <c r="AL554" s="193"/>
      <c r="AM554" s="193"/>
      <c r="AN554" s="193"/>
      <c r="AO554" s="193"/>
      <c r="AP554" s="193"/>
      <c r="AQ554" s="193"/>
      <c r="AR554" s="193"/>
      <c r="AS554" s="193"/>
      <c r="AT554" s="193"/>
      <c r="AU554" s="193"/>
      <c r="AV554" s="193"/>
    </row>
    <row r="555" spans="1:48" ht="15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  <c r="AE555" s="193"/>
      <c r="AF555" s="193"/>
      <c r="AG555" s="193"/>
      <c r="AH555" s="193"/>
      <c r="AI555" s="193"/>
      <c r="AJ555" s="193"/>
      <c r="AK555" s="193"/>
      <c r="AL555" s="193"/>
      <c r="AM555" s="193"/>
      <c r="AN555" s="193"/>
      <c r="AO555" s="193"/>
      <c r="AP555" s="193"/>
      <c r="AQ555" s="193"/>
      <c r="AR555" s="193"/>
      <c r="AS555" s="193"/>
      <c r="AT555" s="193"/>
      <c r="AU555" s="193"/>
      <c r="AV555" s="193"/>
    </row>
    <row r="556" spans="1:48" ht="15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  <c r="AE556" s="193"/>
      <c r="AF556" s="193"/>
      <c r="AG556" s="193"/>
      <c r="AH556" s="193"/>
      <c r="AI556" s="193"/>
      <c r="AJ556" s="193"/>
      <c r="AK556" s="193"/>
      <c r="AL556" s="193"/>
      <c r="AM556" s="193"/>
      <c r="AN556" s="193"/>
      <c r="AO556" s="193"/>
      <c r="AP556" s="193"/>
      <c r="AQ556" s="193"/>
      <c r="AR556" s="193"/>
      <c r="AS556" s="193"/>
      <c r="AT556" s="193"/>
      <c r="AU556" s="193"/>
      <c r="AV556" s="193"/>
    </row>
    <row r="557" spans="1:48" ht="15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  <c r="AE557" s="193"/>
      <c r="AF557" s="193"/>
      <c r="AG557" s="193"/>
      <c r="AH557" s="193"/>
      <c r="AI557" s="193"/>
      <c r="AJ557" s="193"/>
      <c r="AK557" s="193"/>
      <c r="AL557" s="193"/>
      <c r="AM557" s="193"/>
      <c r="AN557" s="193"/>
      <c r="AO557" s="193"/>
      <c r="AP557" s="193"/>
      <c r="AQ557" s="193"/>
      <c r="AR557" s="193"/>
      <c r="AS557" s="193"/>
      <c r="AT557" s="193"/>
      <c r="AU557" s="193"/>
      <c r="AV557" s="193"/>
    </row>
    <row r="558" spans="1:48" ht="15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  <c r="AA558" s="193"/>
      <c r="AB558" s="193"/>
      <c r="AC558" s="193"/>
      <c r="AD558" s="193"/>
      <c r="AE558" s="193"/>
      <c r="AF558" s="193"/>
      <c r="AG558" s="193"/>
      <c r="AH558" s="193"/>
      <c r="AI558" s="193"/>
      <c r="AJ558" s="193"/>
      <c r="AK558" s="193"/>
      <c r="AL558" s="193"/>
      <c r="AM558" s="193"/>
      <c r="AN558" s="193"/>
      <c r="AO558" s="193"/>
      <c r="AP558" s="193"/>
      <c r="AQ558" s="193"/>
      <c r="AR558" s="193"/>
      <c r="AS558" s="193"/>
      <c r="AT558" s="193"/>
      <c r="AU558" s="193"/>
      <c r="AV558" s="193"/>
    </row>
    <row r="559" spans="1:48" ht="15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  <c r="AE559" s="193"/>
      <c r="AF559" s="193"/>
      <c r="AG559" s="193"/>
      <c r="AH559" s="193"/>
      <c r="AI559" s="193"/>
      <c r="AJ559" s="193"/>
      <c r="AK559" s="193"/>
      <c r="AL559" s="193"/>
      <c r="AM559" s="193"/>
      <c r="AN559" s="193"/>
      <c r="AO559" s="193"/>
      <c r="AP559" s="193"/>
      <c r="AQ559" s="193"/>
      <c r="AR559" s="193"/>
      <c r="AS559" s="193"/>
      <c r="AT559" s="193"/>
      <c r="AU559" s="193"/>
      <c r="AV559" s="193"/>
    </row>
    <row r="560" spans="1:48" ht="15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  <c r="AE560" s="193"/>
      <c r="AF560" s="193"/>
      <c r="AG560" s="193"/>
      <c r="AH560" s="193"/>
      <c r="AI560" s="193"/>
      <c r="AJ560" s="193"/>
      <c r="AK560" s="193"/>
      <c r="AL560" s="193"/>
      <c r="AM560" s="193"/>
      <c r="AN560" s="193"/>
      <c r="AO560" s="193"/>
      <c r="AP560" s="193"/>
      <c r="AQ560" s="193"/>
      <c r="AR560" s="193"/>
      <c r="AS560" s="193"/>
      <c r="AT560" s="193"/>
      <c r="AU560" s="193"/>
      <c r="AV560" s="193"/>
    </row>
    <row r="561" spans="1:48" ht="15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  <c r="AE561" s="193"/>
      <c r="AF561" s="193"/>
      <c r="AG561" s="193"/>
      <c r="AH561" s="193"/>
      <c r="AI561" s="193"/>
      <c r="AJ561" s="193"/>
      <c r="AK561" s="193"/>
      <c r="AL561" s="193"/>
      <c r="AM561" s="193"/>
      <c r="AN561" s="193"/>
      <c r="AO561" s="193"/>
      <c r="AP561" s="193"/>
      <c r="AQ561" s="193"/>
      <c r="AR561" s="193"/>
      <c r="AS561" s="193"/>
      <c r="AT561" s="193"/>
      <c r="AU561" s="193"/>
      <c r="AV561" s="193"/>
    </row>
    <row r="562" spans="1:48" ht="15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  <c r="AE562" s="193"/>
      <c r="AF562" s="193"/>
      <c r="AG562" s="193"/>
      <c r="AH562" s="193"/>
      <c r="AI562" s="193"/>
      <c r="AJ562" s="193"/>
      <c r="AK562" s="193"/>
      <c r="AL562" s="193"/>
      <c r="AM562" s="193"/>
      <c r="AN562" s="193"/>
      <c r="AO562" s="193"/>
      <c r="AP562" s="193"/>
      <c r="AQ562" s="193"/>
      <c r="AR562" s="193"/>
      <c r="AS562" s="193"/>
      <c r="AT562" s="193"/>
      <c r="AU562" s="193"/>
      <c r="AV562" s="193"/>
    </row>
    <row r="563" spans="1:48" ht="15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  <c r="AE563" s="193"/>
      <c r="AF563" s="193"/>
      <c r="AG563" s="193"/>
      <c r="AH563" s="193"/>
      <c r="AI563" s="193"/>
      <c r="AJ563" s="193"/>
      <c r="AK563" s="193"/>
      <c r="AL563" s="193"/>
      <c r="AM563" s="193"/>
      <c r="AN563" s="193"/>
      <c r="AO563" s="193"/>
      <c r="AP563" s="193"/>
      <c r="AQ563" s="193"/>
      <c r="AR563" s="193"/>
      <c r="AS563" s="193"/>
      <c r="AT563" s="193"/>
      <c r="AU563" s="193"/>
      <c r="AV563" s="193"/>
    </row>
    <row r="564" spans="1:48" ht="15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  <c r="AA564" s="193"/>
      <c r="AB564" s="193"/>
      <c r="AC564" s="193"/>
      <c r="AD564" s="193"/>
      <c r="AE564" s="193"/>
      <c r="AF564" s="193"/>
      <c r="AG564" s="193"/>
      <c r="AH564" s="193"/>
      <c r="AI564" s="193"/>
      <c r="AJ564" s="193"/>
      <c r="AK564" s="193"/>
      <c r="AL564" s="193"/>
      <c r="AM564" s="193"/>
      <c r="AN564" s="193"/>
      <c r="AO564" s="193"/>
      <c r="AP564" s="193"/>
      <c r="AQ564" s="193"/>
      <c r="AR564" s="193"/>
      <c r="AS564" s="193"/>
      <c r="AT564" s="193"/>
      <c r="AU564" s="193"/>
      <c r="AV564" s="193"/>
    </row>
    <row r="565" spans="1:48" ht="15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3"/>
      <c r="AF565" s="193"/>
      <c r="AG565" s="193"/>
      <c r="AH565" s="193"/>
      <c r="AI565" s="193"/>
      <c r="AJ565" s="193"/>
      <c r="AK565" s="193"/>
      <c r="AL565" s="193"/>
      <c r="AM565" s="193"/>
      <c r="AN565" s="193"/>
      <c r="AO565" s="193"/>
      <c r="AP565" s="193"/>
      <c r="AQ565" s="193"/>
      <c r="AR565" s="193"/>
      <c r="AS565" s="193"/>
      <c r="AT565" s="193"/>
      <c r="AU565" s="193"/>
      <c r="AV565" s="193"/>
    </row>
    <row r="566" spans="1:48" ht="15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  <c r="AE566" s="193"/>
      <c r="AF566" s="193"/>
      <c r="AG566" s="193"/>
      <c r="AH566" s="193"/>
      <c r="AI566" s="193"/>
      <c r="AJ566" s="193"/>
      <c r="AK566" s="193"/>
      <c r="AL566" s="193"/>
      <c r="AM566" s="193"/>
      <c r="AN566" s="193"/>
      <c r="AO566" s="193"/>
      <c r="AP566" s="193"/>
      <c r="AQ566" s="193"/>
      <c r="AR566" s="193"/>
      <c r="AS566" s="193"/>
      <c r="AT566" s="193"/>
      <c r="AU566" s="193"/>
      <c r="AV566" s="193"/>
    </row>
    <row r="567" spans="1:48" ht="15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  <c r="AE567" s="193"/>
      <c r="AF567" s="193"/>
      <c r="AG567" s="193"/>
      <c r="AH567" s="193"/>
      <c r="AI567" s="193"/>
      <c r="AJ567" s="193"/>
      <c r="AK567" s="193"/>
      <c r="AL567" s="193"/>
      <c r="AM567" s="193"/>
      <c r="AN567" s="193"/>
      <c r="AO567" s="193"/>
      <c r="AP567" s="193"/>
      <c r="AQ567" s="193"/>
      <c r="AR567" s="193"/>
      <c r="AS567" s="193"/>
      <c r="AT567" s="193"/>
      <c r="AU567" s="193"/>
      <c r="AV567" s="193"/>
    </row>
    <row r="568" spans="1:48" ht="15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  <c r="AE568" s="193"/>
      <c r="AF568" s="193"/>
      <c r="AG568" s="193"/>
      <c r="AH568" s="193"/>
      <c r="AI568" s="193"/>
      <c r="AJ568" s="193"/>
      <c r="AK568" s="193"/>
      <c r="AL568" s="193"/>
      <c r="AM568" s="193"/>
      <c r="AN568" s="193"/>
      <c r="AO568" s="193"/>
      <c r="AP568" s="193"/>
      <c r="AQ568" s="193"/>
      <c r="AR568" s="193"/>
      <c r="AS568" s="193"/>
      <c r="AT568" s="193"/>
      <c r="AU568" s="193"/>
      <c r="AV568" s="193"/>
    </row>
    <row r="569" spans="1:48" ht="15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  <c r="AE569" s="193"/>
      <c r="AF569" s="193"/>
      <c r="AG569" s="193"/>
      <c r="AH569" s="193"/>
      <c r="AI569" s="193"/>
      <c r="AJ569" s="193"/>
      <c r="AK569" s="193"/>
      <c r="AL569" s="193"/>
      <c r="AM569" s="193"/>
      <c r="AN569" s="193"/>
      <c r="AO569" s="193"/>
      <c r="AP569" s="193"/>
      <c r="AQ569" s="193"/>
      <c r="AR569" s="193"/>
      <c r="AS569" s="193"/>
      <c r="AT569" s="193"/>
      <c r="AU569" s="193"/>
      <c r="AV569" s="193"/>
    </row>
    <row r="570" spans="1:48" ht="15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  <c r="AE570" s="193"/>
      <c r="AF570" s="193"/>
      <c r="AG570" s="193"/>
      <c r="AH570" s="193"/>
      <c r="AI570" s="193"/>
      <c r="AJ570" s="193"/>
      <c r="AK570" s="193"/>
      <c r="AL570" s="193"/>
      <c r="AM570" s="193"/>
      <c r="AN570" s="193"/>
      <c r="AO570" s="193"/>
      <c r="AP570" s="193"/>
      <c r="AQ570" s="193"/>
      <c r="AR570" s="193"/>
      <c r="AS570" s="193"/>
      <c r="AT570" s="193"/>
      <c r="AU570" s="193"/>
      <c r="AV570" s="193"/>
    </row>
    <row r="571" spans="1:48" ht="15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3"/>
      <c r="AF571" s="193"/>
      <c r="AG571" s="193"/>
      <c r="AH571" s="193"/>
      <c r="AI571" s="193"/>
      <c r="AJ571" s="193"/>
      <c r="AK571" s="193"/>
      <c r="AL571" s="193"/>
      <c r="AM571" s="193"/>
      <c r="AN571" s="193"/>
      <c r="AO571" s="193"/>
      <c r="AP571" s="193"/>
      <c r="AQ571" s="193"/>
      <c r="AR571" s="193"/>
      <c r="AS571" s="193"/>
      <c r="AT571" s="193"/>
      <c r="AU571" s="193"/>
      <c r="AV571" s="193"/>
    </row>
    <row r="572" spans="1:48" ht="15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  <c r="AE572" s="193"/>
      <c r="AF572" s="193"/>
      <c r="AG572" s="193"/>
      <c r="AH572" s="193"/>
      <c r="AI572" s="193"/>
      <c r="AJ572" s="193"/>
      <c r="AK572" s="193"/>
      <c r="AL572" s="193"/>
      <c r="AM572" s="193"/>
      <c r="AN572" s="193"/>
      <c r="AO572" s="193"/>
      <c r="AP572" s="193"/>
      <c r="AQ572" s="193"/>
      <c r="AR572" s="193"/>
      <c r="AS572" s="193"/>
      <c r="AT572" s="193"/>
      <c r="AU572" s="193"/>
      <c r="AV572" s="193"/>
    </row>
    <row r="573" spans="1:48" ht="15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  <c r="AE573" s="193"/>
      <c r="AF573" s="193"/>
      <c r="AG573" s="193"/>
      <c r="AH573" s="193"/>
      <c r="AI573" s="193"/>
      <c r="AJ573" s="193"/>
      <c r="AK573" s="193"/>
      <c r="AL573" s="193"/>
      <c r="AM573" s="193"/>
      <c r="AN573" s="193"/>
      <c r="AO573" s="193"/>
      <c r="AP573" s="193"/>
      <c r="AQ573" s="193"/>
      <c r="AR573" s="193"/>
      <c r="AS573" s="193"/>
      <c r="AT573" s="193"/>
      <c r="AU573" s="193"/>
      <c r="AV573" s="193"/>
    </row>
    <row r="574" spans="1:48" ht="15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  <c r="AE574" s="193"/>
      <c r="AF574" s="193"/>
      <c r="AG574" s="193"/>
      <c r="AH574" s="193"/>
      <c r="AI574" s="193"/>
      <c r="AJ574" s="193"/>
      <c r="AK574" s="193"/>
      <c r="AL574" s="193"/>
      <c r="AM574" s="193"/>
      <c r="AN574" s="193"/>
      <c r="AO574" s="193"/>
      <c r="AP574" s="193"/>
      <c r="AQ574" s="193"/>
      <c r="AR574" s="193"/>
      <c r="AS574" s="193"/>
      <c r="AT574" s="193"/>
      <c r="AU574" s="193"/>
      <c r="AV574" s="193"/>
    </row>
    <row r="575" spans="1:48" ht="15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  <c r="AE575" s="193"/>
      <c r="AF575" s="193"/>
      <c r="AG575" s="193"/>
      <c r="AH575" s="193"/>
      <c r="AI575" s="193"/>
      <c r="AJ575" s="193"/>
      <c r="AK575" s="193"/>
      <c r="AL575" s="193"/>
      <c r="AM575" s="193"/>
      <c r="AN575" s="193"/>
      <c r="AO575" s="193"/>
      <c r="AP575" s="193"/>
      <c r="AQ575" s="193"/>
      <c r="AR575" s="193"/>
      <c r="AS575" s="193"/>
      <c r="AT575" s="193"/>
      <c r="AU575" s="193"/>
      <c r="AV575" s="193"/>
    </row>
    <row r="576" spans="1:48" ht="15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  <c r="AE576" s="193"/>
      <c r="AF576" s="193"/>
      <c r="AG576" s="193"/>
      <c r="AH576" s="193"/>
      <c r="AI576" s="193"/>
      <c r="AJ576" s="193"/>
      <c r="AK576" s="193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</row>
    <row r="577" spans="1:48" ht="15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  <c r="AE577" s="193"/>
      <c r="AF577" s="193"/>
      <c r="AG577" s="193"/>
      <c r="AH577" s="193"/>
      <c r="AI577" s="193"/>
      <c r="AJ577" s="193"/>
      <c r="AK577" s="193"/>
      <c r="AL577" s="193"/>
      <c r="AM577" s="193"/>
      <c r="AN577" s="193"/>
      <c r="AO577" s="193"/>
      <c r="AP577" s="193"/>
      <c r="AQ577" s="193"/>
      <c r="AR577" s="193"/>
      <c r="AS577" s="193"/>
      <c r="AT577" s="193"/>
      <c r="AU577" s="193"/>
      <c r="AV577" s="193"/>
    </row>
    <row r="578" spans="1:48" ht="15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  <c r="AE578" s="193"/>
      <c r="AF578" s="193"/>
      <c r="AG578" s="193"/>
      <c r="AH578" s="193"/>
      <c r="AI578" s="193"/>
      <c r="AJ578" s="193"/>
      <c r="AK578" s="193"/>
      <c r="AL578" s="193"/>
      <c r="AM578" s="193"/>
      <c r="AN578" s="193"/>
      <c r="AO578" s="193"/>
      <c r="AP578" s="193"/>
      <c r="AQ578" s="193"/>
      <c r="AR578" s="193"/>
      <c r="AS578" s="193"/>
      <c r="AT578" s="193"/>
      <c r="AU578" s="193"/>
      <c r="AV578" s="193"/>
    </row>
    <row r="579" spans="1:48" ht="15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  <c r="AE579" s="193"/>
      <c r="AF579" s="193"/>
      <c r="AG579" s="193"/>
      <c r="AH579" s="193"/>
      <c r="AI579" s="193"/>
      <c r="AJ579" s="193"/>
      <c r="AK579" s="193"/>
      <c r="AL579" s="193"/>
      <c r="AM579" s="193"/>
      <c r="AN579" s="193"/>
      <c r="AO579" s="193"/>
      <c r="AP579" s="193"/>
      <c r="AQ579" s="193"/>
      <c r="AR579" s="193"/>
      <c r="AS579" s="193"/>
      <c r="AT579" s="193"/>
      <c r="AU579" s="193"/>
      <c r="AV579" s="193"/>
    </row>
    <row r="580" spans="1:48" ht="15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  <c r="AE580" s="193"/>
      <c r="AF580" s="193"/>
      <c r="AG580" s="193"/>
      <c r="AH580" s="193"/>
      <c r="AI580" s="193"/>
      <c r="AJ580" s="193"/>
      <c r="AK580" s="193"/>
      <c r="AL580" s="193"/>
      <c r="AM580" s="193"/>
      <c r="AN580" s="193"/>
      <c r="AO580" s="193"/>
      <c r="AP580" s="193"/>
      <c r="AQ580" s="193"/>
      <c r="AR580" s="193"/>
      <c r="AS580" s="193"/>
      <c r="AT580" s="193"/>
      <c r="AU580" s="193"/>
      <c r="AV580" s="193"/>
    </row>
    <row r="581" spans="1:48" ht="15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  <c r="AE581" s="193"/>
      <c r="AF581" s="193"/>
      <c r="AG581" s="193"/>
      <c r="AH581" s="193"/>
      <c r="AI581" s="193"/>
      <c r="AJ581" s="193"/>
      <c r="AK581" s="193"/>
      <c r="AL581" s="193"/>
      <c r="AM581" s="193"/>
      <c r="AN581" s="193"/>
      <c r="AO581" s="193"/>
      <c r="AP581" s="193"/>
      <c r="AQ581" s="193"/>
      <c r="AR581" s="193"/>
      <c r="AS581" s="193"/>
      <c r="AT581" s="193"/>
      <c r="AU581" s="193"/>
      <c r="AV581" s="193"/>
    </row>
    <row r="582" spans="1:48" ht="15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3"/>
      <c r="AG582" s="193"/>
      <c r="AH582" s="193"/>
      <c r="AI582" s="193"/>
      <c r="AJ582" s="193"/>
      <c r="AK582" s="193"/>
      <c r="AL582" s="193"/>
      <c r="AM582" s="193"/>
      <c r="AN582" s="193"/>
      <c r="AO582" s="193"/>
      <c r="AP582" s="193"/>
      <c r="AQ582" s="193"/>
      <c r="AR582" s="193"/>
      <c r="AS582" s="193"/>
      <c r="AT582" s="193"/>
      <c r="AU582" s="193"/>
      <c r="AV582" s="193"/>
    </row>
    <row r="583" spans="1:48" ht="15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  <c r="AE583" s="193"/>
      <c r="AF583" s="193"/>
      <c r="AG583" s="193"/>
      <c r="AH583" s="193"/>
      <c r="AI583" s="193"/>
      <c r="AJ583" s="193"/>
      <c r="AK583" s="193"/>
      <c r="AL583" s="193"/>
      <c r="AM583" s="193"/>
      <c r="AN583" s="193"/>
      <c r="AO583" s="193"/>
      <c r="AP583" s="193"/>
      <c r="AQ583" s="193"/>
      <c r="AR583" s="193"/>
      <c r="AS583" s="193"/>
      <c r="AT583" s="193"/>
      <c r="AU583" s="193"/>
      <c r="AV583" s="193"/>
    </row>
    <row r="584" spans="1:48" ht="15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  <c r="AE584" s="193"/>
      <c r="AF584" s="193"/>
      <c r="AG584" s="193"/>
      <c r="AH584" s="193"/>
      <c r="AI584" s="193"/>
      <c r="AJ584" s="193"/>
      <c r="AK584" s="193"/>
      <c r="AL584" s="193"/>
      <c r="AM584" s="193"/>
      <c r="AN584" s="193"/>
      <c r="AO584" s="193"/>
      <c r="AP584" s="193"/>
      <c r="AQ584" s="193"/>
      <c r="AR584" s="193"/>
      <c r="AS584" s="193"/>
      <c r="AT584" s="193"/>
      <c r="AU584" s="193"/>
      <c r="AV584" s="193"/>
    </row>
    <row r="585" spans="1:48" ht="15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  <c r="AE585" s="193"/>
      <c r="AF585" s="193"/>
      <c r="AG585" s="193"/>
      <c r="AH585" s="193"/>
      <c r="AI585" s="193"/>
      <c r="AJ585" s="193"/>
      <c r="AK585" s="193"/>
      <c r="AL585" s="193"/>
      <c r="AM585" s="193"/>
      <c r="AN585" s="193"/>
      <c r="AO585" s="193"/>
      <c r="AP585" s="193"/>
      <c r="AQ585" s="193"/>
      <c r="AR585" s="193"/>
      <c r="AS585" s="193"/>
      <c r="AT585" s="193"/>
      <c r="AU585" s="193"/>
      <c r="AV585" s="193"/>
    </row>
    <row r="586" spans="1:48" ht="15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  <c r="AE586" s="193"/>
      <c r="AF586" s="193"/>
      <c r="AG586" s="193"/>
      <c r="AH586" s="193"/>
      <c r="AI586" s="193"/>
      <c r="AJ586" s="193"/>
      <c r="AK586" s="193"/>
      <c r="AL586" s="193"/>
      <c r="AM586" s="193"/>
      <c r="AN586" s="193"/>
      <c r="AO586" s="193"/>
      <c r="AP586" s="193"/>
      <c r="AQ586" s="193"/>
      <c r="AR586" s="193"/>
      <c r="AS586" s="193"/>
      <c r="AT586" s="193"/>
      <c r="AU586" s="193"/>
      <c r="AV586" s="193"/>
    </row>
    <row r="587" spans="1:48" ht="15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  <c r="AA587" s="193"/>
      <c r="AB587" s="193"/>
      <c r="AC587" s="193"/>
      <c r="AD587" s="193"/>
      <c r="AE587" s="193"/>
      <c r="AF587" s="193"/>
      <c r="AG587" s="193"/>
      <c r="AH587" s="193"/>
      <c r="AI587" s="193"/>
      <c r="AJ587" s="193"/>
      <c r="AK587" s="193"/>
      <c r="AL587" s="193"/>
      <c r="AM587" s="193"/>
      <c r="AN587" s="193"/>
      <c r="AO587" s="193"/>
      <c r="AP587" s="193"/>
      <c r="AQ587" s="193"/>
      <c r="AR587" s="193"/>
      <c r="AS587" s="193"/>
      <c r="AT587" s="193"/>
      <c r="AU587" s="193"/>
      <c r="AV587" s="193"/>
    </row>
    <row r="588" spans="1:48" ht="15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  <c r="AE588" s="193"/>
      <c r="AF588" s="193"/>
      <c r="AG588" s="193"/>
      <c r="AH588" s="193"/>
      <c r="AI588" s="193"/>
      <c r="AJ588" s="193"/>
      <c r="AK588" s="193"/>
      <c r="AL588" s="193"/>
      <c r="AM588" s="193"/>
      <c r="AN588" s="193"/>
      <c r="AO588" s="193"/>
      <c r="AP588" s="193"/>
      <c r="AQ588" s="193"/>
      <c r="AR588" s="193"/>
      <c r="AS588" s="193"/>
      <c r="AT588" s="193"/>
      <c r="AU588" s="193"/>
      <c r="AV588" s="193"/>
    </row>
    <row r="589" spans="1:48" ht="15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  <c r="AE589" s="193"/>
      <c r="AF589" s="193"/>
      <c r="AG589" s="193"/>
      <c r="AH589" s="193"/>
      <c r="AI589" s="193"/>
      <c r="AJ589" s="193"/>
      <c r="AK589" s="193"/>
      <c r="AL589" s="193"/>
      <c r="AM589" s="193"/>
      <c r="AN589" s="193"/>
      <c r="AO589" s="193"/>
      <c r="AP589" s="193"/>
      <c r="AQ589" s="193"/>
      <c r="AR589" s="193"/>
      <c r="AS589" s="193"/>
      <c r="AT589" s="193"/>
      <c r="AU589" s="193"/>
      <c r="AV589" s="193"/>
    </row>
    <row r="590" spans="1:48" ht="15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  <c r="AE590" s="193"/>
      <c r="AF590" s="193"/>
      <c r="AG590" s="193"/>
      <c r="AH590" s="193"/>
      <c r="AI590" s="193"/>
      <c r="AJ590" s="193"/>
      <c r="AK590" s="193"/>
      <c r="AL590" s="193"/>
      <c r="AM590" s="193"/>
      <c r="AN590" s="193"/>
      <c r="AO590" s="193"/>
      <c r="AP590" s="193"/>
      <c r="AQ590" s="193"/>
      <c r="AR590" s="193"/>
      <c r="AS590" s="193"/>
      <c r="AT590" s="193"/>
      <c r="AU590" s="193"/>
      <c r="AV590" s="193"/>
    </row>
    <row r="591" spans="1:48" ht="15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  <c r="AE591" s="193"/>
      <c r="AF591" s="193"/>
      <c r="AG591" s="193"/>
      <c r="AH591" s="193"/>
      <c r="AI591" s="193"/>
      <c r="AJ591" s="193"/>
      <c r="AK591" s="193"/>
      <c r="AL591" s="193"/>
      <c r="AM591" s="193"/>
      <c r="AN591" s="193"/>
      <c r="AO591" s="193"/>
      <c r="AP591" s="193"/>
      <c r="AQ591" s="193"/>
      <c r="AR591" s="193"/>
      <c r="AS591" s="193"/>
      <c r="AT591" s="193"/>
      <c r="AU591" s="193"/>
      <c r="AV591" s="193"/>
    </row>
    <row r="592" spans="1:48" ht="15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  <c r="AA592" s="193"/>
      <c r="AB592" s="193"/>
      <c r="AC592" s="193"/>
      <c r="AD592" s="193"/>
      <c r="AE592" s="193"/>
      <c r="AF592" s="193"/>
      <c r="AG592" s="193"/>
      <c r="AH592" s="193"/>
      <c r="AI592" s="193"/>
      <c r="AJ592" s="193"/>
      <c r="AK592" s="193"/>
      <c r="AL592" s="193"/>
      <c r="AM592" s="193"/>
      <c r="AN592" s="193"/>
      <c r="AO592" s="193"/>
      <c r="AP592" s="193"/>
      <c r="AQ592" s="193"/>
      <c r="AR592" s="193"/>
      <c r="AS592" s="193"/>
      <c r="AT592" s="193"/>
      <c r="AU592" s="193"/>
      <c r="AV592" s="193"/>
    </row>
    <row r="593" spans="1:48" ht="15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  <c r="AE593" s="193"/>
      <c r="AF593" s="193"/>
      <c r="AG593" s="193"/>
      <c r="AH593" s="193"/>
      <c r="AI593" s="193"/>
      <c r="AJ593" s="193"/>
      <c r="AK593" s="193"/>
      <c r="AL593" s="193"/>
      <c r="AM593" s="193"/>
      <c r="AN593" s="193"/>
      <c r="AO593" s="193"/>
      <c r="AP593" s="193"/>
      <c r="AQ593" s="193"/>
      <c r="AR593" s="193"/>
      <c r="AS593" s="193"/>
      <c r="AT593" s="193"/>
      <c r="AU593" s="193"/>
      <c r="AV593" s="193"/>
    </row>
    <row r="594" spans="1:48" ht="15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  <c r="AE594" s="193"/>
      <c r="AF594" s="193"/>
      <c r="AG594" s="193"/>
      <c r="AH594" s="193"/>
      <c r="AI594" s="193"/>
      <c r="AJ594" s="193"/>
      <c r="AK594" s="193"/>
      <c r="AL594" s="193"/>
      <c r="AM594" s="193"/>
      <c r="AN594" s="193"/>
      <c r="AO594" s="193"/>
      <c r="AP594" s="193"/>
      <c r="AQ594" s="193"/>
      <c r="AR594" s="193"/>
      <c r="AS594" s="193"/>
      <c r="AT594" s="193"/>
      <c r="AU594" s="193"/>
      <c r="AV594" s="193"/>
    </row>
    <row r="595" spans="1:48" ht="15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  <c r="AE595" s="193"/>
      <c r="AF595" s="193"/>
      <c r="AG595" s="193"/>
      <c r="AH595" s="193"/>
      <c r="AI595" s="193"/>
      <c r="AJ595" s="193"/>
      <c r="AK595" s="193"/>
      <c r="AL595" s="193"/>
      <c r="AM595" s="193"/>
      <c r="AN595" s="193"/>
      <c r="AO595" s="193"/>
      <c r="AP595" s="193"/>
      <c r="AQ595" s="193"/>
      <c r="AR595" s="193"/>
      <c r="AS595" s="193"/>
      <c r="AT595" s="193"/>
      <c r="AU595" s="193"/>
      <c r="AV595" s="193"/>
    </row>
    <row r="596" spans="1:48" ht="15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  <c r="AE596" s="193"/>
      <c r="AF596" s="193"/>
      <c r="AG596" s="193"/>
      <c r="AH596" s="193"/>
      <c r="AI596" s="193"/>
      <c r="AJ596" s="193"/>
      <c r="AK596" s="193"/>
      <c r="AL596" s="193"/>
      <c r="AM596" s="193"/>
      <c r="AN596" s="193"/>
      <c r="AO596" s="193"/>
      <c r="AP596" s="193"/>
      <c r="AQ596" s="193"/>
      <c r="AR596" s="193"/>
      <c r="AS596" s="193"/>
      <c r="AT596" s="193"/>
      <c r="AU596" s="193"/>
      <c r="AV596" s="193"/>
    </row>
    <row r="597" spans="1:48" ht="15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3"/>
      <c r="AF597" s="193"/>
      <c r="AG597" s="193"/>
      <c r="AH597" s="193"/>
      <c r="AI597" s="193"/>
      <c r="AJ597" s="193"/>
      <c r="AK597" s="193"/>
      <c r="AL597" s="193"/>
      <c r="AM597" s="193"/>
      <c r="AN597" s="193"/>
      <c r="AO597" s="193"/>
      <c r="AP597" s="193"/>
      <c r="AQ597" s="193"/>
      <c r="AR597" s="193"/>
      <c r="AS597" s="193"/>
      <c r="AT597" s="193"/>
      <c r="AU597" s="193"/>
      <c r="AV597" s="193"/>
    </row>
    <row r="598" spans="1:48" ht="15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  <c r="AE598" s="193"/>
      <c r="AF598" s="193"/>
      <c r="AG598" s="193"/>
      <c r="AH598" s="193"/>
      <c r="AI598" s="193"/>
      <c r="AJ598" s="193"/>
      <c r="AK598" s="193"/>
      <c r="AL598" s="193"/>
      <c r="AM598" s="193"/>
      <c r="AN598" s="193"/>
      <c r="AO598" s="193"/>
      <c r="AP598" s="193"/>
      <c r="AQ598" s="193"/>
      <c r="AR598" s="193"/>
      <c r="AS598" s="193"/>
      <c r="AT598" s="193"/>
      <c r="AU598" s="193"/>
      <c r="AV598" s="193"/>
    </row>
    <row r="599" spans="1:48" ht="15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  <c r="AE599" s="193"/>
      <c r="AF599" s="193"/>
      <c r="AG599" s="193"/>
      <c r="AH599" s="193"/>
      <c r="AI599" s="193"/>
      <c r="AJ599" s="193"/>
      <c r="AK599" s="193"/>
      <c r="AL599" s="193"/>
      <c r="AM599" s="193"/>
      <c r="AN599" s="193"/>
      <c r="AO599" s="193"/>
      <c r="AP599" s="193"/>
      <c r="AQ599" s="193"/>
      <c r="AR599" s="193"/>
      <c r="AS599" s="193"/>
      <c r="AT599" s="193"/>
      <c r="AU599" s="193"/>
      <c r="AV599" s="193"/>
    </row>
    <row r="600" spans="1:48" ht="15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  <c r="AA600" s="193"/>
      <c r="AB600" s="193"/>
      <c r="AC600" s="193"/>
      <c r="AD600" s="193"/>
      <c r="AE600" s="193"/>
      <c r="AF600" s="193"/>
      <c r="AG600" s="193"/>
      <c r="AH600" s="193"/>
      <c r="AI600" s="193"/>
      <c r="AJ600" s="193"/>
      <c r="AK600" s="193"/>
      <c r="AL600" s="193"/>
      <c r="AM600" s="193"/>
      <c r="AN600" s="193"/>
      <c r="AO600" s="193"/>
      <c r="AP600" s="193"/>
      <c r="AQ600" s="193"/>
      <c r="AR600" s="193"/>
      <c r="AS600" s="193"/>
      <c r="AT600" s="193"/>
      <c r="AU600" s="193"/>
      <c r="AV600" s="193"/>
    </row>
    <row r="601" spans="1:48" ht="15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  <c r="AE601" s="193"/>
      <c r="AF601" s="193"/>
      <c r="AG601" s="193"/>
      <c r="AH601" s="193"/>
      <c r="AI601" s="193"/>
      <c r="AJ601" s="193"/>
      <c r="AK601" s="193"/>
      <c r="AL601" s="193"/>
      <c r="AM601" s="193"/>
      <c r="AN601" s="193"/>
      <c r="AO601" s="193"/>
      <c r="AP601" s="193"/>
      <c r="AQ601" s="193"/>
      <c r="AR601" s="193"/>
      <c r="AS601" s="193"/>
      <c r="AT601" s="193"/>
      <c r="AU601" s="193"/>
      <c r="AV601" s="193"/>
    </row>
    <row r="602" spans="1:48" ht="15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  <c r="AE602" s="193"/>
      <c r="AF602" s="193"/>
      <c r="AG602" s="193"/>
      <c r="AH602" s="193"/>
      <c r="AI602" s="193"/>
      <c r="AJ602" s="193"/>
      <c r="AK602" s="193"/>
      <c r="AL602" s="193"/>
      <c r="AM602" s="193"/>
      <c r="AN602" s="193"/>
      <c r="AO602" s="193"/>
      <c r="AP602" s="193"/>
      <c r="AQ602" s="193"/>
      <c r="AR602" s="193"/>
      <c r="AS602" s="193"/>
      <c r="AT602" s="193"/>
      <c r="AU602" s="193"/>
      <c r="AV602" s="193"/>
    </row>
    <row r="603" spans="1:48" ht="15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  <c r="AE603" s="193"/>
      <c r="AF603" s="193"/>
      <c r="AG603" s="193"/>
      <c r="AH603" s="193"/>
      <c r="AI603" s="193"/>
      <c r="AJ603" s="193"/>
      <c r="AK603" s="193"/>
      <c r="AL603" s="193"/>
      <c r="AM603" s="193"/>
      <c r="AN603" s="193"/>
      <c r="AO603" s="193"/>
      <c r="AP603" s="193"/>
      <c r="AQ603" s="193"/>
      <c r="AR603" s="193"/>
      <c r="AS603" s="193"/>
      <c r="AT603" s="193"/>
      <c r="AU603" s="193"/>
      <c r="AV603" s="193"/>
    </row>
    <row r="604" spans="1:48" ht="15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  <c r="AE604" s="193"/>
      <c r="AF604" s="193"/>
      <c r="AG604" s="193"/>
      <c r="AH604" s="193"/>
      <c r="AI604" s="193"/>
      <c r="AJ604" s="193"/>
      <c r="AK604" s="193"/>
      <c r="AL604" s="193"/>
      <c r="AM604" s="193"/>
      <c r="AN604" s="193"/>
      <c r="AO604" s="193"/>
      <c r="AP604" s="193"/>
      <c r="AQ604" s="193"/>
      <c r="AR604" s="193"/>
      <c r="AS604" s="193"/>
      <c r="AT604" s="193"/>
      <c r="AU604" s="193"/>
      <c r="AV604" s="193"/>
    </row>
    <row r="605" spans="1:48" ht="15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  <c r="AE605" s="193"/>
      <c r="AF605" s="193"/>
      <c r="AG605" s="193"/>
      <c r="AH605" s="193"/>
      <c r="AI605" s="193"/>
      <c r="AJ605" s="193"/>
      <c r="AK605" s="193"/>
      <c r="AL605" s="193"/>
      <c r="AM605" s="193"/>
      <c r="AN605" s="193"/>
      <c r="AO605" s="193"/>
      <c r="AP605" s="193"/>
      <c r="AQ605" s="193"/>
      <c r="AR605" s="193"/>
      <c r="AS605" s="193"/>
      <c r="AT605" s="193"/>
      <c r="AU605" s="193"/>
      <c r="AV605" s="193"/>
    </row>
    <row r="606" spans="1:48" ht="15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  <c r="AA606" s="193"/>
      <c r="AB606" s="193"/>
      <c r="AC606" s="193"/>
      <c r="AD606" s="193"/>
      <c r="AE606" s="193"/>
      <c r="AF606" s="193"/>
      <c r="AG606" s="193"/>
      <c r="AH606" s="193"/>
      <c r="AI606" s="193"/>
      <c r="AJ606" s="193"/>
      <c r="AK606" s="193"/>
      <c r="AL606" s="193"/>
      <c r="AM606" s="193"/>
      <c r="AN606" s="193"/>
      <c r="AO606" s="193"/>
      <c r="AP606" s="193"/>
      <c r="AQ606" s="193"/>
      <c r="AR606" s="193"/>
      <c r="AS606" s="193"/>
      <c r="AT606" s="193"/>
      <c r="AU606" s="193"/>
      <c r="AV606" s="193"/>
    </row>
    <row r="607" spans="1:48" ht="15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  <c r="AE607" s="193"/>
      <c r="AF607" s="193"/>
      <c r="AG607" s="193"/>
      <c r="AH607" s="193"/>
      <c r="AI607" s="193"/>
      <c r="AJ607" s="193"/>
      <c r="AK607" s="193"/>
      <c r="AL607" s="193"/>
      <c r="AM607" s="193"/>
      <c r="AN607" s="193"/>
      <c r="AO607" s="193"/>
      <c r="AP607" s="193"/>
      <c r="AQ607" s="193"/>
      <c r="AR607" s="193"/>
      <c r="AS607" s="193"/>
      <c r="AT607" s="193"/>
      <c r="AU607" s="193"/>
      <c r="AV607" s="193"/>
    </row>
    <row r="608" spans="1:48" ht="15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  <c r="AE608" s="193"/>
      <c r="AF608" s="193"/>
      <c r="AG608" s="193"/>
      <c r="AH608" s="193"/>
      <c r="AI608" s="193"/>
      <c r="AJ608" s="193"/>
      <c r="AK608" s="193"/>
      <c r="AL608" s="193"/>
      <c r="AM608" s="193"/>
      <c r="AN608" s="193"/>
      <c r="AO608" s="193"/>
      <c r="AP608" s="193"/>
      <c r="AQ608" s="193"/>
      <c r="AR608" s="193"/>
      <c r="AS608" s="193"/>
      <c r="AT608" s="193"/>
      <c r="AU608" s="193"/>
      <c r="AV608" s="193"/>
    </row>
    <row r="609" spans="1:48" ht="15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  <c r="AE609" s="193"/>
      <c r="AF609" s="193"/>
      <c r="AG609" s="193"/>
      <c r="AH609" s="193"/>
      <c r="AI609" s="193"/>
      <c r="AJ609" s="193"/>
      <c r="AK609" s="193"/>
      <c r="AL609" s="193"/>
      <c r="AM609" s="193"/>
      <c r="AN609" s="193"/>
      <c r="AO609" s="193"/>
      <c r="AP609" s="193"/>
      <c r="AQ609" s="193"/>
      <c r="AR609" s="193"/>
      <c r="AS609" s="193"/>
      <c r="AT609" s="193"/>
      <c r="AU609" s="193"/>
      <c r="AV609" s="193"/>
    </row>
    <row r="610" spans="1:48" ht="15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  <c r="AE610" s="193"/>
      <c r="AF610" s="193"/>
      <c r="AG610" s="193"/>
      <c r="AH610" s="193"/>
      <c r="AI610" s="193"/>
      <c r="AJ610" s="193"/>
      <c r="AK610" s="193"/>
      <c r="AL610" s="193"/>
      <c r="AM610" s="193"/>
      <c r="AN610" s="193"/>
      <c r="AO610" s="193"/>
      <c r="AP610" s="193"/>
      <c r="AQ610" s="193"/>
      <c r="AR610" s="193"/>
      <c r="AS610" s="193"/>
      <c r="AT610" s="193"/>
      <c r="AU610" s="193"/>
      <c r="AV610" s="193"/>
    </row>
    <row r="611" spans="1:48" ht="15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  <c r="AE611" s="193"/>
      <c r="AF611" s="193"/>
      <c r="AG611" s="193"/>
      <c r="AH611" s="193"/>
      <c r="AI611" s="193"/>
      <c r="AJ611" s="193"/>
      <c r="AK611" s="193"/>
      <c r="AL611" s="193"/>
      <c r="AM611" s="193"/>
      <c r="AN611" s="193"/>
      <c r="AO611" s="193"/>
      <c r="AP611" s="193"/>
      <c r="AQ611" s="193"/>
      <c r="AR611" s="193"/>
      <c r="AS611" s="193"/>
      <c r="AT611" s="193"/>
      <c r="AU611" s="193"/>
      <c r="AV611" s="193"/>
    </row>
    <row r="612" spans="1:48" ht="15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  <c r="AE612" s="193"/>
      <c r="AF612" s="193"/>
      <c r="AG612" s="193"/>
      <c r="AH612" s="193"/>
      <c r="AI612" s="193"/>
      <c r="AJ612" s="193"/>
      <c r="AK612" s="193"/>
      <c r="AL612" s="193"/>
      <c r="AM612" s="193"/>
      <c r="AN612" s="193"/>
      <c r="AO612" s="193"/>
      <c r="AP612" s="193"/>
      <c r="AQ612" s="193"/>
      <c r="AR612" s="193"/>
      <c r="AS612" s="193"/>
      <c r="AT612" s="193"/>
      <c r="AU612" s="193"/>
      <c r="AV612" s="193"/>
    </row>
    <row r="613" spans="1:48" ht="15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  <c r="AE613" s="193"/>
      <c r="AF613" s="193"/>
      <c r="AG613" s="193"/>
      <c r="AH613" s="193"/>
      <c r="AI613" s="193"/>
      <c r="AJ613" s="193"/>
      <c r="AK613" s="193"/>
      <c r="AL613" s="193"/>
      <c r="AM613" s="193"/>
      <c r="AN613" s="193"/>
      <c r="AO613" s="193"/>
      <c r="AP613" s="193"/>
      <c r="AQ613" s="193"/>
      <c r="AR613" s="193"/>
      <c r="AS613" s="193"/>
      <c r="AT613" s="193"/>
      <c r="AU613" s="193"/>
      <c r="AV613" s="193"/>
    </row>
    <row r="614" spans="1:48" ht="15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  <c r="AE614" s="193"/>
      <c r="AF614" s="193"/>
      <c r="AG614" s="193"/>
      <c r="AH614" s="193"/>
      <c r="AI614" s="193"/>
      <c r="AJ614" s="193"/>
      <c r="AK614" s="193"/>
      <c r="AL614" s="193"/>
      <c r="AM614" s="193"/>
      <c r="AN614" s="193"/>
      <c r="AO614" s="193"/>
      <c r="AP614" s="193"/>
      <c r="AQ614" s="193"/>
      <c r="AR614" s="193"/>
      <c r="AS614" s="193"/>
      <c r="AT614" s="193"/>
      <c r="AU614" s="193"/>
      <c r="AV614" s="193"/>
    </row>
    <row r="615" spans="1:48" ht="15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  <c r="AE615" s="193"/>
      <c r="AF615" s="193"/>
      <c r="AG615" s="193"/>
      <c r="AH615" s="193"/>
      <c r="AI615" s="193"/>
      <c r="AJ615" s="193"/>
      <c r="AK615" s="193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</row>
    <row r="616" spans="1:48" ht="15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3"/>
      <c r="AG616" s="193"/>
      <c r="AH616" s="193"/>
      <c r="AI616" s="193"/>
      <c r="AJ616" s="193"/>
      <c r="AK616" s="193"/>
      <c r="AL616" s="193"/>
      <c r="AM616" s="193"/>
      <c r="AN616" s="193"/>
      <c r="AO616" s="193"/>
      <c r="AP616" s="193"/>
      <c r="AQ616" s="193"/>
      <c r="AR616" s="193"/>
      <c r="AS616" s="193"/>
      <c r="AT616" s="193"/>
      <c r="AU616" s="193"/>
      <c r="AV616" s="193"/>
    </row>
    <row r="617" spans="1:48" ht="15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  <c r="AE617" s="193"/>
      <c r="AF617" s="193"/>
      <c r="AG617" s="193"/>
      <c r="AH617" s="193"/>
      <c r="AI617" s="193"/>
      <c r="AJ617" s="193"/>
      <c r="AK617" s="193"/>
      <c r="AL617" s="193"/>
      <c r="AM617" s="193"/>
      <c r="AN617" s="193"/>
      <c r="AO617" s="193"/>
      <c r="AP617" s="193"/>
      <c r="AQ617" s="193"/>
      <c r="AR617" s="193"/>
      <c r="AS617" s="193"/>
      <c r="AT617" s="193"/>
      <c r="AU617" s="193"/>
      <c r="AV617" s="193"/>
    </row>
    <row r="618" spans="1:48" ht="15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  <c r="AE618" s="193"/>
      <c r="AF618" s="193"/>
      <c r="AG618" s="193"/>
      <c r="AH618" s="193"/>
      <c r="AI618" s="193"/>
      <c r="AJ618" s="193"/>
      <c r="AK618" s="193"/>
      <c r="AL618" s="193"/>
      <c r="AM618" s="193"/>
      <c r="AN618" s="193"/>
      <c r="AO618" s="193"/>
      <c r="AP618" s="193"/>
      <c r="AQ618" s="193"/>
      <c r="AR618" s="193"/>
      <c r="AS618" s="193"/>
      <c r="AT618" s="193"/>
      <c r="AU618" s="193"/>
      <c r="AV618" s="193"/>
    </row>
    <row r="619" spans="1:48" ht="15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3"/>
      <c r="AF619" s="193"/>
      <c r="AG619" s="193"/>
      <c r="AH619" s="193"/>
      <c r="AI619" s="193"/>
      <c r="AJ619" s="193"/>
      <c r="AK619" s="193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</row>
    <row r="620" spans="1:48" ht="15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3"/>
      <c r="AF620" s="193"/>
      <c r="AG620" s="193"/>
      <c r="AH620" s="193"/>
      <c r="AI620" s="193"/>
      <c r="AJ620" s="193"/>
      <c r="AK620" s="193"/>
      <c r="AL620" s="193"/>
      <c r="AM620" s="193"/>
      <c r="AN620" s="193"/>
      <c r="AO620" s="193"/>
      <c r="AP620" s="193"/>
      <c r="AQ620" s="193"/>
      <c r="AR620" s="193"/>
      <c r="AS620" s="193"/>
      <c r="AT620" s="193"/>
      <c r="AU620" s="193"/>
      <c r="AV620" s="193"/>
    </row>
    <row r="621" spans="1:48" ht="15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3"/>
      <c r="AF621" s="193"/>
      <c r="AG621" s="193"/>
      <c r="AH621" s="193"/>
      <c r="AI621" s="193"/>
      <c r="AJ621" s="193"/>
      <c r="AK621" s="193"/>
      <c r="AL621" s="193"/>
      <c r="AM621" s="193"/>
      <c r="AN621" s="193"/>
      <c r="AO621" s="193"/>
      <c r="AP621" s="193"/>
      <c r="AQ621" s="193"/>
      <c r="AR621" s="193"/>
      <c r="AS621" s="193"/>
      <c r="AT621" s="193"/>
      <c r="AU621" s="193"/>
      <c r="AV621" s="193"/>
    </row>
    <row r="622" spans="1:48" ht="15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  <c r="AE622" s="193"/>
      <c r="AF622" s="193"/>
      <c r="AG622" s="193"/>
      <c r="AH622" s="193"/>
      <c r="AI622" s="193"/>
      <c r="AJ622" s="193"/>
      <c r="AK622" s="193"/>
      <c r="AL622" s="193"/>
      <c r="AM622" s="193"/>
      <c r="AN622" s="193"/>
      <c r="AO622" s="193"/>
      <c r="AP622" s="193"/>
      <c r="AQ622" s="193"/>
      <c r="AR622" s="193"/>
      <c r="AS622" s="193"/>
      <c r="AT622" s="193"/>
      <c r="AU622" s="193"/>
      <c r="AV622" s="193"/>
    </row>
    <row r="623" spans="1:48" ht="15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  <c r="AE623" s="193"/>
      <c r="AF623" s="193"/>
      <c r="AG623" s="193"/>
      <c r="AH623" s="193"/>
      <c r="AI623" s="193"/>
      <c r="AJ623" s="193"/>
      <c r="AK623" s="193"/>
      <c r="AL623" s="193"/>
      <c r="AM623" s="193"/>
      <c r="AN623" s="193"/>
      <c r="AO623" s="193"/>
      <c r="AP623" s="193"/>
      <c r="AQ623" s="193"/>
      <c r="AR623" s="193"/>
      <c r="AS623" s="193"/>
      <c r="AT623" s="193"/>
      <c r="AU623" s="193"/>
      <c r="AV623" s="193"/>
    </row>
    <row r="624" spans="1:48" ht="15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  <c r="AE624" s="193"/>
      <c r="AF624" s="193"/>
      <c r="AG624" s="193"/>
      <c r="AH624" s="193"/>
      <c r="AI624" s="193"/>
      <c r="AJ624" s="193"/>
      <c r="AK624" s="193"/>
      <c r="AL624" s="193"/>
      <c r="AM624" s="193"/>
      <c r="AN624" s="193"/>
      <c r="AO624" s="193"/>
      <c r="AP624" s="193"/>
      <c r="AQ624" s="193"/>
      <c r="AR624" s="193"/>
      <c r="AS624" s="193"/>
      <c r="AT624" s="193"/>
      <c r="AU624" s="193"/>
      <c r="AV624" s="193"/>
    </row>
    <row r="625" spans="1:48" ht="15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3"/>
      <c r="AF625" s="193"/>
      <c r="AG625" s="193"/>
      <c r="AH625" s="193"/>
      <c r="AI625" s="193"/>
      <c r="AJ625" s="193"/>
      <c r="AK625" s="193"/>
      <c r="AL625" s="193"/>
      <c r="AM625" s="193"/>
      <c r="AN625" s="193"/>
      <c r="AO625" s="193"/>
      <c r="AP625" s="193"/>
      <c r="AQ625" s="193"/>
      <c r="AR625" s="193"/>
      <c r="AS625" s="193"/>
      <c r="AT625" s="193"/>
      <c r="AU625" s="193"/>
      <c r="AV625" s="193"/>
    </row>
    <row r="626" spans="1:48" ht="15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  <c r="AE626" s="193"/>
      <c r="AF626" s="193"/>
      <c r="AG626" s="193"/>
      <c r="AH626" s="193"/>
      <c r="AI626" s="193"/>
      <c r="AJ626" s="193"/>
      <c r="AK626" s="193"/>
      <c r="AL626" s="193"/>
      <c r="AM626" s="193"/>
      <c r="AN626" s="193"/>
      <c r="AO626" s="193"/>
      <c r="AP626" s="193"/>
      <c r="AQ626" s="193"/>
      <c r="AR626" s="193"/>
      <c r="AS626" s="193"/>
      <c r="AT626" s="193"/>
      <c r="AU626" s="193"/>
      <c r="AV626" s="193"/>
    </row>
    <row r="627" spans="1:48" ht="15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  <c r="AE627" s="193"/>
      <c r="AF627" s="193"/>
      <c r="AG627" s="193"/>
      <c r="AH627" s="193"/>
      <c r="AI627" s="193"/>
      <c r="AJ627" s="193"/>
      <c r="AK627" s="193"/>
      <c r="AL627" s="193"/>
      <c r="AM627" s="193"/>
      <c r="AN627" s="193"/>
      <c r="AO627" s="193"/>
      <c r="AP627" s="193"/>
      <c r="AQ627" s="193"/>
      <c r="AR627" s="193"/>
      <c r="AS627" s="193"/>
      <c r="AT627" s="193"/>
      <c r="AU627" s="193"/>
      <c r="AV627" s="193"/>
    </row>
    <row r="628" spans="1:48" ht="15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  <c r="AE628" s="193"/>
      <c r="AF628" s="193"/>
      <c r="AG628" s="193"/>
      <c r="AH628" s="193"/>
      <c r="AI628" s="193"/>
      <c r="AJ628" s="193"/>
      <c r="AK628" s="193"/>
      <c r="AL628" s="193"/>
      <c r="AM628" s="193"/>
      <c r="AN628" s="193"/>
      <c r="AO628" s="193"/>
      <c r="AP628" s="193"/>
      <c r="AQ628" s="193"/>
      <c r="AR628" s="193"/>
      <c r="AS628" s="193"/>
      <c r="AT628" s="193"/>
      <c r="AU628" s="193"/>
      <c r="AV628" s="193"/>
    </row>
    <row r="629" spans="1:48" ht="15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193"/>
      <c r="AB629" s="193"/>
      <c r="AC629" s="193"/>
      <c r="AD629" s="193"/>
      <c r="AE629" s="193"/>
      <c r="AF629" s="193"/>
      <c r="AG629" s="193"/>
      <c r="AH629" s="193"/>
      <c r="AI629" s="193"/>
      <c r="AJ629" s="193"/>
      <c r="AK629" s="193"/>
      <c r="AL629" s="193"/>
      <c r="AM629" s="193"/>
      <c r="AN629" s="193"/>
      <c r="AO629" s="193"/>
      <c r="AP629" s="193"/>
      <c r="AQ629" s="193"/>
      <c r="AR629" s="193"/>
      <c r="AS629" s="193"/>
      <c r="AT629" s="193"/>
      <c r="AU629" s="193"/>
      <c r="AV629" s="193"/>
    </row>
    <row r="630" spans="1:48" ht="15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  <c r="AE630" s="193"/>
      <c r="AF630" s="193"/>
      <c r="AG630" s="193"/>
      <c r="AH630" s="193"/>
      <c r="AI630" s="193"/>
      <c r="AJ630" s="193"/>
      <c r="AK630" s="193"/>
      <c r="AL630" s="193"/>
      <c r="AM630" s="193"/>
      <c r="AN630" s="193"/>
      <c r="AO630" s="193"/>
      <c r="AP630" s="193"/>
      <c r="AQ630" s="193"/>
      <c r="AR630" s="193"/>
      <c r="AS630" s="193"/>
      <c r="AT630" s="193"/>
      <c r="AU630" s="193"/>
      <c r="AV630" s="193"/>
    </row>
    <row r="631" spans="1:48" ht="15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  <c r="AE631" s="193"/>
      <c r="AF631" s="193"/>
      <c r="AG631" s="193"/>
      <c r="AH631" s="193"/>
      <c r="AI631" s="193"/>
      <c r="AJ631" s="193"/>
      <c r="AK631" s="193"/>
      <c r="AL631" s="193"/>
      <c r="AM631" s="193"/>
      <c r="AN631" s="193"/>
      <c r="AO631" s="193"/>
      <c r="AP631" s="193"/>
      <c r="AQ631" s="193"/>
      <c r="AR631" s="193"/>
      <c r="AS631" s="193"/>
      <c r="AT631" s="193"/>
      <c r="AU631" s="193"/>
      <c r="AV631" s="193"/>
    </row>
    <row r="632" spans="1:48" ht="15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  <c r="AE632" s="193"/>
      <c r="AF632" s="193"/>
      <c r="AG632" s="193"/>
      <c r="AH632" s="193"/>
      <c r="AI632" s="193"/>
      <c r="AJ632" s="193"/>
      <c r="AK632" s="193"/>
      <c r="AL632" s="193"/>
      <c r="AM632" s="193"/>
      <c r="AN632" s="193"/>
      <c r="AO632" s="193"/>
      <c r="AP632" s="193"/>
      <c r="AQ632" s="193"/>
      <c r="AR632" s="193"/>
      <c r="AS632" s="193"/>
      <c r="AT632" s="193"/>
      <c r="AU632" s="193"/>
      <c r="AV632" s="193"/>
    </row>
    <row r="633" spans="1:48" ht="15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  <c r="AE633" s="193"/>
      <c r="AF633" s="193"/>
      <c r="AG633" s="193"/>
      <c r="AH633" s="193"/>
      <c r="AI633" s="193"/>
      <c r="AJ633" s="193"/>
      <c r="AK633" s="193"/>
      <c r="AL633" s="193"/>
      <c r="AM633" s="193"/>
      <c r="AN633" s="193"/>
      <c r="AO633" s="193"/>
      <c r="AP633" s="193"/>
      <c r="AQ633" s="193"/>
      <c r="AR633" s="193"/>
      <c r="AS633" s="193"/>
      <c r="AT633" s="193"/>
      <c r="AU633" s="193"/>
      <c r="AV633" s="193"/>
    </row>
    <row r="634" spans="1:48" ht="15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193"/>
      <c r="AB634" s="193"/>
      <c r="AC634" s="193"/>
      <c r="AD634" s="193"/>
      <c r="AE634" s="193"/>
      <c r="AF634" s="193"/>
      <c r="AG634" s="193"/>
      <c r="AH634" s="193"/>
      <c r="AI634" s="193"/>
      <c r="AJ634" s="193"/>
      <c r="AK634" s="193"/>
      <c r="AL634" s="193"/>
      <c r="AM634" s="193"/>
      <c r="AN634" s="193"/>
      <c r="AO634" s="193"/>
      <c r="AP634" s="193"/>
      <c r="AQ634" s="193"/>
      <c r="AR634" s="193"/>
      <c r="AS634" s="193"/>
      <c r="AT634" s="193"/>
      <c r="AU634" s="193"/>
      <c r="AV634" s="193"/>
    </row>
    <row r="635" spans="1:48" ht="15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3"/>
      <c r="AF635" s="193"/>
      <c r="AG635" s="193"/>
      <c r="AH635" s="193"/>
      <c r="AI635" s="193"/>
      <c r="AJ635" s="193"/>
      <c r="AK635" s="193"/>
      <c r="AL635" s="193"/>
      <c r="AM635" s="193"/>
      <c r="AN635" s="193"/>
      <c r="AO635" s="193"/>
      <c r="AP635" s="193"/>
      <c r="AQ635" s="193"/>
      <c r="AR635" s="193"/>
      <c r="AS635" s="193"/>
      <c r="AT635" s="193"/>
      <c r="AU635" s="193"/>
      <c r="AV635" s="193"/>
    </row>
    <row r="636" spans="1:48" ht="15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  <c r="AE636" s="193"/>
      <c r="AF636" s="193"/>
      <c r="AG636" s="193"/>
      <c r="AH636" s="193"/>
      <c r="AI636" s="193"/>
      <c r="AJ636" s="193"/>
      <c r="AK636" s="193"/>
      <c r="AL636" s="193"/>
      <c r="AM636" s="193"/>
      <c r="AN636" s="193"/>
      <c r="AO636" s="193"/>
      <c r="AP636" s="193"/>
      <c r="AQ636" s="193"/>
      <c r="AR636" s="193"/>
      <c r="AS636" s="193"/>
      <c r="AT636" s="193"/>
      <c r="AU636" s="193"/>
      <c r="AV636" s="193"/>
    </row>
    <row r="637" spans="1:48" ht="15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193"/>
      <c r="AB637" s="193"/>
      <c r="AC637" s="193"/>
      <c r="AD637" s="193"/>
      <c r="AE637" s="193"/>
      <c r="AF637" s="193"/>
      <c r="AG637" s="193"/>
      <c r="AH637" s="193"/>
      <c r="AI637" s="193"/>
      <c r="AJ637" s="193"/>
      <c r="AK637" s="193"/>
      <c r="AL637" s="193"/>
      <c r="AM637" s="193"/>
      <c r="AN637" s="193"/>
      <c r="AO637" s="193"/>
      <c r="AP637" s="193"/>
      <c r="AQ637" s="193"/>
      <c r="AR637" s="193"/>
      <c r="AS637" s="193"/>
      <c r="AT637" s="193"/>
      <c r="AU637" s="193"/>
      <c r="AV637" s="193"/>
    </row>
    <row r="638" spans="1:48" ht="15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  <c r="AE638" s="193"/>
      <c r="AF638" s="193"/>
      <c r="AG638" s="193"/>
      <c r="AH638" s="193"/>
      <c r="AI638" s="193"/>
      <c r="AJ638" s="193"/>
      <c r="AK638" s="193"/>
      <c r="AL638" s="193"/>
      <c r="AM638" s="193"/>
      <c r="AN638" s="193"/>
      <c r="AO638" s="193"/>
      <c r="AP638" s="193"/>
      <c r="AQ638" s="193"/>
      <c r="AR638" s="193"/>
      <c r="AS638" s="193"/>
      <c r="AT638" s="193"/>
      <c r="AU638" s="193"/>
      <c r="AV638" s="193"/>
    </row>
    <row r="639" spans="1:48" ht="15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  <c r="AE639" s="193"/>
      <c r="AF639" s="193"/>
      <c r="AG639" s="193"/>
      <c r="AH639" s="193"/>
      <c r="AI639" s="193"/>
      <c r="AJ639" s="193"/>
      <c r="AK639" s="193"/>
      <c r="AL639" s="193"/>
      <c r="AM639" s="193"/>
      <c r="AN639" s="193"/>
      <c r="AO639" s="193"/>
      <c r="AP639" s="193"/>
      <c r="AQ639" s="193"/>
      <c r="AR639" s="193"/>
      <c r="AS639" s="193"/>
      <c r="AT639" s="193"/>
      <c r="AU639" s="193"/>
      <c r="AV639" s="193"/>
    </row>
    <row r="640" spans="1:48" ht="15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  <c r="AE640" s="193"/>
      <c r="AF640" s="193"/>
      <c r="AG640" s="193"/>
      <c r="AH640" s="193"/>
      <c r="AI640" s="193"/>
      <c r="AJ640" s="193"/>
      <c r="AK640" s="193"/>
      <c r="AL640" s="193"/>
      <c r="AM640" s="193"/>
      <c r="AN640" s="193"/>
      <c r="AO640" s="193"/>
      <c r="AP640" s="193"/>
      <c r="AQ640" s="193"/>
      <c r="AR640" s="193"/>
      <c r="AS640" s="193"/>
      <c r="AT640" s="193"/>
      <c r="AU640" s="193"/>
      <c r="AV640" s="193"/>
    </row>
    <row r="641" spans="1:48" ht="15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3"/>
      <c r="AF641" s="193"/>
      <c r="AG641" s="193"/>
      <c r="AH641" s="193"/>
      <c r="AI641" s="193"/>
      <c r="AJ641" s="193"/>
      <c r="AK641" s="193"/>
      <c r="AL641" s="193"/>
      <c r="AM641" s="193"/>
      <c r="AN641" s="193"/>
      <c r="AO641" s="193"/>
      <c r="AP641" s="193"/>
      <c r="AQ641" s="193"/>
      <c r="AR641" s="193"/>
      <c r="AS641" s="193"/>
      <c r="AT641" s="193"/>
      <c r="AU641" s="193"/>
      <c r="AV641" s="193"/>
    </row>
    <row r="642" spans="1:48" ht="15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  <c r="AE642" s="193"/>
      <c r="AF642" s="193"/>
      <c r="AG642" s="193"/>
      <c r="AH642" s="193"/>
      <c r="AI642" s="193"/>
      <c r="AJ642" s="193"/>
      <c r="AK642" s="193"/>
      <c r="AL642" s="193"/>
      <c r="AM642" s="193"/>
      <c r="AN642" s="193"/>
      <c r="AO642" s="193"/>
      <c r="AP642" s="193"/>
      <c r="AQ642" s="193"/>
      <c r="AR642" s="193"/>
      <c r="AS642" s="193"/>
      <c r="AT642" s="193"/>
      <c r="AU642" s="193"/>
      <c r="AV642" s="193"/>
    </row>
    <row r="643" spans="1:48" ht="15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  <c r="AE643" s="193"/>
      <c r="AF643" s="193"/>
      <c r="AG643" s="193"/>
      <c r="AH643" s="193"/>
      <c r="AI643" s="193"/>
      <c r="AJ643" s="193"/>
      <c r="AK643" s="193"/>
      <c r="AL643" s="193"/>
      <c r="AM643" s="193"/>
      <c r="AN643" s="193"/>
      <c r="AO643" s="193"/>
      <c r="AP643" s="193"/>
      <c r="AQ643" s="193"/>
      <c r="AR643" s="193"/>
      <c r="AS643" s="193"/>
      <c r="AT643" s="193"/>
      <c r="AU643" s="193"/>
      <c r="AV643" s="193"/>
    </row>
    <row r="644" spans="1:48" ht="15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  <c r="AE644" s="193"/>
      <c r="AF644" s="193"/>
      <c r="AG644" s="193"/>
      <c r="AH644" s="193"/>
      <c r="AI644" s="193"/>
      <c r="AJ644" s="193"/>
      <c r="AK644" s="193"/>
      <c r="AL644" s="193"/>
      <c r="AM644" s="193"/>
      <c r="AN644" s="193"/>
      <c r="AO644" s="193"/>
      <c r="AP644" s="193"/>
      <c r="AQ644" s="193"/>
      <c r="AR644" s="193"/>
      <c r="AS644" s="193"/>
      <c r="AT644" s="193"/>
      <c r="AU644" s="193"/>
      <c r="AV644" s="193"/>
    </row>
    <row r="645" spans="1:48" ht="15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  <c r="AE645" s="193"/>
      <c r="AF645" s="193"/>
      <c r="AG645" s="193"/>
      <c r="AH645" s="193"/>
      <c r="AI645" s="193"/>
      <c r="AJ645" s="193"/>
      <c r="AK645" s="193"/>
      <c r="AL645" s="193"/>
      <c r="AM645" s="193"/>
      <c r="AN645" s="193"/>
      <c r="AO645" s="193"/>
      <c r="AP645" s="193"/>
      <c r="AQ645" s="193"/>
      <c r="AR645" s="193"/>
      <c r="AS645" s="193"/>
      <c r="AT645" s="193"/>
      <c r="AU645" s="193"/>
      <c r="AV645" s="193"/>
    </row>
    <row r="646" spans="1:48" ht="15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  <c r="AE646" s="193"/>
      <c r="AF646" s="193"/>
      <c r="AG646" s="193"/>
      <c r="AH646" s="193"/>
      <c r="AI646" s="193"/>
      <c r="AJ646" s="193"/>
      <c r="AK646" s="193"/>
      <c r="AL646" s="193"/>
      <c r="AM646" s="193"/>
      <c r="AN646" s="193"/>
      <c r="AO646" s="193"/>
      <c r="AP646" s="193"/>
      <c r="AQ646" s="193"/>
      <c r="AR646" s="193"/>
      <c r="AS646" s="193"/>
      <c r="AT646" s="193"/>
      <c r="AU646" s="193"/>
      <c r="AV646" s="193"/>
    </row>
    <row r="647" spans="1:48" ht="15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  <c r="AE647" s="193"/>
      <c r="AF647" s="193"/>
      <c r="AG647" s="193"/>
      <c r="AH647" s="193"/>
      <c r="AI647" s="193"/>
      <c r="AJ647" s="193"/>
      <c r="AK647" s="193"/>
      <c r="AL647" s="193"/>
      <c r="AM647" s="193"/>
      <c r="AN647" s="193"/>
      <c r="AO647" s="193"/>
      <c r="AP647" s="193"/>
      <c r="AQ647" s="193"/>
      <c r="AR647" s="193"/>
      <c r="AS647" s="193"/>
      <c r="AT647" s="193"/>
      <c r="AU647" s="193"/>
      <c r="AV647" s="193"/>
    </row>
    <row r="648" spans="1:48" ht="15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  <c r="AE648" s="193"/>
      <c r="AF648" s="193"/>
      <c r="AG648" s="193"/>
      <c r="AH648" s="193"/>
      <c r="AI648" s="193"/>
      <c r="AJ648" s="193"/>
      <c r="AK648" s="193"/>
      <c r="AL648" s="193"/>
      <c r="AM648" s="193"/>
      <c r="AN648" s="193"/>
      <c r="AO648" s="193"/>
      <c r="AP648" s="193"/>
      <c r="AQ648" s="193"/>
      <c r="AR648" s="193"/>
      <c r="AS648" s="193"/>
      <c r="AT648" s="193"/>
      <c r="AU648" s="193"/>
      <c r="AV648" s="193"/>
    </row>
    <row r="649" spans="1:48" ht="15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  <c r="AE649" s="193"/>
      <c r="AF649" s="193"/>
      <c r="AG649" s="193"/>
      <c r="AH649" s="193"/>
      <c r="AI649" s="193"/>
      <c r="AJ649" s="193"/>
      <c r="AK649" s="193"/>
      <c r="AL649" s="193"/>
      <c r="AM649" s="193"/>
      <c r="AN649" s="193"/>
      <c r="AO649" s="193"/>
      <c r="AP649" s="193"/>
      <c r="AQ649" s="193"/>
      <c r="AR649" s="193"/>
      <c r="AS649" s="193"/>
      <c r="AT649" s="193"/>
      <c r="AU649" s="193"/>
      <c r="AV649" s="193"/>
    </row>
    <row r="650" spans="1:48" ht="15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  <c r="AE650" s="193"/>
      <c r="AF650" s="193"/>
      <c r="AG650" s="193"/>
      <c r="AH650" s="193"/>
      <c r="AI650" s="193"/>
      <c r="AJ650" s="193"/>
      <c r="AK650" s="193"/>
      <c r="AL650" s="193"/>
      <c r="AM650" s="193"/>
      <c r="AN650" s="193"/>
      <c r="AO650" s="193"/>
      <c r="AP650" s="193"/>
      <c r="AQ650" s="193"/>
      <c r="AR650" s="193"/>
      <c r="AS650" s="193"/>
      <c r="AT650" s="193"/>
      <c r="AU650" s="193"/>
      <c r="AV650" s="193"/>
    </row>
    <row r="651" spans="1:48" ht="15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  <c r="AQ651" s="193"/>
      <c r="AR651" s="193"/>
      <c r="AS651" s="193"/>
      <c r="AT651" s="193"/>
      <c r="AU651" s="193"/>
      <c r="AV651" s="193"/>
    </row>
    <row r="652" spans="1:48" ht="15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  <c r="AE652" s="193"/>
      <c r="AF652" s="193"/>
      <c r="AG652" s="193"/>
      <c r="AH652" s="193"/>
      <c r="AI652" s="193"/>
      <c r="AJ652" s="193"/>
      <c r="AK652" s="193"/>
      <c r="AL652" s="193"/>
      <c r="AM652" s="193"/>
      <c r="AN652" s="193"/>
      <c r="AO652" s="193"/>
      <c r="AP652" s="193"/>
      <c r="AQ652" s="193"/>
      <c r="AR652" s="193"/>
      <c r="AS652" s="193"/>
      <c r="AT652" s="193"/>
      <c r="AU652" s="193"/>
      <c r="AV652" s="193"/>
    </row>
    <row r="653" spans="1:48" ht="15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  <c r="AE653" s="193"/>
      <c r="AF653" s="193"/>
      <c r="AG653" s="193"/>
      <c r="AH653" s="193"/>
      <c r="AI653" s="193"/>
      <c r="AJ653" s="193"/>
      <c r="AK653" s="193"/>
      <c r="AL653" s="193"/>
      <c r="AM653" s="193"/>
      <c r="AN653" s="193"/>
      <c r="AO653" s="193"/>
      <c r="AP653" s="193"/>
      <c r="AQ653" s="193"/>
      <c r="AR653" s="193"/>
      <c r="AS653" s="193"/>
      <c r="AT653" s="193"/>
      <c r="AU653" s="193"/>
      <c r="AV653" s="193"/>
    </row>
    <row r="654" spans="1:48" ht="15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  <c r="AE654" s="193"/>
      <c r="AF654" s="193"/>
      <c r="AG654" s="193"/>
      <c r="AH654" s="193"/>
      <c r="AI654" s="193"/>
      <c r="AJ654" s="193"/>
      <c r="AK654" s="193"/>
      <c r="AL654" s="193"/>
      <c r="AM654" s="193"/>
      <c r="AN654" s="193"/>
      <c r="AO654" s="193"/>
      <c r="AP654" s="193"/>
      <c r="AQ654" s="193"/>
      <c r="AR654" s="193"/>
      <c r="AS654" s="193"/>
      <c r="AT654" s="193"/>
      <c r="AU654" s="193"/>
      <c r="AV654" s="193"/>
    </row>
    <row r="655" spans="1:48" ht="15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  <c r="AE655" s="193"/>
      <c r="AF655" s="193"/>
      <c r="AG655" s="193"/>
      <c r="AH655" s="193"/>
      <c r="AI655" s="193"/>
      <c r="AJ655" s="193"/>
      <c r="AK655" s="193"/>
      <c r="AL655" s="193"/>
      <c r="AM655" s="193"/>
      <c r="AN655" s="193"/>
      <c r="AO655" s="193"/>
      <c r="AP655" s="193"/>
      <c r="AQ655" s="193"/>
      <c r="AR655" s="193"/>
      <c r="AS655" s="193"/>
      <c r="AT655" s="193"/>
      <c r="AU655" s="193"/>
      <c r="AV655" s="193"/>
    </row>
    <row r="656" spans="1:48" ht="15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  <c r="AE656" s="193"/>
      <c r="AF656" s="193"/>
      <c r="AG656" s="193"/>
      <c r="AH656" s="193"/>
      <c r="AI656" s="193"/>
      <c r="AJ656" s="193"/>
      <c r="AK656" s="193"/>
      <c r="AL656" s="193"/>
      <c r="AM656" s="193"/>
      <c r="AN656" s="193"/>
      <c r="AO656" s="193"/>
      <c r="AP656" s="193"/>
      <c r="AQ656" s="193"/>
      <c r="AR656" s="193"/>
      <c r="AS656" s="193"/>
      <c r="AT656" s="193"/>
      <c r="AU656" s="193"/>
      <c r="AV656" s="193"/>
    </row>
    <row r="657" spans="1:48" ht="15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  <c r="AE657" s="193"/>
      <c r="AF657" s="193"/>
      <c r="AG657" s="193"/>
      <c r="AH657" s="193"/>
      <c r="AI657" s="193"/>
      <c r="AJ657" s="193"/>
      <c r="AK657" s="193"/>
      <c r="AL657" s="193"/>
      <c r="AM657" s="193"/>
      <c r="AN657" s="193"/>
      <c r="AO657" s="193"/>
      <c r="AP657" s="193"/>
      <c r="AQ657" s="193"/>
      <c r="AR657" s="193"/>
      <c r="AS657" s="193"/>
      <c r="AT657" s="193"/>
      <c r="AU657" s="193"/>
      <c r="AV657" s="193"/>
    </row>
    <row r="658" spans="1:48" ht="15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  <c r="AE658" s="193"/>
      <c r="AF658" s="193"/>
      <c r="AG658" s="193"/>
      <c r="AH658" s="193"/>
      <c r="AI658" s="193"/>
      <c r="AJ658" s="193"/>
      <c r="AK658" s="193"/>
      <c r="AL658" s="193"/>
      <c r="AM658" s="193"/>
      <c r="AN658" s="193"/>
      <c r="AO658" s="193"/>
      <c r="AP658" s="193"/>
      <c r="AQ658" s="193"/>
      <c r="AR658" s="193"/>
      <c r="AS658" s="193"/>
      <c r="AT658" s="193"/>
      <c r="AU658" s="193"/>
      <c r="AV658" s="193"/>
    </row>
    <row r="659" spans="1:48" ht="15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  <c r="AE659" s="193"/>
      <c r="AF659" s="193"/>
      <c r="AG659" s="193"/>
      <c r="AH659" s="193"/>
      <c r="AI659" s="193"/>
      <c r="AJ659" s="193"/>
      <c r="AK659" s="193"/>
      <c r="AL659" s="193"/>
      <c r="AM659" s="193"/>
      <c r="AN659" s="193"/>
      <c r="AO659" s="193"/>
      <c r="AP659" s="193"/>
      <c r="AQ659" s="193"/>
      <c r="AR659" s="193"/>
      <c r="AS659" s="193"/>
      <c r="AT659" s="193"/>
      <c r="AU659" s="193"/>
      <c r="AV659" s="193"/>
    </row>
    <row r="660" spans="1:48" ht="15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  <c r="AA660" s="193"/>
      <c r="AB660" s="193"/>
      <c r="AC660" s="193"/>
      <c r="AD660" s="193"/>
      <c r="AE660" s="193"/>
      <c r="AF660" s="193"/>
      <c r="AG660" s="193"/>
      <c r="AH660" s="193"/>
      <c r="AI660" s="193"/>
      <c r="AJ660" s="193"/>
      <c r="AK660" s="193"/>
      <c r="AL660" s="193"/>
      <c r="AM660" s="193"/>
      <c r="AN660" s="193"/>
      <c r="AO660" s="193"/>
      <c r="AP660" s="193"/>
      <c r="AQ660" s="193"/>
      <c r="AR660" s="193"/>
      <c r="AS660" s="193"/>
      <c r="AT660" s="193"/>
      <c r="AU660" s="193"/>
      <c r="AV660" s="193"/>
    </row>
    <row r="661" spans="1:48" ht="15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  <c r="AE661" s="193"/>
      <c r="AF661" s="193"/>
      <c r="AG661" s="193"/>
      <c r="AH661" s="193"/>
      <c r="AI661" s="193"/>
      <c r="AJ661" s="193"/>
      <c r="AK661" s="193"/>
      <c r="AL661" s="193"/>
      <c r="AM661" s="193"/>
      <c r="AN661" s="193"/>
      <c r="AO661" s="193"/>
      <c r="AP661" s="193"/>
      <c r="AQ661" s="193"/>
      <c r="AR661" s="193"/>
      <c r="AS661" s="193"/>
      <c r="AT661" s="193"/>
      <c r="AU661" s="193"/>
      <c r="AV661" s="193"/>
    </row>
    <row r="662" spans="1:48" ht="15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  <c r="AE662" s="193"/>
      <c r="AF662" s="193"/>
      <c r="AG662" s="193"/>
      <c r="AH662" s="193"/>
      <c r="AI662" s="193"/>
      <c r="AJ662" s="193"/>
      <c r="AK662" s="193"/>
      <c r="AL662" s="193"/>
      <c r="AM662" s="193"/>
      <c r="AN662" s="193"/>
      <c r="AO662" s="193"/>
      <c r="AP662" s="193"/>
      <c r="AQ662" s="193"/>
      <c r="AR662" s="193"/>
      <c r="AS662" s="193"/>
      <c r="AT662" s="193"/>
      <c r="AU662" s="193"/>
      <c r="AV662" s="193"/>
    </row>
    <row r="663" spans="1:48" ht="15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  <c r="AE663" s="193"/>
      <c r="AF663" s="193"/>
      <c r="AG663" s="193"/>
      <c r="AH663" s="193"/>
      <c r="AI663" s="193"/>
      <c r="AJ663" s="193"/>
      <c r="AK663" s="193"/>
      <c r="AL663" s="193"/>
      <c r="AM663" s="193"/>
      <c r="AN663" s="193"/>
      <c r="AO663" s="193"/>
      <c r="AP663" s="193"/>
      <c r="AQ663" s="193"/>
      <c r="AR663" s="193"/>
      <c r="AS663" s="193"/>
      <c r="AT663" s="193"/>
      <c r="AU663" s="193"/>
      <c r="AV663" s="193"/>
    </row>
    <row r="664" spans="1:48" ht="15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  <c r="AE664" s="193"/>
      <c r="AF664" s="193"/>
      <c r="AG664" s="193"/>
      <c r="AH664" s="193"/>
      <c r="AI664" s="193"/>
      <c r="AJ664" s="193"/>
      <c r="AK664" s="193"/>
      <c r="AL664" s="193"/>
      <c r="AM664" s="193"/>
      <c r="AN664" s="193"/>
      <c r="AO664" s="193"/>
      <c r="AP664" s="193"/>
      <c r="AQ664" s="193"/>
      <c r="AR664" s="193"/>
      <c r="AS664" s="193"/>
      <c r="AT664" s="193"/>
      <c r="AU664" s="193"/>
      <c r="AV664" s="193"/>
    </row>
    <row r="665" spans="1:48" ht="15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  <c r="AA665" s="193"/>
      <c r="AB665" s="193"/>
      <c r="AC665" s="193"/>
      <c r="AD665" s="193"/>
      <c r="AE665" s="193"/>
      <c r="AF665" s="193"/>
      <c r="AG665" s="193"/>
      <c r="AH665" s="193"/>
      <c r="AI665" s="193"/>
      <c r="AJ665" s="193"/>
      <c r="AK665" s="193"/>
      <c r="AL665" s="193"/>
      <c r="AM665" s="193"/>
      <c r="AN665" s="193"/>
      <c r="AO665" s="193"/>
      <c r="AP665" s="193"/>
      <c r="AQ665" s="193"/>
      <c r="AR665" s="193"/>
      <c r="AS665" s="193"/>
      <c r="AT665" s="193"/>
      <c r="AU665" s="193"/>
      <c r="AV665" s="193"/>
    </row>
    <row r="666" spans="1:48" ht="15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  <c r="AE666" s="193"/>
      <c r="AF666" s="193"/>
      <c r="AG666" s="193"/>
      <c r="AH666" s="193"/>
      <c r="AI666" s="193"/>
      <c r="AJ666" s="193"/>
      <c r="AK666" s="193"/>
      <c r="AL666" s="193"/>
      <c r="AM666" s="193"/>
      <c r="AN666" s="193"/>
      <c r="AO666" s="193"/>
      <c r="AP666" s="193"/>
      <c r="AQ666" s="193"/>
      <c r="AR666" s="193"/>
      <c r="AS666" s="193"/>
      <c r="AT666" s="193"/>
      <c r="AU666" s="193"/>
      <c r="AV666" s="193"/>
    </row>
    <row r="667" spans="1:48" ht="15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  <c r="AE667" s="193"/>
      <c r="AF667" s="193"/>
      <c r="AG667" s="193"/>
      <c r="AH667" s="193"/>
      <c r="AI667" s="193"/>
      <c r="AJ667" s="193"/>
      <c r="AK667" s="193"/>
      <c r="AL667" s="193"/>
      <c r="AM667" s="193"/>
      <c r="AN667" s="193"/>
      <c r="AO667" s="193"/>
      <c r="AP667" s="193"/>
      <c r="AQ667" s="193"/>
      <c r="AR667" s="193"/>
      <c r="AS667" s="193"/>
      <c r="AT667" s="193"/>
      <c r="AU667" s="193"/>
      <c r="AV667" s="193"/>
    </row>
    <row r="668" spans="1:48" ht="15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  <c r="AE668" s="193"/>
      <c r="AF668" s="193"/>
      <c r="AG668" s="193"/>
      <c r="AH668" s="193"/>
      <c r="AI668" s="193"/>
      <c r="AJ668" s="193"/>
      <c r="AK668" s="193"/>
      <c r="AL668" s="193"/>
      <c r="AM668" s="193"/>
      <c r="AN668" s="193"/>
      <c r="AO668" s="193"/>
      <c r="AP668" s="193"/>
      <c r="AQ668" s="193"/>
      <c r="AR668" s="193"/>
      <c r="AS668" s="193"/>
      <c r="AT668" s="193"/>
      <c r="AU668" s="193"/>
      <c r="AV668" s="193"/>
    </row>
    <row r="669" spans="1:48" ht="15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  <c r="AE669" s="193"/>
      <c r="AF669" s="193"/>
      <c r="AG669" s="193"/>
      <c r="AH669" s="193"/>
      <c r="AI669" s="193"/>
      <c r="AJ669" s="193"/>
      <c r="AK669" s="193"/>
      <c r="AL669" s="193"/>
      <c r="AM669" s="193"/>
      <c r="AN669" s="193"/>
      <c r="AO669" s="193"/>
      <c r="AP669" s="193"/>
      <c r="AQ669" s="193"/>
      <c r="AR669" s="193"/>
      <c r="AS669" s="193"/>
      <c r="AT669" s="193"/>
      <c r="AU669" s="193"/>
      <c r="AV669" s="193"/>
    </row>
    <row r="670" spans="1:48" ht="15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3"/>
      <c r="AF670" s="193"/>
      <c r="AG670" s="193"/>
      <c r="AH670" s="193"/>
      <c r="AI670" s="193"/>
      <c r="AJ670" s="193"/>
      <c r="AK670" s="193"/>
      <c r="AL670" s="193"/>
      <c r="AM670" s="193"/>
      <c r="AN670" s="193"/>
      <c r="AO670" s="193"/>
      <c r="AP670" s="193"/>
      <c r="AQ670" s="193"/>
      <c r="AR670" s="193"/>
      <c r="AS670" s="193"/>
      <c r="AT670" s="193"/>
      <c r="AU670" s="193"/>
      <c r="AV670" s="193"/>
    </row>
    <row r="671" spans="1:48" ht="15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  <c r="AE671" s="193"/>
      <c r="AF671" s="193"/>
      <c r="AG671" s="193"/>
      <c r="AH671" s="193"/>
      <c r="AI671" s="193"/>
      <c r="AJ671" s="193"/>
      <c r="AK671" s="193"/>
      <c r="AL671" s="193"/>
      <c r="AM671" s="193"/>
      <c r="AN671" s="193"/>
      <c r="AO671" s="193"/>
      <c r="AP671" s="193"/>
      <c r="AQ671" s="193"/>
      <c r="AR671" s="193"/>
      <c r="AS671" s="193"/>
      <c r="AT671" s="193"/>
      <c r="AU671" s="193"/>
      <c r="AV671" s="193"/>
    </row>
    <row r="672" spans="1:48" ht="15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  <c r="AE672" s="193"/>
      <c r="AF672" s="193"/>
      <c r="AG672" s="193"/>
      <c r="AH672" s="193"/>
      <c r="AI672" s="193"/>
      <c r="AJ672" s="193"/>
      <c r="AK672" s="193"/>
      <c r="AL672" s="193"/>
      <c r="AM672" s="193"/>
      <c r="AN672" s="193"/>
      <c r="AO672" s="193"/>
      <c r="AP672" s="193"/>
      <c r="AQ672" s="193"/>
      <c r="AR672" s="193"/>
      <c r="AS672" s="193"/>
      <c r="AT672" s="193"/>
      <c r="AU672" s="193"/>
      <c r="AV672" s="193"/>
    </row>
    <row r="673" spans="1:48" ht="15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  <c r="AA673" s="193"/>
      <c r="AB673" s="193"/>
      <c r="AC673" s="193"/>
      <c r="AD673" s="193"/>
      <c r="AE673" s="193"/>
      <c r="AF673" s="193"/>
      <c r="AG673" s="193"/>
      <c r="AH673" s="193"/>
      <c r="AI673" s="193"/>
      <c r="AJ673" s="193"/>
      <c r="AK673" s="193"/>
      <c r="AL673" s="193"/>
      <c r="AM673" s="193"/>
      <c r="AN673" s="193"/>
      <c r="AO673" s="193"/>
      <c r="AP673" s="193"/>
      <c r="AQ673" s="193"/>
      <c r="AR673" s="193"/>
      <c r="AS673" s="193"/>
      <c r="AT673" s="193"/>
      <c r="AU673" s="193"/>
      <c r="AV673" s="193"/>
    </row>
    <row r="674" spans="1:48" ht="15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  <c r="AE674" s="193"/>
      <c r="AF674" s="193"/>
      <c r="AG674" s="193"/>
      <c r="AH674" s="193"/>
      <c r="AI674" s="193"/>
      <c r="AJ674" s="193"/>
      <c r="AK674" s="193"/>
      <c r="AL674" s="193"/>
      <c r="AM674" s="193"/>
      <c r="AN674" s="193"/>
      <c r="AO674" s="193"/>
      <c r="AP674" s="193"/>
      <c r="AQ674" s="193"/>
      <c r="AR674" s="193"/>
      <c r="AS674" s="193"/>
      <c r="AT674" s="193"/>
      <c r="AU674" s="193"/>
      <c r="AV674" s="193"/>
    </row>
    <row r="675" spans="1:48" ht="15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  <c r="AE675" s="193"/>
      <c r="AF675" s="193"/>
      <c r="AG675" s="193"/>
      <c r="AH675" s="193"/>
      <c r="AI675" s="193"/>
      <c r="AJ675" s="193"/>
      <c r="AK675" s="193"/>
      <c r="AL675" s="193"/>
      <c r="AM675" s="193"/>
      <c r="AN675" s="193"/>
      <c r="AO675" s="193"/>
      <c r="AP675" s="193"/>
      <c r="AQ675" s="193"/>
      <c r="AR675" s="193"/>
      <c r="AS675" s="193"/>
      <c r="AT675" s="193"/>
      <c r="AU675" s="193"/>
      <c r="AV675" s="193"/>
    </row>
    <row r="676" spans="1:48" ht="15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3"/>
      <c r="AF676" s="193"/>
      <c r="AG676" s="193"/>
      <c r="AH676" s="193"/>
      <c r="AI676" s="193"/>
      <c r="AJ676" s="193"/>
      <c r="AK676" s="193"/>
      <c r="AL676" s="193"/>
      <c r="AM676" s="193"/>
      <c r="AN676" s="193"/>
      <c r="AO676" s="193"/>
      <c r="AP676" s="193"/>
      <c r="AQ676" s="193"/>
      <c r="AR676" s="193"/>
      <c r="AS676" s="193"/>
      <c r="AT676" s="193"/>
      <c r="AU676" s="193"/>
      <c r="AV676" s="193"/>
    </row>
    <row r="677" spans="1:48" ht="15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  <c r="AE677" s="193"/>
      <c r="AF677" s="193"/>
      <c r="AG677" s="193"/>
      <c r="AH677" s="193"/>
      <c r="AI677" s="193"/>
      <c r="AJ677" s="193"/>
      <c r="AK677" s="193"/>
      <c r="AL677" s="193"/>
      <c r="AM677" s="193"/>
      <c r="AN677" s="193"/>
      <c r="AO677" s="193"/>
      <c r="AP677" s="193"/>
      <c r="AQ677" s="193"/>
      <c r="AR677" s="193"/>
      <c r="AS677" s="193"/>
      <c r="AT677" s="193"/>
      <c r="AU677" s="193"/>
      <c r="AV677" s="193"/>
    </row>
    <row r="678" spans="1:48" ht="15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  <c r="AE678" s="193"/>
      <c r="AF678" s="193"/>
      <c r="AG678" s="193"/>
      <c r="AH678" s="193"/>
      <c r="AI678" s="193"/>
      <c r="AJ678" s="193"/>
      <c r="AK678" s="193"/>
      <c r="AL678" s="193"/>
      <c r="AM678" s="193"/>
      <c r="AN678" s="193"/>
      <c r="AO678" s="193"/>
      <c r="AP678" s="193"/>
      <c r="AQ678" s="193"/>
      <c r="AR678" s="193"/>
      <c r="AS678" s="193"/>
      <c r="AT678" s="193"/>
      <c r="AU678" s="193"/>
      <c r="AV678" s="193"/>
    </row>
    <row r="679" spans="1:48" ht="15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  <c r="AA679" s="193"/>
      <c r="AB679" s="193"/>
      <c r="AC679" s="193"/>
      <c r="AD679" s="193"/>
      <c r="AE679" s="193"/>
      <c r="AF679" s="193"/>
      <c r="AG679" s="193"/>
      <c r="AH679" s="193"/>
      <c r="AI679" s="193"/>
      <c r="AJ679" s="193"/>
      <c r="AK679" s="193"/>
      <c r="AL679" s="193"/>
      <c r="AM679" s="193"/>
      <c r="AN679" s="193"/>
      <c r="AO679" s="193"/>
      <c r="AP679" s="193"/>
      <c r="AQ679" s="193"/>
      <c r="AR679" s="193"/>
      <c r="AS679" s="193"/>
      <c r="AT679" s="193"/>
      <c r="AU679" s="193"/>
      <c r="AV679" s="193"/>
    </row>
    <row r="680" spans="1:48" ht="15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  <c r="AE680" s="193"/>
      <c r="AF680" s="193"/>
      <c r="AG680" s="193"/>
      <c r="AH680" s="193"/>
      <c r="AI680" s="193"/>
      <c r="AJ680" s="193"/>
      <c r="AK680" s="193"/>
      <c r="AL680" s="193"/>
      <c r="AM680" s="193"/>
      <c r="AN680" s="193"/>
      <c r="AO680" s="193"/>
      <c r="AP680" s="193"/>
      <c r="AQ680" s="193"/>
      <c r="AR680" s="193"/>
      <c r="AS680" s="193"/>
      <c r="AT680" s="193"/>
      <c r="AU680" s="193"/>
      <c r="AV680" s="193"/>
    </row>
    <row r="681" spans="1:48" ht="15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  <c r="AE681" s="193"/>
      <c r="AF681" s="193"/>
      <c r="AG681" s="193"/>
      <c r="AH681" s="193"/>
      <c r="AI681" s="193"/>
      <c r="AJ681" s="193"/>
      <c r="AK681" s="193"/>
      <c r="AL681" s="193"/>
      <c r="AM681" s="193"/>
      <c r="AN681" s="193"/>
      <c r="AO681" s="193"/>
      <c r="AP681" s="193"/>
      <c r="AQ681" s="193"/>
      <c r="AR681" s="193"/>
      <c r="AS681" s="193"/>
      <c r="AT681" s="193"/>
      <c r="AU681" s="193"/>
      <c r="AV681" s="193"/>
    </row>
    <row r="682" spans="1:48" ht="15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  <c r="AE682" s="193"/>
      <c r="AF682" s="193"/>
      <c r="AG682" s="193"/>
      <c r="AH682" s="193"/>
      <c r="AI682" s="193"/>
      <c r="AJ682" s="193"/>
      <c r="AK682" s="193"/>
      <c r="AL682" s="193"/>
      <c r="AM682" s="193"/>
      <c r="AN682" s="193"/>
      <c r="AO682" s="193"/>
      <c r="AP682" s="193"/>
      <c r="AQ682" s="193"/>
      <c r="AR682" s="193"/>
      <c r="AS682" s="193"/>
      <c r="AT682" s="193"/>
      <c r="AU682" s="193"/>
      <c r="AV682" s="193"/>
    </row>
    <row r="683" spans="1:48" ht="15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  <c r="AE683" s="193"/>
      <c r="AF683" s="193"/>
      <c r="AG683" s="193"/>
      <c r="AH683" s="193"/>
      <c r="AI683" s="193"/>
      <c r="AJ683" s="193"/>
      <c r="AK683" s="193"/>
      <c r="AL683" s="193"/>
      <c r="AM683" s="193"/>
      <c r="AN683" s="193"/>
      <c r="AO683" s="193"/>
      <c r="AP683" s="193"/>
      <c r="AQ683" s="193"/>
      <c r="AR683" s="193"/>
      <c r="AS683" s="193"/>
      <c r="AT683" s="193"/>
      <c r="AU683" s="193"/>
      <c r="AV683" s="193"/>
    </row>
    <row r="684" spans="1:48" ht="15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  <c r="AE684" s="193"/>
      <c r="AF684" s="193"/>
      <c r="AG684" s="193"/>
      <c r="AH684" s="193"/>
      <c r="AI684" s="193"/>
      <c r="AJ684" s="193"/>
      <c r="AK684" s="193"/>
      <c r="AL684" s="193"/>
      <c r="AM684" s="193"/>
      <c r="AN684" s="193"/>
      <c r="AO684" s="193"/>
      <c r="AP684" s="193"/>
      <c r="AQ684" s="193"/>
      <c r="AR684" s="193"/>
      <c r="AS684" s="193"/>
      <c r="AT684" s="193"/>
      <c r="AU684" s="193"/>
      <c r="AV684" s="193"/>
    </row>
    <row r="685" spans="1:48" ht="15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  <c r="AE685" s="193"/>
      <c r="AF685" s="193"/>
      <c r="AG685" s="193"/>
      <c r="AH685" s="193"/>
      <c r="AI685" s="193"/>
      <c r="AJ685" s="193"/>
      <c r="AK685" s="193"/>
      <c r="AL685" s="193"/>
      <c r="AM685" s="193"/>
      <c r="AN685" s="193"/>
      <c r="AO685" s="193"/>
      <c r="AP685" s="193"/>
      <c r="AQ685" s="193"/>
      <c r="AR685" s="193"/>
      <c r="AS685" s="193"/>
      <c r="AT685" s="193"/>
      <c r="AU685" s="193"/>
      <c r="AV685" s="193"/>
    </row>
    <row r="686" spans="1:48" ht="15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  <c r="AE686" s="193"/>
      <c r="AF686" s="193"/>
      <c r="AG686" s="193"/>
      <c r="AH686" s="193"/>
      <c r="AI686" s="193"/>
      <c r="AJ686" s="193"/>
      <c r="AK686" s="193"/>
      <c r="AL686" s="193"/>
      <c r="AM686" s="193"/>
      <c r="AN686" s="193"/>
      <c r="AO686" s="193"/>
      <c r="AP686" s="193"/>
      <c r="AQ686" s="193"/>
      <c r="AR686" s="193"/>
      <c r="AS686" s="193"/>
      <c r="AT686" s="193"/>
      <c r="AU686" s="193"/>
      <c r="AV686" s="193"/>
    </row>
    <row r="687" spans="1:48" ht="15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  <c r="AE687" s="193"/>
      <c r="AF687" s="193"/>
      <c r="AG687" s="193"/>
      <c r="AH687" s="193"/>
      <c r="AI687" s="193"/>
      <c r="AJ687" s="193"/>
      <c r="AK687" s="193"/>
      <c r="AL687" s="193"/>
      <c r="AM687" s="193"/>
      <c r="AN687" s="193"/>
      <c r="AO687" s="193"/>
      <c r="AP687" s="193"/>
      <c r="AQ687" s="193"/>
      <c r="AR687" s="193"/>
      <c r="AS687" s="193"/>
      <c r="AT687" s="193"/>
      <c r="AU687" s="193"/>
      <c r="AV687" s="193"/>
    </row>
    <row r="688" spans="1:48" ht="15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  <c r="AE688" s="193"/>
      <c r="AF688" s="193"/>
      <c r="AG688" s="193"/>
      <c r="AH688" s="193"/>
      <c r="AI688" s="193"/>
      <c r="AJ688" s="193"/>
      <c r="AK688" s="193"/>
      <c r="AL688" s="193"/>
      <c r="AM688" s="193"/>
      <c r="AN688" s="193"/>
      <c r="AO688" s="193"/>
      <c r="AP688" s="193"/>
      <c r="AQ688" s="193"/>
      <c r="AR688" s="193"/>
      <c r="AS688" s="193"/>
      <c r="AT688" s="193"/>
      <c r="AU688" s="193"/>
      <c r="AV688" s="193"/>
    </row>
    <row r="689" spans="1:48" ht="15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  <c r="AE689" s="193"/>
      <c r="AF689" s="193"/>
      <c r="AG689" s="193"/>
      <c r="AH689" s="193"/>
      <c r="AI689" s="193"/>
      <c r="AJ689" s="193"/>
      <c r="AK689" s="193"/>
      <c r="AL689" s="193"/>
      <c r="AM689" s="193"/>
      <c r="AN689" s="193"/>
      <c r="AO689" s="193"/>
      <c r="AP689" s="193"/>
      <c r="AQ689" s="193"/>
      <c r="AR689" s="193"/>
      <c r="AS689" s="193"/>
      <c r="AT689" s="193"/>
      <c r="AU689" s="193"/>
      <c r="AV689" s="193"/>
    </row>
    <row r="690" spans="1:48" ht="15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  <c r="AE690" s="193"/>
      <c r="AF690" s="193"/>
      <c r="AG690" s="193"/>
      <c r="AH690" s="193"/>
      <c r="AI690" s="193"/>
      <c r="AJ690" s="193"/>
      <c r="AK690" s="193"/>
      <c r="AL690" s="193"/>
      <c r="AM690" s="193"/>
      <c r="AN690" s="193"/>
      <c r="AO690" s="193"/>
      <c r="AP690" s="193"/>
      <c r="AQ690" s="193"/>
      <c r="AR690" s="193"/>
      <c r="AS690" s="193"/>
      <c r="AT690" s="193"/>
      <c r="AU690" s="193"/>
      <c r="AV690" s="193"/>
    </row>
    <row r="691" spans="1:48" ht="15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  <c r="AE691" s="193"/>
      <c r="AF691" s="193"/>
      <c r="AG691" s="193"/>
      <c r="AH691" s="193"/>
      <c r="AI691" s="193"/>
      <c r="AJ691" s="193"/>
      <c r="AK691" s="193"/>
      <c r="AL691" s="193"/>
      <c r="AM691" s="193"/>
      <c r="AN691" s="193"/>
      <c r="AO691" s="193"/>
      <c r="AP691" s="193"/>
      <c r="AQ691" s="193"/>
      <c r="AR691" s="193"/>
      <c r="AS691" s="193"/>
      <c r="AT691" s="193"/>
      <c r="AU691" s="193"/>
      <c r="AV691" s="193"/>
    </row>
    <row r="692" spans="1:48" ht="15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  <c r="AE692" s="193"/>
      <c r="AF692" s="193"/>
      <c r="AG692" s="193"/>
      <c r="AH692" s="193"/>
      <c r="AI692" s="193"/>
      <c r="AJ692" s="193"/>
      <c r="AK692" s="193"/>
      <c r="AL692" s="193"/>
      <c r="AM692" s="193"/>
      <c r="AN692" s="193"/>
      <c r="AO692" s="193"/>
      <c r="AP692" s="193"/>
      <c r="AQ692" s="193"/>
      <c r="AR692" s="193"/>
      <c r="AS692" s="193"/>
      <c r="AT692" s="193"/>
      <c r="AU692" s="193"/>
      <c r="AV692" s="193"/>
    </row>
    <row r="693" spans="1:48" ht="15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  <c r="AE693" s="193"/>
      <c r="AF693" s="193"/>
      <c r="AG693" s="193"/>
      <c r="AH693" s="193"/>
      <c r="AI693" s="193"/>
      <c r="AJ693" s="193"/>
      <c r="AK693" s="193"/>
      <c r="AL693" s="193"/>
      <c r="AM693" s="193"/>
      <c r="AN693" s="193"/>
      <c r="AO693" s="193"/>
      <c r="AP693" s="193"/>
      <c r="AQ693" s="193"/>
      <c r="AR693" s="193"/>
      <c r="AS693" s="193"/>
      <c r="AT693" s="193"/>
      <c r="AU693" s="193"/>
      <c r="AV693" s="193"/>
    </row>
    <row r="694" spans="1:48" ht="15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  <c r="AE694" s="193"/>
      <c r="AF694" s="193"/>
      <c r="AG694" s="193"/>
      <c r="AH694" s="193"/>
      <c r="AI694" s="193"/>
      <c r="AJ694" s="193"/>
      <c r="AK694" s="193"/>
      <c r="AL694" s="193"/>
      <c r="AM694" s="193"/>
      <c r="AN694" s="193"/>
      <c r="AO694" s="193"/>
      <c r="AP694" s="193"/>
      <c r="AQ694" s="193"/>
      <c r="AR694" s="193"/>
      <c r="AS694" s="193"/>
      <c r="AT694" s="193"/>
      <c r="AU694" s="193"/>
      <c r="AV694" s="193"/>
    </row>
    <row r="695" spans="1:48" ht="15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  <c r="AE695" s="193"/>
      <c r="AF695" s="193"/>
      <c r="AG695" s="193"/>
      <c r="AH695" s="193"/>
      <c r="AI695" s="193"/>
      <c r="AJ695" s="193"/>
      <c r="AK695" s="193"/>
      <c r="AL695" s="193"/>
      <c r="AM695" s="193"/>
      <c r="AN695" s="193"/>
      <c r="AO695" s="193"/>
      <c r="AP695" s="193"/>
      <c r="AQ695" s="193"/>
      <c r="AR695" s="193"/>
      <c r="AS695" s="193"/>
      <c r="AT695" s="193"/>
      <c r="AU695" s="193"/>
      <c r="AV695" s="193"/>
    </row>
    <row r="696" spans="1:48" ht="15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  <c r="AE696" s="193"/>
      <c r="AF696" s="193"/>
      <c r="AG696" s="193"/>
      <c r="AH696" s="193"/>
      <c r="AI696" s="193"/>
      <c r="AJ696" s="193"/>
      <c r="AK696" s="193"/>
      <c r="AL696" s="193"/>
      <c r="AM696" s="193"/>
      <c r="AN696" s="193"/>
      <c r="AO696" s="193"/>
      <c r="AP696" s="193"/>
      <c r="AQ696" s="193"/>
      <c r="AR696" s="193"/>
      <c r="AS696" s="193"/>
      <c r="AT696" s="193"/>
      <c r="AU696" s="193"/>
      <c r="AV696" s="193"/>
    </row>
    <row r="697" spans="1:48" ht="15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  <c r="AE697" s="193"/>
      <c r="AF697" s="193"/>
      <c r="AG697" s="193"/>
      <c r="AH697" s="193"/>
      <c r="AI697" s="193"/>
      <c r="AJ697" s="193"/>
      <c r="AK697" s="193"/>
      <c r="AL697" s="193"/>
      <c r="AM697" s="193"/>
      <c r="AN697" s="193"/>
      <c r="AO697" s="193"/>
      <c r="AP697" s="193"/>
      <c r="AQ697" s="193"/>
      <c r="AR697" s="193"/>
      <c r="AS697" s="193"/>
      <c r="AT697" s="193"/>
      <c r="AU697" s="193"/>
      <c r="AV697" s="193"/>
    </row>
    <row r="698" spans="1:48" ht="15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  <c r="AE698" s="193"/>
      <c r="AF698" s="193"/>
      <c r="AG698" s="193"/>
      <c r="AH698" s="193"/>
      <c r="AI698" s="193"/>
      <c r="AJ698" s="193"/>
      <c r="AK698" s="193"/>
      <c r="AL698" s="193"/>
      <c r="AM698" s="193"/>
      <c r="AN698" s="193"/>
      <c r="AO698" s="193"/>
      <c r="AP698" s="193"/>
      <c r="AQ698" s="193"/>
      <c r="AR698" s="193"/>
      <c r="AS698" s="193"/>
      <c r="AT698" s="193"/>
      <c r="AU698" s="193"/>
      <c r="AV698" s="193"/>
    </row>
    <row r="699" spans="1:48" ht="15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  <c r="AE699" s="193"/>
      <c r="AF699" s="193"/>
      <c r="AG699" s="193"/>
      <c r="AH699" s="193"/>
      <c r="AI699" s="193"/>
      <c r="AJ699" s="193"/>
      <c r="AK699" s="193"/>
      <c r="AL699" s="193"/>
      <c r="AM699" s="193"/>
      <c r="AN699" s="193"/>
      <c r="AO699" s="193"/>
      <c r="AP699" s="193"/>
      <c r="AQ699" s="193"/>
      <c r="AR699" s="193"/>
      <c r="AS699" s="193"/>
      <c r="AT699" s="193"/>
      <c r="AU699" s="193"/>
      <c r="AV699" s="193"/>
    </row>
    <row r="700" spans="1:48" ht="15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  <c r="AE700" s="193"/>
      <c r="AF700" s="193"/>
      <c r="AG700" s="193"/>
      <c r="AH700" s="193"/>
      <c r="AI700" s="193"/>
      <c r="AJ700" s="193"/>
      <c r="AK700" s="193"/>
      <c r="AL700" s="193"/>
      <c r="AM700" s="193"/>
      <c r="AN700" s="193"/>
      <c r="AO700" s="193"/>
      <c r="AP700" s="193"/>
      <c r="AQ700" s="193"/>
      <c r="AR700" s="193"/>
      <c r="AS700" s="193"/>
      <c r="AT700" s="193"/>
      <c r="AU700" s="193"/>
      <c r="AV700" s="193"/>
    </row>
    <row r="701" spans="1:48" ht="15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  <c r="AE701" s="193"/>
      <c r="AF701" s="193"/>
      <c r="AG701" s="193"/>
      <c r="AH701" s="193"/>
      <c r="AI701" s="193"/>
      <c r="AJ701" s="193"/>
      <c r="AK701" s="193"/>
      <c r="AL701" s="193"/>
      <c r="AM701" s="193"/>
      <c r="AN701" s="193"/>
      <c r="AO701" s="193"/>
      <c r="AP701" s="193"/>
      <c r="AQ701" s="193"/>
      <c r="AR701" s="193"/>
      <c r="AS701" s="193"/>
      <c r="AT701" s="193"/>
      <c r="AU701" s="193"/>
      <c r="AV701" s="193"/>
    </row>
    <row r="702" spans="1:48" ht="15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  <c r="AA702" s="193"/>
      <c r="AB702" s="193"/>
      <c r="AC702" s="193"/>
      <c r="AD702" s="193"/>
      <c r="AE702" s="193"/>
      <c r="AF702" s="193"/>
      <c r="AG702" s="193"/>
      <c r="AH702" s="193"/>
      <c r="AI702" s="193"/>
      <c r="AJ702" s="193"/>
      <c r="AK702" s="193"/>
      <c r="AL702" s="193"/>
      <c r="AM702" s="193"/>
      <c r="AN702" s="193"/>
      <c r="AO702" s="193"/>
      <c r="AP702" s="193"/>
      <c r="AQ702" s="193"/>
      <c r="AR702" s="193"/>
      <c r="AS702" s="193"/>
      <c r="AT702" s="193"/>
      <c r="AU702" s="193"/>
      <c r="AV702" s="193"/>
    </row>
    <row r="703" spans="1:48" ht="15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  <c r="AE703" s="193"/>
      <c r="AF703" s="193"/>
      <c r="AG703" s="193"/>
      <c r="AH703" s="193"/>
      <c r="AI703" s="193"/>
      <c r="AJ703" s="193"/>
      <c r="AK703" s="193"/>
      <c r="AL703" s="193"/>
      <c r="AM703" s="193"/>
      <c r="AN703" s="193"/>
      <c r="AO703" s="193"/>
      <c r="AP703" s="193"/>
      <c r="AQ703" s="193"/>
      <c r="AR703" s="193"/>
      <c r="AS703" s="193"/>
      <c r="AT703" s="193"/>
      <c r="AU703" s="193"/>
      <c r="AV703" s="193"/>
    </row>
    <row r="704" spans="1:48" ht="15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  <c r="AE704" s="193"/>
      <c r="AF704" s="193"/>
      <c r="AG704" s="193"/>
      <c r="AH704" s="193"/>
      <c r="AI704" s="193"/>
      <c r="AJ704" s="193"/>
      <c r="AK704" s="193"/>
      <c r="AL704" s="193"/>
      <c r="AM704" s="193"/>
      <c r="AN704" s="193"/>
      <c r="AO704" s="193"/>
      <c r="AP704" s="193"/>
      <c r="AQ704" s="193"/>
      <c r="AR704" s="193"/>
      <c r="AS704" s="193"/>
      <c r="AT704" s="193"/>
      <c r="AU704" s="193"/>
      <c r="AV704" s="193"/>
    </row>
    <row r="705" spans="1:48" ht="15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  <c r="AE705" s="193"/>
      <c r="AF705" s="193"/>
      <c r="AG705" s="193"/>
      <c r="AH705" s="193"/>
      <c r="AI705" s="193"/>
      <c r="AJ705" s="193"/>
      <c r="AK705" s="193"/>
      <c r="AL705" s="193"/>
      <c r="AM705" s="193"/>
      <c r="AN705" s="193"/>
      <c r="AO705" s="193"/>
      <c r="AP705" s="193"/>
      <c r="AQ705" s="193"/>
      <c r="AR705" s="193"/>
      <c r="AS705" s="193"/>
      <c r="AT705" s="193"/>
      <c r="AU705" s="193"/>
      <c r="AV705" s="193"/>
    </row>
    <row r="706" spans="1:48" ht="15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  <c r="AE706" s="193"/>
      <c r="AF706" s="193"/>
      <c r="AG706" s="193"/>
      <c r="AH706" s="193"/>
      <c r="AI706" s="193"/>
      <c r="AJ706" s="193"/>
      <c r="AK706" s="193"/>
      <c r="AL706" s="193"/>
      <c r="AM706" s="193"/>
      <c r="AN706" s="193"/>
      <c r="AO706" s="193"/>
      <c r="AP706" s="193"/>
      <c r="AQ706" s="193"/>
      <c r="AR706" s="193"/>
      <c r="AS706" s="193"/>
      <c r="AT706" s="193"/>
      <c r="AU706" s="193"/>
      <c r="AV706" s="193"/>
    </row>
    <row r="707" spans="1:48" ht="15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  <c r="AA707" s="193"/>
      <c r="AB707" s="193"/>
      <c r="AC707" s="193"/>
      <c r="AD707" s="193"/>
      <c r="AE707" s="193"/>
      <c r="AF707" s="193"/>
      <c r="AG707" s="193"/>
      <c r="AH707" s="193"/>
      <c r="AI707" s="193"/>
      <c r="AJ707" s="193"/>
      <c r="AK707" s="193"/>
      <c r="AL707" s="193"/>
      <c r="AM707" s="193"/>
      <c r="AN707" s="193"/>
      <c r="AO707" s="193"/>
      <c r="AP707" s="193"/>
      <c r="AQ707" s="193"/>
      <c r="AR707" s="193"/>
      <c r="AS707" s="193"/>
      <c r="AT707" s="193"/>
      <c r="AU707" s="193"/>
      <c r="AV707" s="193"/>
    </row>
    <row r="708" spans="1:48" ht="15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  <c r="AE708" s="193"/>
      <c r="AF708" s="193"/>
      <c r="AG708" s="193"/>
      <c r="AH708" s="193"/>
      <c r="AI708" s="193"/>
      <c r="AJ708" s="193"/>
      <c r="AK708" s="193"/>
      <c r="AL708" s="193"/>
      <c r="AM708" s="193"/>
      <c r="AN708" s="193"/>
      <c r="AO708" s="193"/>
      <c r="AP708" s="193"/>
      <c r="AQ708" s="193"/>
      <c r="AR708" s="193"/>
      <c r="AS708" s="193"/>
      <c r="AT708" s="193"/>
      <c r="AU708" s="193"/>
      <c r="AV708" s="193"/>
    </row>
    <row r="709" spans="1:48" ht="15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  <c r="AE709" s="193"/>
      <c r="AF709" s="193"/>
      <c r="AG709" s="193"/>
      <c r="AH709" s="193"/>
      <c r="AI709" s="193"/>
      <c r="AJ709" s="193"/>
      <c r="AK709" s="193"/>
      <c r="AL709" s="193"/>
      <c r="AM709" s="193"/>
      <c r="AN709" s="193"/>
      <c r="AO709" s="193"/>
      <c r="AP709" s="193"/>
      <c r="AQ709" s="193"/>
      <c r="AR709" s="193"/>
      <c r="AS709" s="193"/>
      <c r="AT709" s="193"/>
      <c r="AU709" s="193"/>
      <c r="AV709" s="193"/>
    </row>
    <row r="710" spans="1:48" ht="15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  <c r="AE710" s="193"/>
      <c r="AF710" s="193"/>
      <c r="AG710" s="193"/>
      <c r="AH710" s="193"/>
      <c r="AI710" s="193"/>
      <c r="AJ710" s="193"/>
      <c r="AK710" s="193"/>
      <c r="AL710" s="193"/>
      <c r="AM710" s="193"/>
      <c r="AN710" s="193"/>
      <c r="AO710" s="193"/>
      <c r="AP710" s="193"/>
      <c r="AQ710" s="193"/>
      <c r="AR710" s="193"/>
      <c r="AS710" s="193"/>
      <c r="AT710" s="193"/>
      <c r="AU710" s="193"/>
      <c r="AV710" s="193"/>
    </row>
    <row r="711" spans="1:48" ht="15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3"/>
      <c r="AF711" s="193"/>
      <c r="AG711" s="193"/>
      <c r="AH711" s="193"/>
      <c r="AI711" s="193"/>
      <c r="AJ711" s="193"/>
      <c r="AK711" s="193"/>
      <c r="AL711" s="193"/>
      <c r="AM711" s="193"/>
      <c r="AN711" s="193"/>
      <c r="AO711" s="193"/>
      <c r="AP711" s="193"/>
      <c r="AQ711" s="193"/>
      <c r="AR711" s="193"/>
      <c r="AS711" s="193"/>
      <c r="AT711" s="193"/>
      <c r="AU711" s="193"/>
      <c r="AV711" s="193"/>
    </row>
    <row r="712" spans="1:48" ht="15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  <c r="AE712" s="193"/>
      <c r="AF712" s="193"/>
      <c r="AG712" s="193"/>
      <c r="AH712" s="193"/>
      <c r="AI712" s="193"/>
      <c r="AJ712" s="193"/>
      <c r="AK712" s="193"/>
      <c r="AL712" s="193"/>
      <c r="AM712" s="193"/>
      <c r="AN712" s="193"/>
      <c r="AO712" s="193"/>
      <c r="AP712" s="193"/>
      <c r="AQ712" s="193"/>
      <c r="AR712" s="193"/>
      <c r="AS712" s="193"/>
      <c r="AT712" s="193"/>
      <c r="AU712" s="193"/>
      <c r="AV712" s="193"/>
    </row>
    <row r="713" spans="1:48" ht="15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  <c r="AE713" s="193"/>
      <c r="AF713" s="193"/>
      <c r="AG713" s="193"/>
      <c r="AH713" s="193"/>
      <c r="AI713" s="193"/>
      <c r="AJ713" s="193"/>
      <c r="AK713" s="193"/>
      <c r="AL713" s="193"/>
      <c r="AM713" s="193"/>
      <c r="AN713" s="193"/>
      <c r="AO713" s="193"/>
      <c r="AP713" s="193"/>
      <c r="AQ713" s="193"/>
      <c r="AR713" s="193"/>
      <c r="AS713" s="193"/>
      <c r="AT713" s="193"/>
      <c r="AU713" s="193"/>
      <c r="AV713" s="193"/>
    </row>
    <row r="714" spans="1:48" ht="15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  <c r="AE714" s="193"/>
      <c r="AF714" s="193"/>
      <c r="AG714" s="193"/>
      <c r="AH714" s="193"/>
      <c r="AI714" s="193"/>
      <c r="AJ714" s="193"/>
      <c r="AK714" s="193"/>
      <c r="AL714" s="193"/>
      <c r="AM714" s="193"/>
      <c r="AN714" s="193"/>
      <c r="AO714" s="193"/>
      <c r="AP714" s="193"/>
      <c r="AQ714" s="193"/>
      <c r="AR714" s="193"/>
      <c r="AS714" s="193"/>
      <c r="AT714" s="193"/>
      <c r="AU714" s="193"/>
      <c r="AV714" s="193"/>
    </row>
    <row r="715" spans="1:48" ht="15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  <c r="AA715" s="193"/>
      <c r="AB715" s="193"/>
      <c r="AC715" s="193"/>
      <c r="AD715" s="193"/>
      <c r="AE715" s="193"/>
      <c r="AF715" s="193"/>
      <c r="AG715" s="193"/>
      <c r="AH715" s="193"/>
      <c r="AI715" s="193"/>
      <c r="AJ715" s="193"/>
      <c r="AK715" s="193"/>
      <c r="AL715" s="193"/>
      <c r="AM715" s="193"/>
      <c r="AN715" s="193"/>
      <c r="AO715" s="193"/>
      <c r="AP715" s="193"/>
      <c r="AQ715" s="193"/>
      <c r="AR715" s="193"/>
      <c r="AS715" s="193"/>
      <c r="AT715" s="193"/>
      <c r="AU715" s="193"/>
      <c r="AV715" s="193"/>
    </row>
    <row r="716" spans="1:48" ht="15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  <c r="AE716" s="193"/>
      <c r="AF716" s="193"/>
      <c r="AG716" s="193"/>
      <c r="AH716" s="193"/>
      <c r="AI716" s="193"/>
      <c r="AJ716" s="193"/>
      <c r="AK716" s="193"/>
      <c r="AL716" s="193"/>
      <c r="AM716" s="193"/>
      <c r="AN716" s="193"/>
      <c r="AO716" s="193"/>
      <c r="AP716" s="193"/>
      <c r="AQ716" s="193"/>
      <c r="AR716" s="193"/>
      <c r="AS716" s="193"/>
      <c r="AT716" s="193"/>
      <c r="AU716" s="193"/>
      <c r="AV716" s="193"/>
    </row>
    <row r="717" spans="1:48" ht="15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  <c r="AE717" s="193"/>
      <c r="AF717" s="193"/>
      <c r="AG717" s="193"/>
      <c r="AH717" s="193"/>
      <c r="AI717" s="193"/>
      <c r="AJ717" s="193"/>
      <c r="AK717" s="193"/>
      <c r="AL717" s="193"/>
      <c r="AM717" s="193"/>
      <c r="AN717" s="193"/>
      <c r="AO717" s="193"/>
      <c r="AP717" s="193"/>
      <c r="AQ717" s="193"/>
      <c r="AR717" s="193"/>
      <c r="AS717" s="193"/>
      <c r="AT717" s="193"/>
      <c r="AU717" s="193"/>
      <c r="AV717" s="193"/>
    </row>
    <row r="718" spans="1:48" ht="15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  <c r="AE718" s="193"/>
      <c r="AF718" s="193"/>
      <c r="AG718" s="193"/>
      <c r="AH718" s="193"/>
      <c r="AI718" s="193"/>
      <c r="AJ718" s="193"/>
      <c r="AK718" s="193"/>
      <c r="AL718" s="193"/>
      <c r="AM718" s="193"/>
      <c r="AN718" s="193"/>
      <c r="AO718" s="193"/>
      <c r="AP718" s="193"/>
      <c r="AQ718" s="193"/>
      <c r="AR718" s="193"/>
      <c r="AS718" s="193"/>
      <c r="AT718" s="193"/>
      <c r="AU718" s="193"/>
      <c r="AV718" s="193"/>
    </row>
    <row r="719" spans="1:48" ht="15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  <c r="AE719" s="193"/>
      <c r="AF719" s="193"/>
      <c r="AG719" s="193"/>
      <c r="AH719" s="193"/>
      <c r="AI719" s="193"/>
      <c r="AJ719" s="193"/>
      <c r="AK719" s="193"/>
      <c r="AL719" s="193"/>
      <c r="AM719" s="193"/>
      <c r="AN719" s="193"/>
      <c r="AO719" s="193"/>
      <c r="AP719" s="193"/>
      <c r="AQ719" s="193"/>
      <c r="AR719" s="193"/>
      <c r="AS719" s="193"/>
      <c r="AT719" s="193"/>
      <c r="AU719" s="193"/>
      <c r="AV719" s="193"/>
    </row>
    <row r="720" spans="1:48" ht="15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  <c r="AE720" s="193"/>
      <c r="AF720" s="193"/>
      <c r="AG720" s="193"/>
      <c r="AH720" s="193"/>
      <c r="AI720" s="193"/>
      <c r="AJ720" s="193"/>
      <c r="AK720" s="193"/>
      <c r="AL720" s="193"/>
      <c r="AM720" s="193"/>
      <c r="AN720" s="193"/>
      <c r="AO720" s="193"/>
      <c r="AP720" s="193"/>
      <c r="AQ720" s="193"/>
      <c r="AR720" s="193"/>
      <c r="AS720" s="193"/>
      <c r="AT720" s="193"/>
      <c r="AU720" s="193"/>
      <c r="AV720" s="193"/>
    </row>
    <row r="721" spans="1:48" ht="15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  <c r="AA721" s="193"/>
      <c r="AB721" s="193"/>
      <c r="AC721" s="193"/>
      <c r="AD721" s="193"/>
      <c r="AE721" s="193"/>
      <c r="AF721" s="193"/>
      <c r="AG721" s="193"/>
      <c r="AH721" s="193"/>
      <c r="AI721" s="193"/>
      <c r="AJ721" s="193"/>
      <c r="AK721" s="193"/>
      <c r="AL721" s="193"/>
      <c r="AM721" s="193"/>
      <c r="AN721" s="193"/>
      <c r="AO721" s="193"/>
      <c r="AP721" s="193"/>
      <c r="AQ721" s="193"/>
      <c r="AR721" s="193"/>
      <c r="AS721" s="193"/>
      <c r="AT721" s="193"/>
      <c r="AU721" s="193"/>
      <c r="AV721" s="193"/>
    </row>
    <row r="722" spans="1:48" ht="15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  <c r="AE722" s="193"/>
      <c r="AF722" s="193"/>
      <c r="AG722" s="193"/>
      <c r="AH722" s="193"/>
      <c r="AI722" s="193"/>
      <c r="AJ722" s="193"/>
      <c r="AK722" s="193"/>
      <c r="AL722" s="193"/>
      <c r="AM722" s="193"/>
      <c r="AN722" s="193"/>
      <c r="AO722" s="193"/>
      <c r="AP722" s="193"/>
      <c r="AQ722" s="193"/>
      <c r="AR722" s="193"/>
      <c r="AS722" s="193"/>
      <c r="AT722" s="193"/>
      <c r="AU722" s="193"/>
      <c r="AV722" s="193"/>
    </row>
    <row r="723" spans="1:48" ht="15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  <c r="AE723" s="193"/>
      <c r="AF723" s="193"/>
      <c r="AG723" s="193"/>
      <c r="AH723" s="193"/>
      <c r="AI723" s="193"/>
      <c r="AJ723" s="193"/>
      <c r="AK723" s="193"/>
      <c r="AL723" s="193"/>
      <c r="AM723" s="193"/>
      <c r="AN723" s="193"/>
      <c r="AO723" s="193"/>
      <c r="AP723" s="193"/>
      <c r="AQ723" s="193"/>
      <c r="AR723" s="193"/>
      <c r="AS723" s="193"/>
      <c r="AT723" s="193"/>
      <c r="AU723" s="193"/>
      <c r="AV723" s="193"/>
    </row>
    <row r="724" spans="1:48" ht="15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  <c r="AE724" s="193"/>
      <c r="AF724" s="193"/>
      <c r="AG724" s="193"/>
      <c r="AH724" s="193"/>
      <c r="AI724" s="193"/>
      <c r="AJ724" s="193"/>
      <c r="AK724" s="193"/>
      <c r="AL724" s="193"/>
      <c r="AM724" s="193"/>
      <c r="AN724" s="193"/>
      <c r="AO724" s="193"/>
      <c r="AP724" s="193"/>
      <c r="AQ724" s="193"/>
      <c r="AR724" s="193"/>
      <c r="AS724" s="193"/>
      <c r="AT724" s="193"/>
      <c r="AU724" s="193"/>
      <c r="AV724" s="193"/>
    </row>
    <row r="725" spans="1:48" ht="15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  <c r="AE725" s="193"/>
      <c r="AF725" s="193"/>
      <c r="AG725" s="193"/>
      <c r="AH725" s="193"/>
      <c r="AI725" s="193"/>
      <c r="AJ725" s="193"/>
      <c r="AK725" s="193"/>
      <c r="AL725" s="193"/>
      <c r="AM725" s="193"/>
      <c r="AN725" s="193"/>
      <c r="AO725" s="193"/>
      <c r="AP725" s="193"/>
      <c r="AQ725" s="193"/>
      <c r="AR725" s="193"/>
      <c r="AS725" s="193"/>
      <c r="AT725" s="193"/>
      <c r="AU725" s="193"/>
      <c r="AV725" s="193"/>
    </row>
    <row r="726" spans="1:48" ht="15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  <c r="AE726" s="193"/>
      <c r="AF726" s="193"/>
      <c r="AG726" s="193"/>
      <c r="AH726" s="193"/>
      <c r="AI726" s="193"/>
      <c r="AJ726" s="193"/>
      <c r="AK726" s="193"/>
      <c r="AL726" s="193"/>
      <c r="AM726" s="193"/>
      <c r="AN726" s="193"/>
      <c r="AO726" s="193"/>
      <c r="AP726" s="193"/>
      <c r="AQ726" s="193"/>
      <c r="AR726" s="193"/>
      <c r="AS726" s="193"/>
      <c r="AT726" s="193"/>
      <c r="AU726" s="193"/>
      <c r="AV726" s="193"/>
    </row>
    <row r="727" spans="1:48" ht="15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  <c r="AE727" s="193"/>
      <c r="AF727" s="193"/>
      <c r="AG727" s="193"/>
      <c r="AH727" s="193"/>
      <c r="AI727" s="193"/>
      <c r="AJ727" s="193"/>
      <c r="AK727" s="193"/>
      <c r="AL727" s="193"/>
      <c r="AM727" s="193"/>
      <c r="AN727" s="193"/>
      <c r="AO727" s="193"/>
      <c r="AP727" s="193"/>
      <c r="AQ727" s="193"/>
      <c r="AR727" s="193"/>
      <c r="AS727" s="193"/>
      <c r="AT727" s="193"/>
      <c r="AU727" s="193"/>
      <c r="AV727" s="193"/>
    </row>
    <row r="728" spans="1:48" ht="15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  <c r="AE728" s="193"/>
      <c r="AF728" s="193"/>
      <c r="AG728" s="193"/>
      <c r="AH728" s="193"/>
      <c r="AI728" s="193"/>
      <c r="AJ728" s="193"/>
      <c r="AK728" s="193"/>
      <c r="AL728" s="193"/>
      <c r="AM728" s="193"/>
      <c r="AN728" s="193"/>
      <c r="AO728" s="193"/>
      <c r="AP728" s="193"/>
      <c r="AQ728" s="193"/>
      <c r="AR728" s="193"/>
      <c r="AS728" s="193"/>
      <c r="AT728" s="193"/>
      <c r="AU728" s="193"/>
      <c r="AV728" s="193"/>
    </row>
    <row r="729" spans="1:48" ht="15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  <c r="AE729" s="193"/>
      <c r="AF729" s="193"/>
      <c r="AG729" s="193"/>
      <c r="AH729" s="193"/>
      <c r="AI729" s="193"/>
      <c r="AJ729" s="193"/>
      <c r="AK729" s="193"/>
      <c r="AL729" s="193"/>
      <c r="AM729" s="193"/>
      <c r="AN729" s="193"/>
      <c r="AO729" s="193"/>
      <c r="AP729" s="193"/>
      <c r="AQ729" s="193"/>
      <c r="AR729" s="193"/>
      <c r="AS729" s="193"/>
      <c r="AT729" s="193"/>
      <c r="AU729" s="193"/>
      <c r="AV729" s="193"/>
    </row>
    <row r="730" spans="1:48" ht="15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  <c r="AE730" s="193"/>
      <c r="AF730" s="193"/>
      <c r="AG730" s="193"/>
      <c r="AH730" s="193"/>
      <c r="AI730" s="193"/>
      <c r="AJ730" s="193"/>
      <c r="AK730" s="193"/>
      <c r="AL730" s="193"/>
      <c r="AM730" s="193"/>
      <c r="AN730" s="193"/>
      <c r="AO730" s="193"/>
      <c r="AP730" s="193"/>
      <c r="AQ730" s="193"/>
      <c r="AR730" s="193"/>
      <c r="AS730" s="193"/>
      <c r="AT730" s="193"/>
      <c r="AU730" s="193"/>
      <c r="AV730" s="193"/>
    </row>
    <row r="731" spans="1:48" ht="15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  <c r="AE731" s="193"/>
      <c r="AF731" s="193"/>
      <c r="AG731" s="193"/>
      <c r="AH731" s="193"/>
      <c r="AI731" s="193"/>
      <c r="AJ731" s="193"/>
      <c r="AK731" s="193"/>
      <c r="AL731" s="193"/>
      <c r="AM731" s="193"/>
      <c r="AN731" s="193"/>
      <c r="AO731" s="193"/>
      <c r="AP731" s="193"/>
      <c r="AQ731" s="193"/>
      <c r="AR731" s="193"/>
      <c r="AS731" s="193"/>
      <c r="AT731" s="193"/>
      <c r="AU731" s="193"/>
      <c r="AV731" s="193"/>
    </row>
    <row r="732" spans="1:48" ht="15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  <c r="AE732" s="193"/>
      <c r="AF732" s="193"/>
      <c r="AG732" s="193"/>
      <c r="AH732" s="193"/>
      <c r="AI732" s="193"/>
      <c r="AJ732" s="193"/>
      <c r="AK732" s="193"/>
      <c r="AL732" s="193"/>
      <c r="AM732" s="193"/>
      <c r="AN732" s="193"/>
      <c r="AO732" s="193"/>
      <c r="AP732" s="193"/>
      <c r="AQ732" s="193"/>
      <c r="AR732" s="193"/>
      <c r="AS732" s="193"/>
      <c r="AT732" s="193"/>
      <c r="AU732" s="193"/>
      <c r="AV732" s="193"/>
    </row>
    <row r="733" spans="1:48" ht="15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  <c r="AE733" s="193"/>
      <c r="AF733" s="193"/>
      <c r="AG733" s="193"/>
      <c r="AH733" s="193"/>
      <c r="AI733" s="193"/>
      <c r="AJ733" s="193"/>
      <c r="AK733" s="193"/>
      <c r="AL733" s="193"/>
      <c r="AM733" s="193"/>
      <c r="AN733" s="193"/>
      <c r="AO733" s="193"/>
      <c r="AP733" s="193"/>
      <c r="AQ733" s="193"/>
      <c r="AR733" s="193"/>
      <c r="AS733" s="193"/>
      <c r="AT733" s="193"/>
      <c r="AU733" s="193"/>
      <c r="AV733" s="193"/>
    </row>
    <row r="734" spans="1:48" ht="15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  <c r="AE734" s="193"/>
      <c r="AF734" s="193"/>
      <c r="AG734" s="193"/>
      <c r="AH734" s="193"/>
      <c r="AI734" s="193"/>
      <c r="AJ734" s="193"/>
      <c r="AK734" s="193"/>
      <c r="AL734" s="193"/>
      <c r="AM734" s="193"/>
      <c r="AN734" s="193"/>
      <c r="AO734" s="193"/>
      <c r="AP734" s="193"/>
      <c r="AQ734" s="193"/>
      <c r="AR734" s="193"/>
      <c r="AS734" s="193"/>
      <c r="AT734" s="193"/>
      <c r="AU734" s="193"/>
      <c r="AV734" s="193"/>
    </row>
    <row r="735" spans="1:48" ht="15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  <c r="AE735" s="193"/>
      <c r="AF735" s="193"/>
      <c r="AG735" s="193"/>
      <c r="AH735" s="193"/>
      <c r="AI735" s="193"/>
      <c r="AJ735" s="193"/>
      <c r="AK735" s="193"/>
      <c r="AL735" s="193"/>
      <c r="AM735" s="193"/>
      <c r="AN735" s="193"/>
      <c r="AO735" s="193"/>
      <c r="AP735" s="193"/>
      <c r="AQ735" s="193"/>
      <c r="AR735" s="193"/>
      <c r="AS735" s="193"/>
      <c r="AT735" s="193"/>
      <c r="AU735" s="193"/>
      <c r="AV735" s="193"/>
    </row>
    <row r="736" spans="1:48" ht="15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  <c r="AE736" s="193"/>
      <c r="AF736" s="193"/>
      <c r="AG736" s="193"/>
      <c r="AH736" s="193"/>
      <c r="AI736" s="193"/>
      <c r="AJ736" s="193"/>
      <c r="AK736" s="193"/>
      <c r="AL736" s="193"/>
      <c r="AM736" s="193"/>
      <c r="AN736" s="193"/>
      <c r="AO736" s="193"/>
      <c r="AP736" s="193"/>
      <c r="AQ736" s="193"/>
      <c r="AR736" s="193"/>
      <c r="AS736" s="193"/>
      <c r="AT736" s="193"/>
      <c r="AU736" s="193"/>
      <c r="AV736" s="193"/>
    </row>
    <row r="737" spans="1:48" ht="15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  <c r="AE737" s="193"/>
      <c r="AF737" s="193"/>
      <c r="AG737" s="193"/>
      <c r="AH737" s="193"/>
      <c r="AI737" s="193"/>
      <c r="AJ737" s="193"/>
      <c r="AK737" s="193"/>
      <c r="AL737" s="193"/>
      <c r="AM737" s="193"/>
      <c r="AN737" s="193"/>
      <c r="AO737" s="193"/>
      <c r="AP737" s="193"/>
      <c r="AQ737" s="193"/>
      <c r="AR737" s="193"/>
      <c r="AS737" s="193"/>
      <c r="AT737" s="193"/>
      <c r="AU737" s="193"/>
      <c r="AV737" s="193"/>
    </row>
    <row r="738" spans="1:48" ht="15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  <c r="AE738" s="193"/>
      <c r="AF738" s="193"/>
      <c r="AG738" s="193"/>
      <c r="AH738" s="193"/>
      <c r="AI738" s="193"/>
      <c r="AJ738" s="193"/>
      <c r="AK738" s="193"/>
      <c r="AL738" s="193"/>
      <c r="AM738" s="193"/>
      <c r="AN738" s="193"/>
      <c r="AO738" s="193"/>
      <c r="AP738" s="193"/>
      <c r="AQ738" s="193"/>
      <c r="AR738" s="193"/>
      <c r="AS738" s="193"/>
      <c r="AT738" s="193"/>
      <c r="AU738" s="193"/>
      <c r="AV738" s="193"/>
    </row>
    <row r="739" spans="1:48" ht="15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  <c r="AE739" s="193"/>
      <c r="AF739" s="193"/>
      <c r="AG739" s="193"/>
      <c r="AH739" s="193"/>
      <c r="AI739" s="193"/>
      <c r="AJ739" s="193"/>
      <c r="AK739" s="193"/>
      <c r="AL739" s="193"/>
      <c r="AM739" s="193"/>
      <c r="AN739" s="193"/>
      <c r="AO739" s="193"/>
      <c r="AP739" s="193"/>
      <c r="AQ739" s="193"/>
      <c r="AR739" s="193"/>
      <c r="AS739" s="193"/>
      <c r="AT739" s="193"/>
      <c r="AU739" s="193"/>
      <c r="AV739" s="193"/>
    </row>
    <row r="740" spans="1:48" ht="15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  <c r="AE740" s="193"/>
      <c r="AF740" s="193"/>
      <c r="AG740" s="193"/>
      <c r="AH740" s="193"/>
      <c r="AI740" s="193"/>
      <c r="AJ740" s="193"/>
      <c r="AK740" s="193"/>
      <c r="AL740" s="193"/>
      <c r="AM740" s="193"/>
      <c r="AN740" s="193"/>
      <c r="AO740" s="193"/>
      <c r="AP740" s="193"/>
      <c r="AQ740" s="193"/>
      <c r="AR740" s="193"/>
      <c r="AS740" s="193"/>
      <c r="AT740" s="193"/>
      <c r="AU740" s="193"/>
      <c r="AV740" s="193"/>
    </row>
    <row r="741" spans="1:48" ht="15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  <c r="AE741" s="193"/>
      <c r="AF741" s="193"/>
      <c r="AG741" s="193"/>
      <c r="AH741" s="193"/>
      <c r="AI741" s="193"/>
      <c r="AJ741" s="193"/>
      <c r="AK741" s="193"/>
      <c r="AL741" s="193"/>
      <c r="AM741" s="193"/>
      <c r="AN741" s="193"/>
      <c r="AO741" s="193"/>
      <c r="AP741" s="193"/>
      <c r="AQ741" s="193"/>
      <c r="AR741" s="193"/>
      <c r="AS741" s="193"/>
      <c r="AT741" s="193"/>
      <c r="AU741" s="193"/>
      <c r="AV741" s="193"/>
    </row>
    <row r="742" spans="1:48" ht="15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  <c r="AE742" s="193"/>
      <c r="AF742" s="193"/>
      <c r="AG742" s="193"/>
      <c r="AH742" s="193"/>
      <c r="AI742" s="193"/>
      <c r="AJ742" s="193"/>
      <c r="AK742" s="193"/>
      <c r="AL742" s="193"/>
      <c r="AM742" s="193"/>
      <c r="AN742" s="193"/>
      <c r="AO742" s="193"/>
      <c r="AP742" s="193"/>
      <c r="AQ742" s="193"/>
      <c r="AR742" s="193"/>
      <c r="AS742" s="193"/>
      <c r="AT742" s="193"/>
      <c r="AU742" s="193"/>
      <c r="AV742" s="193"/>
    </row>
    <row r="743" spans="1:48" ht="15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  <c r="AE743" s="193"/>
      <c r="AF743" s="193"/>
      <c r="AG743" s="193"/>
      <c r="AH743" s="193"/>
      <c r="AI743" s="193"/>
      <c r="AJ743" s="193"/>
      <c r="AK743" s="193"/>
      <c r="AL743" s="193"/>
      <c r="AM743" s="193"/>
      <c r="AN743" s="193"/>
      <c r="AO743" s="193"/>
      <c r="AP743" s="193"/>
      <c r="AQ743" s="193"/>
      <c r="AR743" s="193"/>
      <c r="AS743" s="193"/>
      <c r="AT743" s="193"/>
      <c r="AU743" s="193"/>
      <c r="AV743" s="193"/>
    </row>
    <row r="744" spans="1:48" ht="15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  <c r="AA744" s="193"/>
      <c r="AB744" s="193"/>
      <c r="AC744" s="193"/>
      <c r="AD744" s="193"/>
      <c r="AE744" s="193"/>
      <c r="AF744" s="193"/>
      <c r="AG744" s="193"/>
      <c r="AH744" s="193"/>
      <c r="AI744" s="193"/>
      <c r="AJ744" s="193"/>
      <c r="AK744" s="193"/>
      <c r="AL744" s="193"/>
      <c r="AM744" s="193"/>
      <c r="AN744" s="193"/>
      <c r="AO744" s="193"/>
      <c r="AP744" s="193"/>
      <c r="AQ744" s="193"/>
      <c r="AR744" s="193"/>
      <c r="AS744" s="193"/>
      <c r="AT744" s="193"/>
      <c r="AU744" s="193"/>
      <c r="AV744" s="193"/>
    </row>
    <row r="745" spans="1:48" ht="15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  <c r="AE745" s="193"/>
      <c r="AF745" s="193"/>
      <c r="AG745" s="193"/>
      <c r="AH745" s="193"/>
      <c r="AI745" s="193"/>
      <c r="AJ745" s="193"/>
      <c r="AK745" s="193"/>
      <c r="AL745" s="193"/>
      <c r="AM745" s="193"/>
      <c r="AN745" s="193"/>
      <c r="AO745" s="193"/>
      <c r="AP745" s="193"/>
      <c r="AQ745" s="193"/>
      <c r="AR745" s="193"/>
      <c r="AS745" s="193"/>
      <c r="AT745" s="193"/>
      <c r="AU745" s="193"/>
      <c r="AV745" s="193"/>
    </row>
    <row r="746" spans="1:48" ht="15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  <c r="AE746" s="193"/>
      <c r="AF746" s="193"/>
      <c r="AG746" s="193"/>
      <c r="AH746" s="193"/>
      <c r="AI746" s="193"/>
      <c r="AJ746" s="193"/>
      <c r="AK746" s="193"/>
      <c r="AL746" s="193"/>
      <c r="AM746" s="193"/>
      <c r="AN746" s="193"/>
      <c r="AO746" s="193"/>
      <c r="AP746" s="193"/>
      <c r="AQ746" s="193"/>
      <c r="AR746" s="193"/>
      <c r="AS746" s="193"/>
      <c r="AT746" s="193"/>
      <c r="AU746" s="193"/>
      <c r="AV746" s="193"/>
    </row>
    <row r="747" spans="1:48" ht="15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  <c r="AE747" s="193"/>
      <c r="AF747" s="193"/>
      <c r="AG747" s="193"/>
      <c r="AH747" s="193"/>
      <c r="AI747" s="193"/>
      <c r="AJ747" s="193"/>
      <c r="AK747" s="193"/>
      <c r="AL747" s="193"/>
      <c r="AM747" s="193"/>
      <c r="AN747" s="193"/>
      <c r="AO747" s="193"/>
      <c r="AP747" s="193"/>
      <c r="AQ747" s="193"/>
      <c r="AR747" s="193"/>
      <c r="AS747" s="193"/>
      <c r="AT747" s="193"/>
      <c r="AU747" s="193"/>
      <c r="AV747" s="193"/>
    </row>
    <row r="748" spans="1:48" ht="15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  <c r="AE748" s="193"/>
      <c r="AF748" s="193"/>
      <c r="AG748" s="193"/>
      <c r="AH748" s="193"/>
      <c r="AI748" s="193"/>
      <c r="AJ748" s="193"/>
      <c r="AK748" s="193"/>
      <c r="AL748" s="193"/>
      <c r="AM748" s="193"/>
      <c r="AN748" s="193"/>
      <c r="AO748" s="193"/>
      <c r="AP748" s="193"/>
      <c r="AQ748" s="193"/>
      <c r="AR748" s="193"/>
      <c r="AS748" s="193"/>
      <c r="AT748" s="193"/>
      <c r="AU748" s="193"/>
      <c r="AV748" s="193"/>
    </row>
    <row r="749" spans="1:48" ht="15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193"/>
      <c r="AB749" s="193"/>
      <c r="AC749" s="193"/>
      <c r="AD749" s="193"/>
      <c r="AE749" s="193"/>
      <c r="AF749" s="193"/>
      <c r="AG749" s="193"/>
      <c r="AH749" s="193"/>
      <c r="AI749" s="193"/>
      <c r="AJ749" s="193"/>
      <c r="AK749" s="193"/>
      <c r="AL749" s="193"/>
      <c r="AM749" s="193"/>
      <c r="AN749" s="193"/>
      <c r="AO749" s="193"/>
      <c r="AP749" s="193"/>
      <c r="AQ749" s="193"/>
      <c r="AR749" s="193"/>
      <c r="AS749" s="193"/>
      <c r="AT749" s="193"/>
      <c r="AU749" s="193"/>
      <c r="AV749" s="193"/>
    </row>
    <row r="750" spans="1:48" ht="15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  <c r="AE750" s="193"/>
      <c r="AF750" s="193"/>
      <c r="AG750" s="193"/>
      <c r="AH750" s="193"/>
      <c r="AI750" s="193"/>
      <c r="AJ750" s="193"/>
      <c r="AK750" s="193"/>
      <c r="AL750" s="193"/>
      <c r="AM750" s="193"/>
      <c r="AN750" s="193"/>
      <c r="AO750" s="193"/>
      <c r="AP750" s="193"/>
      <c r="AQ750" s="193"/>
      <c r="AR750" s="193"/>
      <c r="AS750" s="193"/>
      <c r="AT750" s="193"/>
      <c r="AU750" s="193"/>
      <c r="AV750" s="193"/>
    </row>
    <row r="751" spans="1:48" ht="15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  <c r="AE751" s="193"/>
      <c r="AF751" s="193"/>
      <c r="AG751" s="193"/>
      <c r="AH751" s="193"/>
      <c r="AI751" s="193"/>
      <c r="AJ751" s="193"/>
      <c r="AK751" s="193"/>
      <c r="AL751" s="193"/>
      <c r="AM751" s="193"/>
      <c r="AN751" s="193"/>
      <c r="AO751" s="193"/>
      <c r="AP751" s="193"/>
      <c r="AQ751" s="193"/>
      <c r="AR751" s="193"/>
      <c r="AS751" s="193"/>
      <c r="AT751" s="193"/>
      <c r="AU751" s="193"/>
      <c r="AV751" s="193"/>
    </row>
    <row r="752" spans="1:48" ht="15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  <c r="AE752" s="193"/>
      <c r="AF752" s="193"/>
      <c r="AG752" s="193"/>
      <c r="AH752" s="193"/>
      <c r="AI752" s="193"/>
      <c r="AJ752" s="193"/>
      <c r="AK752" s="193"/>
      <c r="AL752" s="193"/>
      <c r="AM752" s="193"/>
      <c r="AN752" s="193"/>
      <c r="AO752" s="193"/>
      <c r="AP752" s="193"/>
      <c r="AQ752" s="193"/>
      <c r="AR752" s="193"/>
      <c r="AS752" s="193"/>
      <c r="AT752" s="193"/>
      <c r="AU752" s="193"/>
      <c r="AV752" s="193"/>
    </row>
    <row r="753" spans="1:48" ht="15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  <c r="AE753" s="193"/>
      <c r="AF753" s="193"/>
      <c r="AG753" s="193"/>
      <c r="AH753" s="193"/>
      <c r="AI753" s="193"/>
      <c r="AJ753" s="193"/>
      <c r="AK753" s="193"/>
      <c r="AL753" s="193"/>
      <c r="AM753" s="193"/>
      <c r="AN753" s="193"/>
      <c r="AO753" s="193"/>
      <c r="AP753" s="193"/>
      <c r="AQ753" s="193"/>
      <c r="AR753" s="193"/>
      <c r="AS753" s="193"/>
      <c r="AT753" s="193"/>
      <c r="AU753" s="193"/>
      <c r="AV753" s="193"/>
    </row>
    <row r="754" spans="1:48" ht="15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  <c r="AE754" s="193"/>
      <c r="AF754" s="193"/>
      <c r="AG754" s="193"/>
      <c r="AH754" s="193"/>
      <c r="AI754" s="193"/>
      <c r="AJ754" s="193"/>
      <c r="AK754" s="193"/>
      <c r="AL754" s="193"/>
      <c r="AM754" s="193"/>
      <c r="AN754" s="193"/>
      <c r="AO754" s="193"/>
      <c r="AP754" s="193"/>
      <c r="AQ754" s="193"/>
      <c r="AR754" s="193"/>
      <c r="AS754" s="193"/>
      <c r="AT754" s="193"/>
      <c r="AU754" s="193"/>
      <c r="AV754" s="193"/>
    </row>
    <row r="755" spans="1:48" ht="15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  <c r="AE755" s="193"/>
      <c r="AF755" s="193"/>
      <c r="AG755" s="193"/>
      <c r="AH755" s="193"/>
      <c r="AI755" s="193"/>
      <c r="AJ755" s="193"/>
      <c r="AK755" s="193"/>
      <c r="AL755" s="193"/>
      <c r="AM755" s="193"/>
      <c r="AN755" s="193"/>
      <c r="AO755" s="193"/>
      <c r="AP755" s="193"/>
      <c r="AQ755" s="193"/>
      <c r="AR755" s="193"/>
      <c r="AS755" s="193"/>
      <c r="AT755" s="193"/>
      <c r="AU755" s="193"/>
      <c r="AV755" s="193"/>
    </row>
    <row r="756" spans="1:48" ht="15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  <c r="AE756" s="193"/>
      <c r="AF756" s="193"/>
      <c r="AG756" s="193"/>
      <c r="AH756" s="193"/>
      <c r="AI756" s="193"/>
      <c r="AJ756" s="193"/>
      <c r="AK756" s="193"/>
      <c r="AL756" s="193"/>
      <c r="AM756" s="193"/>
      <c r="AN756" s="193"/>
      <c r="AO756" s="193"/>
      <c r="AP756" s="193"/>
      <c r="AQ756" s="193"/>
      <c r="AR756" s="193"/>
      <c r="AS756" s="193"/>
      <c r="AT756" s="193"/>
      <c r="AU756" s="193"/>
      <c r="AV756" s="193"/>
    </row>
    <row r="757" spans="1:48" ht="15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193"/>
      <c r="AB757" s="193"/>
      <c r="AC757" s="193"/>
      <c r="AD757" s="193"/>
      <c r="AE757" s="193"/>
      <c r="AF757" s="193"/>
      <c r="AG757" s="193"/>
      <c r="AH757" s="193"/>
      <c r="AI757" s="193"/>
      <c r="AJ757" s="193"/>
      <c r="AK757" s="193"/>
      <c r="AL757" s="193"/>
      <c r="AM757" s="193"/>
      <c r="AN757" s="193"/>
      <c r="AO757" s="193"/>
      <c r="AP757" s="193"/>
      <c r="AQ757" s="193"/>
      <c r="AR757" s="193"/>
      <c r="AS757" s="193"/>
      <c r="AT757" s="193"/>
      <c r="AU757" s="193"/>
      <c r="AV757" s="193"/>
    </row>
    <row r="758" spans="1:48" ht="15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  <c r="AE758" s="193"/>
      <c r="AF758" s="193"/>
      <c r="AG758" s="193"/>
      <c r="AH758" s="193"/>
      <c r="AI758" s="193"/>
      <c r="AJ758" s="193"/>
      <c r="AK758" s="193"/>
      <c r="AL758" s="193"/>
      <c r="AM758" s="193"/>
      <c r="AN758" s="193"/>
      <c r="AO758" s="193"/>
      <c r="AP758" s="193"/>
      <c r="AQ758" s="193"/>
      <c r="AR758" s="193"/>
      <c r="AS758" s="193"/>
      <c r="AT758" s="193"/>
      <c r="AU758" s="193"/>
      <c r="AV758" s="193"/>
    </row>
    <row r="759" spans="1:48" ht="15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  <c r="AE759" s="193"/>
      <c r="AF759" s="193"/>
      <c r="AG759" s="193"/>
      <c r="AH759" s="193"/>
      <c r="AI759" s="193"/>
      <c r="AJ759" s="193"/>
      <c r="AK759" s="193"/>
      <c r="AL759" s="193"/>
      <c r="AM759" s="193"/>
      <c r="AN759" s="193"/>
      <c r="AO759" s="193"/>
      <c r="AP759" s="193"/>
      <c r="AQ759" s="193"/>
      <c r="AR759" s="193"/>
      <c r="AS759" s="193"/>
      <c r="AT759" s="193"/>
      <c r="AU759" s="193"/>
      <c r="AV759" s="193"/>
    </row>
    <row r="760" spans="1:48" ht="15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  <c r="AE760" s="193"/>
      <c r="AF760" s="193"/>
      <c r="AG760" s="193"/>
      <c r="AH760" s="193"/>
      <c r="AI760" s="193"/>
      <c r="AJ760" s="193"/>
      <c r="AK760" s="193"/>
      <c r="AL760" s="193"/>
      <c r="AM760" s="193"/>
      <c r="AN760" s="193"/>
      <c r="AO760" s="193"/>
      <c r="AP760" s="193"/>
      <c r="AQ760" s="193"/>
      <c r="AR760" s="193"/>
      <c r="AS760" s="193"/>
      <c r="AT760" s="193"/>
      <c r="AU760" s="193"/>
      <c r="AV760" s="193"/>
    </row>
    <row r="761" spans="1:48" ht="15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  <c r="AE761" s="193"/>
      <c r="AF761" s="193"/>
      <c r="AG761" s="193"/>
      <c r="AH761" s="193"/>
      <c r="AI761" s="193"/>
      <c r="AJ761" s="193"/>
      <c r="AK761" s="193"/>
      <c r="AL761" s="193"/>
      <c r="AM761" s="193"/>
      <c r="AN761" s="193"/>
      <c r="AO761" s="193"/>
      <c r="AP761" s="193"/>
      <c r="AQ761" s="193"/>
      <c r="AR761" s="193"/>
      <c r="AS761" s="193"/>
      <c r="AT761" s="193"/>
      <c r="AU761" s="193"/>
      <c r="AV761" s="193"/>
    </row>
    <row r="762" spans="1:48" ht="15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  <c r="AE762" s="193"/>
      <c r="AF762" s="193"/>
      <c r="AG762" s="193"/>
      <c r="AH762" s="193"/>
      <c r="AI762" s="193"/>
      <c r="AJ762" s="193"/>
      <c r="AK762" s="193"/>
      <c r="AL762" s="193"/>
      <c r="AM762" s="193"/>
      <c r="AN762" s="193"/>
      <c r="AO762" s="193"/>
      <c r="AP762" s="193"/>
      <c r="AQ762" s="193"/>
      <c r="AR762" s="193"/>
      <c r="AS762" s="193"/>
      <c r="AT762" s="193"/>
      <c r="AU762" s="193"/>
      <c r="AV762" s="193"/>
    </row>
    <row r="763" spans="1:48" ht="15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  <c r="AA763" s="193"/>
      <c r="AB763" s="193"/>
      <c r="AC763" s="193"/>
      <c r="AD763" s="193"/>
      <c r="AE763" s="193"/>
      <c r="AF763" s="193"/>
      <c r="AG763" s="193"/>
      <c r="AH763" s="193"/>
      <c r="AI763" s="193"/>
      <c r="AJ763" s="193"/>
      <c r="AK763" s="193"/>
      <c r="AL763" s="193"/>
      <c r="AM763" s="193"/>
      <c r="AN763" s="193"/>
      <c r="AO763" s="193"/>
      <c r="AP763" s="193"/>
      <c r="AQ763" s="193"/>
      <c r="AR763" s="193"/>
      <c r="AS763" s="193"/>
      <c r="AT763" s="193"/>
      <c r="AU763" s="193"/>
      <c r="AV763" s="193"/>
    </row>
    <row r="764" spans="1:48" ht="15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  <c r="AE764" s="193"/>
      <c r="AF764" s="193"/>
      <c r="AG764" s="193"/>
      <c r="AH764" s="193"/>
      <c r="AI764" s="193"/>
      <c r="AJ764" s="193"/>
      <c r="AK764" s="193"/>
      <c r="AL764" s="193"/>
      <c r="AM764" s="193"/>
      <c r="AN764" s="193"/>
      <c r="AO764" s="193"/>
      <c r="AP764" s="193"/>
      <c r="AQ764" s="193"/>
      <c r="AR764" s="193"/>
      <c r="AS764" s="193"/>
      <c r="AT764" s="193"/>
      <c r="AU764" s="193"/>
      <c r="AV764" s="193"/>
    </row>
    <row r="765" spans="1:48" ht="15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  <c r="AE765" s="193"/>
      <c r="AF765" s="193"/>
      <c r="AG765" s="193"/>
      <c r="AH765" s="193"/>
      <c r="AI765" s="193"/>
      <c r="AJ765" s="193"/>
      <c r="AK765" s="193"/>
      <c r="AL765" s="193"/>
      <c r="AM765" s="193"/>
      <c r="AN765" s="193"/>
      <c r="AO765" s="193"/>
      <c r="AP765" s="193"/>
      <c r="AQ765" s="193"/>
      <c r="AR765" s="193"/>
      <c r="AS765" s="193"/>
      <c r="AT765" s="193"/>
      <c r="AU765" s="193"/>
      <c r="AV765" s="193"/>
    </row>
    <row r="766" spans="1:48" ht="15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  <c r="AE766" s="193"/>
      <c r="AF766" s="193"/>
      <c r="AG766" s="193"/>
      <c r="AH766" s="193"/>
      <c r="AI766" s="193"/>
      <c r="AJ766" s="193"/>
      <c r="AK766" s="193"/>
      <c r="AL766" s="193"/>
      <c r="AM766" s="193"/>
      <c r="AN766" s="193"/>
      <c r="AO766" s="193"/>
      <c r="AP766" s="193"/>
      <c r="AQ766" s="193"/>
      <c r="AR766" s="193"/>
      <c r="AS766" s="193"/>
      <c r="AT766" s="193"/>
      <c r="AU766" s="193"/>
      <c r="AV766" s="193"/>
    </row>
    <row r="767" spans="1:48" ht="15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  <c r="AE767" s="193"/>
      <c r="AF767" s="193"/>
      <c r="AG767" s="193"/>
      <c r="AH767" s="193"/>
      <c r="AI767" s="193"/>
      <c r="AJ767" s="193"/>
      <c r="AK767" s="193"/>
      <c r="AL767" s="193"/>
      <c r="AM767" s="193"/>
      <c r="AN767" s="193"/>
      <c r="AO767" s="193"/>
      <c r="AP767" s="193"/>
      <c r="AQ767" s="193"/>
      <c r="AR767" s="193"/>
      <c r="AS767" s="193"/>
      <c r="AT767" s="193"/>
      <c r="AU767" s="193"/>
      <c r="AV767" s="193"/>
    </row>
    <row r="768" spans="1:48" ht="15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  <c r="AE768" s="193"/>
      <c r="AF768" s="193"/>
      <c r="AG768" s="193"/>
      <c r="AH768" s="193"/>
      <c r="AI768" s="193"/>
      <c r="AJ768" s="193"/>
      <c r="AK768" s="193"/>
      <c r="AL768" s="193"/>
      <c r="AM768" s="193"/>
      <c r="AN768" s="193"/>
      <c r="AO768" s="193"/>
      <c r="AP768" s="193"/>
      <c r="AQ768" s="193"/>
      <c r="AR768" s="193"/>
      <c r="AS768" s="193"/>
      <c r="AT768" s="193"/>
      <c r="AU768" s="193"/>
      <c r="AV768" s="193"/>
    </row>
    <row r="769" spans="1:48" ht="15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  <c r="AE769" s="193"/>
      <c r="AF769" s="193"/>
      <c r="AG769" s="193"/>
      <c r="AH769" s="193"/>
      <c r="AI769" s="193"/>
      <c r="AJ769" s="193"/>
      <c r="AK769" s="193"/>
      <c r="AL769" s="193"/>
      <c r="AM769" s="193"/>
      <c r="AN769" s="193"/>
      <c r="AO769" s="193"/>
      <c r="AP769" s="193"/>
      <c r="AQ769" s="193"/>
      <c r="AR769" s="193"/>
      <c r="AS769" s="193"/>
      <c r="AT769" s="193"/>
      <c r="AU769" s="193"/>
      <c r="AV769" s="193"/>
    </row>
    <row r="770" spans="1:48" ht="15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  <c r="AE770" s="193"/>
      <c r="AF770" s="193"/>
      <c r="AG770" s="193"/>
      <c r="AH770" s="193"/>
      <c r="AI770" s="193"/>
      <c r="AJ770" s="193"/>
      <c r="AK770" s="193"/>
      <c r="AL770" s="193"/>
      <c r="AM770" s="193"/>
      <c r="AN770" s="193"/>
      <c r="AO770" s="193"/>
      <c r="AP770" s="193"/>
      <c r="AQ770" s="193"/>
      <c r="AR770" s="193"/>
      <c r="AS770" s="193"/>
      <c r="AT770" s="193"/>
      <c r="AU770" s="193"/>
      <c r="AV770" s="193"/>
    </row>
    <row r="771" spans="1:48" ht="15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  <c r="AE771" s="193"/>
      <c r="AF771" s="193"/>
      <c r="AG771" s="193"/>
      <c r="AH771" s="193"/>
      <c r="AI771" s="193"/>
      <c r="AJ771" s="193"/>
      <c r="AK771" s="193"/>
      <c r="AL771" s="193"/>
      <c r="AM771" s="193"/>
      <c r="AN771" s="193"/>
      <c r="AO771" s="193"/>
      <c r="AP771" s="193"/>
      <c r="AQ771" s="193"/>
      <c r="AR771" s="193"/>
      <c r="AS771" s="193"/>
      <c r="AT771" s="193"/>
      <c r="AU771" s="193"/>
      <c r="AV771" s="193"/>
    </row>
    <row r="772" spans="1:48" ht="15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  <c r="AE772" s="193"/>
      <c r="AF772" s="193"/>
      <c r="AG772" s="193"/>
      <c r="AH772" s="193"/>
      <c r="AI772" s="193"/>
      <c r="AJ772" s="193"/>
      <c r="AK772" s="193"/>
      <c r="AL772" s="193"/>
      <c r="AM772" s="193"/>
      <c r="AN772" s="193"/>
      <c r="AO772" s="193"/>
      <c r="AP772" s="193"/>
      <c r="AQ772" s="193"/>
      <c r="AR772" s="193"/>
      <c r="AS772" s="193"/>
      <c r="AT772" s="193"/>
      <c r="AU772" s="193"/>
      <c r="AV772" s="193"/>
    </row>
    <row r="773" spans="1:48" ht="15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  <c r="AE773" s="193"/>
      <c r="AF773" s="193"/>
      <c r="AG773" s="193"/>
      <c r="AH773" s="193"/>
      <c r="AI773" s="193"/>
      <c r="AJ773" s="193"/>
      <c r="AK773" s="193"/>
      <c r="AL773" s="193"/>
      <c r="AM773" s="193"/>
      <c r="AN773" s="193"/>
      <c r="AO773" s="193"/>
      <c r="AP773" s="193"/>
      <c r="AQ773" s="193"/>
      <c r="AR773" s="193"/>
      <c r="AS773" s="193"/>
      <c r="AT773" s="193"/>
      <c r="AU773" s="193"/>
      <c r="AV773" s="193"/>
    </row>
    <row r="774" spans="1:48" ht="15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  <c r="AE774" s="193"/>
      <c r="AF774" s="193"/>
      <c r="AG774" s="193"/>
      <c r="AH774" s="193"/>
      <c r="AI774" s="193"/>
      <c r="AJ774" s="193"/>
      <c r="AK774" s="193"/>
      <c r="AL774" s="193"/>
      <c r="AM774" s="193"/>
      <c r="AN774" s="193"/>
      <c r="AO774" s="193"/>
      <c r="AP774" s="193"/>
      <c r="AQ774" s="193"/>
      <c r="AR774" s="193"/>
      <c r="AS774" s="193"/>
      <c r="AT774" s="193"/>
      <c r="AU774" s="193"/>
      <c r="AV774" s="193"/>
    </row>
    <row r="775" spans="1:48" ht="15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  <c r="AE775" s="193"/>
      <c r="AF775" s="193"/>
      <c r="AG775" s="193"/>
      <c r="AH775" s="193"/>
      <c r="AI775" s="193"/>
      <c r="AJ775" s="193"/>
      <c r="AK775" s="193"/>
      <c r="AL775" s="193"/>
      <c r="AM775" s="193"/>
      <c r="AN775" s="193"/>
      <c r="AO775" s="193"/>
      <c r="AP775" s="193"/>
      <c r="AQ775" s="193"/>
      <c r="AR775" s="193"/>
      <c r="AS775" s="193"/>
      <c r="AT775" s="193"/>
      <c r="AU775" s="193"/>
      <c r="AV775" s="193"/>
    </row>
    <row r="776" spans="1:48" ht="15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  <c r="AE776" s="193"/>
      <c r="AF776" s="193"/>
      <c r="AG776" s="193"/>
      <c r="AH776" s="193"/>
      <c r="AI776" s="193"/>
      <c r="AJ776" s="193"/>
      <c r="AK776" s="193"/>
      <c r="AL776" s="193"/>
      <c r="AM776" s="193"/>
      <c r="AN776" s="193"/>
      <c r="AO776" s="193"/>
      <c r="AP776" s="193"/>
      <c r="AQ776" s="193"/>
      <c r="AR776" s="193"/>
      <c r="AS776" s="193"/>
      <c r="AT776" s="193"/>
      <c r="AU776" s="193"/>
      <c r="AV776" s="193"/>
    </row>
    <row r="777" spans="1:48" ht="15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  <c r="AE777" s="193"/>
      <c r="AF777" s="193"/>
      <c r="AG777" s="193"/>
      <c r="AH777" s="193"/>
      <c r="AI777" s="193"/>
      <c r="AJ777" s="193"/>
      <c r="AK777" s="193"/>
      <c r="AL777" s="193"/>
      <c r="AM777" s="193"/>
      <c r="AN777" s="193"/>
      <c r="AO777" s="193"/>
      <c r="AP777" s="193"/>
      <c r="AQ777" s="193"/>
      <c r="AR777" s="193"/>
      <c r="AS777" s="193"/>
      <c r="AT777" s="193"/>
      <c r="AU777" s="193"/>
      <c r="AV777" s="193"/>
    </row>
    <row r="778" spans="1:48" ht="15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  <c r="AE778" s="193"/>
      <c r="AF778" s="193"/>
      <c r="AG778" s="193"/>
      <c r="AH778" s="193"/>
      <c r="AI778" s="193"/>
      <c r="AJ778" s="193"/>
      <c r="AK778" s="193"/>
      <c r="AL778" s="193"/>
      <c r="AM778" s="193"/>
      <c r="AN778" s="193"/>
      <c r="AO778" s="193"/>
      <c r="AP778" s="193"/>
      <c r="AQ778" s="193"/>
      <c r="AR778" s="193"/>
      <c r="AS778" s="193"/>
      <c r="AT778" s="193"/>
      <c r="AU778" s="193"/>
      <c r="AV778" s="193"/>
    </row>
    <row r="779" spans="1:48" ht="15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  <c r="AE779" s="193"/>
      <c r="AF779" s="193"/>
      <c r="AG779" s="193"/>
      <c r="AH779" s="193"/>
      <c r="AI779" s="193"/>
      <c r="AJ779" s="193"/>
      <c r="AK779" s="193"/>
      <c r="AL779" s="193"/>
      <c r="AM779" s="193"/>
      <c r="AN779" s="193"/>
      <c r="AO779" s="193"/>
      <c r="AP779" s="193"/>
      <c r="AQ779" s="193"/>
      <c r="AR779" s="193"/>
      <c r="AS779" s="193"/>
      <c r="AT779" s="193"/>
      <c r="AU779" s="193"/>
      <c r="AV779" s="193"/>
    </row>
    <row r="780" spans="1:48" ht="15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  <c r="AE780" s="193"/>
      <c r="AF780" s="193"/>
      <c r="AG780" s="193"/>
      <c r="AH780" s="193"/>
      <c r="AI780" s="193"/>
      <c r="AJ780" s="193"/>
      <c r="AK780" s="193"/>
      <c r="AL780" s="193"/>
      <c r="AM780" s="193"/>
      <c r="AN780" s="193"/>
      <c r="AO780" s="193"/>
      <c r="AP780" s="193"/>
      <c r="AQ780" s="193"/>
      <c r="AR780" s="193"/>
      <c r="AS780" s="193"/>
      <c r="AT780" s="193"/>
      <c r="AU780" s="193"/>
      <c r="AV780" s="193"/>
    </row>
    <row r="781" spans="1:48" ht="15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  <c r="AE781" s="193"/>
      <c r="AF781" s="193"/>
      <c r="AG781" s="193"/>
      <c r="AH781" s="193"/>
      <c r="AI781" s="193"/>
      <c r="AJ781" s="193"/>
      <c r="AK781" s="193"/>
      <c r="AL781" s="193"/>
      <c r="AM781" s="193"/>
      <c r="AN781" s="193"/>
      <c r="AO781" s="193"/>
      <c r="AP781" s="193"/>
      <c r="AQ781" s="193"/>
      <c r="AR781" s="193"/>
      <c r="AS781" s="193"/>
      <c r="AT781" s="193"/>
      <c r="AU781" s="193"/>
      <c r="AV781" s="193"/>
    </row>
    <row r="782" spans="1:48" ht="15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  <c r="AE782" s="193"/>
      <c r="AF782" s="193"/>
      <c r="AG782" s="193"/>
      <c r="AH782" s="193"/>
      <c r="AI782" s="193"/>
      <c r="AJ782" s="193"/>
      <c r="AK782" s="193"/>
      <c r="AL782" s="193"/>
      <c r="AM782" s="193"/>
      <c r="AN782" s="193"/>
      <c r="AO782" s="193"/>
      <c r="AP782" s="193"/>
      <c r="AQ782" s="193"/>
      <c r="AR782" s="193"/>
      <c r="AS782" s="193"/>
      <c r="AT782" s="193"/>
      <c r="AU782" s="193"/>
      <c r="AV782" s="193"/>
    </row>
    <row r="783" spans="1:48" ht="15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  <c r="AE783" s="193"/>
      <c r="AF783" s="193"/>
      <c r="AG783" s="193"/>
      <c r="AH783" s="193"/>
      <c r="AI783" s="193"/>
      <c r="AJ783" s="193"/>
      <c r="AK783" s="193"/>
      <c r="AL783" s="193"/>
      <c r="AM783" s="193"/>
      <c r="AN783" s="193"/>
      <c r="AO783" s="193"/>
      <c r="AP783" s="193"/>
      <c r="AQ783" s="193"/>
      <c r="AR783" s="193"/>
      <c r="AS783" s="193"/>
      <c r="AT783" s="193"/>
      <c r="AU783" s="193"/>
      <c r="AV783" s="193"/>
    </row>
    <row r="784" spans="1:48" ht="15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  <c r="AE784" s="193"/>
      <c r="AF784" s="193"/>
      <c r="AG784" s="193"/>
      <c r="AH784" s="193"/>
      <c r="AI784" s="193"/>
      <c r="AJ784" s="193"/>
      <c r="AK784" s="193"/>
      <c r="AL784" s="193"/>
      <c r="AM784" s="193"/>
      <c r="AN784" s="193"/>
      <c r="AO784" s="193"/>
      <c r="AP784" s="193"/>
      <c r="AQ784" s="193"/>
      <c r="AR784" s="193"/>
      <c r="AS784" s="193"/>
      <c r="AT784" s="193"/>
      <c r="AU784" s="193"/>
      <c r="AV784" s="193"/>
    </row>
    <row r="785" spans="1:48" ht="15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  <c r="AE785" s="193"/>
      <c r="AF785" s="193"/>
      <c r="AG785" s="193"/>
      <c r="AH785" s="193"/>
      <c r="AI785" s="193"/>
      <c r="AJ785" s="193"/>
      <c r="AK785" s="193"/>
      <c r="AL785" s="193"/>
      <c r="AM785" s="193"/>
      <c r="AN785" s="193"/>
      <c r="AO785" s="193"/>
      <c r="AP785" s="193"/>
      <c r="AQ785" s="193"/>
      <c r="AR785" s="193"/>
      <c r="AS785" s="193"/>
      <c r="AT785" s="193"/>
      <c r="AU785" s="193"/>
      <c r="AV785" s="193"/>
    </row>
    <row r="786" spans="1:48" ht="15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  <c r="AA786" s="193"/>
      <c r="AB786" s="193"/>
      <c r="AC786" s="193"/>
      <c r="AD786" s="193"/>
      <c r="AE786" s="193"/>
      <c r="AF786" s="193"/>
      <c r="AG786" s="193"/>
      <c r="AH786" s="193"/>
      <c r="AI786" s="193"/>
      <c r="AJ786" s="193"/>
      <c r="AK786" s="193"/>
      <c r="AL786" s="193"/>
      <c r="AM786" s="193"/>
      <c r="AN786" s="193"/>
      <c r="AO786" s="193"/>
      <c r="AP786" s="193"/>
      <c r="AQ786" s="193"/>
      <c r="AR786" s="193"/>
      <c r="AS786" s="193"/>
      <c r="AT786" s="193"/>
      <c r="AU786" s="193"/>
      <c r="AV786" s="193"/>
    </row>
    <row r="787" spans="1:48" ht="15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  <c r="AE787" s="193"/>
      <c r="AF787" s="193"/>
      <c r="AG787" s="193"/>
      <c r="AH787" s="193"/>
      <c r="AI787" s="193"/>
      <c r="AJ787" s="193"/>
      <c r="AK787" s="193"/>
      <c r="AL787" s="193"/>
      <c r="AM787" s="193"/>
      <c r="AN787" s="193"/>
      <c r="AO787" s="193"/>
      <c r="AP787" s="193"/>
      <c r="AQ787" s="193"/>
      <c r="AR787" s="193"/>
      <c r="AS787" s="193"/>
      <c r="AT787" s="193"/>
      <c r="AU787" s="193"/>
      <c r="AV787" s="193"/>
    </row>
    <row r="788" spans="1:48" ht="15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  <c r="AE788" s="193"/>
      <c r="AF788" s="193"/>
      <c r="AG788" s="193"/>
      <c r="AH788" s="193"/>
      <c r="AI788" s="193"/>
      <c r="AJ788" s="193"/>
      <c r="AK788" s="193"/>
      <c r="AL788" s="193"/>
      <c r="AM788" s="193"/>
      <c r="AN788" s="193"/>
      <c r="AO788" s="193"/>
      <c r="AP788" s="193"/>
      <c r="AQ788" s="193"/>
      <c r="AR788" s="193"/>
      <c r="AS788" s="193"/>
      <c r="AT788" s="193"/>
      <c r="AU788" s="193"/>
      <c r="AV788" s="193"/>
    </row>
    <row r="789" spans="1:48" ht="15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  <c r="AE789" s="193"/>
      <c r="AF789" s="193"/>
      <c r="AG789" s="193"/>
      <c r="AH789" s="193"/>
      <c r="AI789" s="193"/>
      <c r="AJ789" s="193"/>
      <c r="AK789" s="193"/>
      <c r="AL789" s="193"/>
      <c r="AM789" s="193"/>
      <c r="AN789" s="193"/>
      <c r="AO789" s="193"/>
      <c r="AP789" s="193"/>
      <c r="AQ789" s="193"/>
      <c r="AR789" s="193"/>
      <c r="AS789" s="193"/>
      <c r="AT789" s="193"/>
      <c r="AU789" s="193"/>
      <c r="AV789" s="193"/>
    </row>
    <row r="790" spans="1:48" ht="15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  <c r="AE790" s="193"/>
      <c r="AF790" s="193"/>
      <c r="AG790" s="193"/>
      <c r="AH790" s="193"/>
      <c r="AI790" s="193"/>
      <c r="AJ790" s="193"/>
      <c r="AK790" s="193"/>
      <c r="AL790" s="193"/>
      <c r="AM790" s="193"/>
      <c r="AN790" s="193"/>
      <c r="AO790" s="193"/>
      <c r="AP790" s="193"/>
      <c r="AQ790" s="193"/>
      <c r="AR790" s="193"/>
      <c r="AS790" s="193"/>
      <c r="AT790" s="193"/>
      <c r="AU790" s="193"/>
      <c r="AV790" s="193"/>
    </row>
    <row r="791" spans="1:48" ht="15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  <c r="AA791" s="193"/>
      <c r="AB791" s="193"/>
      <c r="AC791" s="193"/>
      <c r="AD791" s="193"/>
      <c r="AE791" s="193"/>
      <c r="AF791" s="193"/>
      <c r="AG791" s="193"/>
      <c r="AH791" s="193"/>
      <c r="AI791" s="193"/>
      <c r="AJ791" s="193"/>
      <c r="AK791" s="193"/>
      <c r="AL791" s="193"/>
      <c r="AM791" s="193"/>
      <c r="AN791" s="193"/>
      <c r="AO791" s="193"/>
      <c r="AP791" s="193"/>
      <c r="AQ791" s="193"/>
      <c r="AR791" s="193"/>
      <c r="AS791" s="193"/>
      <c r="AT791" s="193"/>
      <c r="AU791" s="193"/>
      <c r="AV791" s="193"/>
    </row>
    <row r="792" spans="1:48" ht="15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  <c r="AE792" s="193"/>
      <c r="AF792" s="193"/>
      <c r="AG792" s="193"/>
      <c r="AH792" s="193"/>
      <c r="AI792" s="193"/>
      <c r="AJ792" s="193"/>
      <c r="AK792" s="193"/>
      <c r="AL792" s="193"/>
      <c r="AM792" s="193"/>
      <c r="AN792" s="193"/>
      <c r="AO792" s="193"/>
      <c r="AP792" s="193"/>
      <c r="AQ792" s="193"/>
      <c r="AR792" s="193"/>
      <c r="AS792" s="193"/>
      <c r="AT792" s="193"/>
      <c r="AU792" s="193"/>
      <c r="AV792" s="193"/>
    </row>
    <row r="793" spans="1:48" ht="15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  <c r="AE793" s="193"/>
      <c r="AF793" s="193"/>
      <c r="AG793" s="193"/>
      <c r="AH793" s="193"/>
      <c r="AI793" s="193"/>
      <c r="AJ793" s="193"/>
      <c r="AK793" s="193"/>
      <c r="AL793" s="193"/>
      <c r="AM793" s="193"/>
      <c r="AN793" s="193"/>
      <c r="AO793" s="193"/>
      <c r="AP793" s="193"/>
      <c r="AQ793" s="193"/>
      <c r="AR793" s="193"/>
      <c r="AS793" s="193"/>
      <c r="AT793" s="193"/>
      <c r="AU793" s="193"/>
      <c r="AV793" s="193"/>
    </row>
    <row r="794" spans="1:48" ht="15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  <c r="AA794" s="193"/>
      <c r="AB794" s="193"/>
      <c r="AC794" s="193"/>
      <c r="AD794" s="193"/>
      <c r="AE794" s="193"/>
      <c r="AF794" s="193"/>
      <c r="AG794" s="193"/>
      <c r="AH794" s="193"/>
      <c r="AI794" s="193"/>
      <c r="AJ794" s="193"/>
      <c r="AK794" s="193"/>
      <c r="AL794" s="193"/>
      <c r="AM794" s="193"/>
      <c r="AN794" s="193"/>
      <c r="AO794" s="193"/>
      <c r="AP794" s="193"/>
      <c r="AQ794" s="193"/>
      <c r="AR794" s="193"/>
      <c r="AS794" s="193"/>
      <c r="AT794" s="193"/>
      <c r="AU794" s="193"/>
      <c r="AV794" s="193"/>
    </row>
    <row r="795" spans="1:48" ht="15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  <c r="AE795" s="193"/>
      <c r="AF795" s="193"/>
      <c r="AG795" s="193"/>
      <c r="AH795" s="193"/>
      <c r="AI795" s="193"/>
      <c r="AJ795" s="193"/>
      <c r="AK795" s="193"/>
      <c r="AL795" s="193"/>
      <c r="AM795" s="193"/>
      <c r="AN795" s="193"/>
      <c r="AO795" s="193"/>
      <c r="AP795" s="193"/>
      <c r="AQ795" s="193"/>
      <c r="AR795" s="193"/>
      <c r="AS795" s="193"/>
      <c r="AT795" s="193"/>
      <c r="AU795" s="193"/>
      <c r="AV795" s="193"/>
    </row>
    <row r="796" spans="1:48" ht="15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  <c r="AE796" s="193"/>
      <c r="AF796" s="193"/>
      <c r="AG796" s="193"/>
      <c r="AH796" s="193"/>
      <c r="AI796" s="193"/>
      <c r="AJ796" s="193"/>
      <c r="AK796" s="193"/>
      <c r="AL796" s="193"/>
      <c r="AM796" s="193"/>
      <c r="AN796" s="193"/>
      <c r="AO796" s="193"/>
      <c r="AP796" s="193"/>
      <c r="AQ796" s="193"/>
      <c r="AR796" s="193"/>
      <c r="AS796" s="193"/>
      <c r="AT796" s="193"/>
      <c r="AU796" s="193"/>
      <c r="AV796" s="193"/>
    </row>
    <row r="797" spans="1:48" ht="15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  <c r="AE797" s="193"/>
      <c r="AF797" s="193"/>
      <c r="AG797" s="193"/>
      <c r="AH797" s="193"/>
      <c r="AI797" s="193"/>
      <c r="AJ797" s="193"/>
      <c r="AK797" s="193"/>
      <c r="AL797" s="193"/>
      <c r="AM797" s="193"/>
      <c r="AN797" s="193"/>
      <c r="AO797" s="193"/>
      <c r="AP797" s="193"/>
      <c r="AQ797" s="193"/>
      <c r="AR797" s="193"/>
      <c r="AS797" s="193"/>
      <c r="AT797" s="193"/>
      <c r="AU797" s="193"/>
      <c r="AV797" s="193"/>
    </row>
    <row r="798" spans="1:48" ht="15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  <c r="AE798" s="193"/>
      <c r="AF798" s="193"/>
      <c r="AG798" s="193"/>
      <c r="AH798" s="193"/>
      <c r="AI798" s="193"/>
      <c r="AJ798" s="193"/>
      <c r="AK798" s="193"/>
      <c r="AL798" s="193"/>
      <c r="AM798" s="193"/>
      <c r="AN798" s="193"/>
      <c r="AO798" s="193"/>
      <c r="AP798" s="193"/>
      <c r="AQ798" s="193"/>
      <c r="AR798" s="193"/>
      <c r="AS798" s="193"/>
      <c r="AT798" s="193"/>
      <c r="AU798" s="193"/>
      <c r="AV798" s="193"/>
    </row>
    <row r="799" spans="1:48" ht="15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  <c r="AE799" s="193"/>
      <c r="AF799" s="193"/>
      <c r="AG799" s="193"/>
      <c r="AH799" s="193"/>
      <c r="AI799" s="193"/>
      <c r="AJ799" s="193"/>
      <c r="AK799" s="193"/>
      <c r="AL799" s="193"/>
      <c r="AM799" s="193"/>
      <c r="AN799" s="193"/>
      <c r="AO799" s="193"/>
      <c r="AP799" s="193"/>
      <c r="AQ799" s="193"/>
      <c r="AR799" s="193"/>
      <c r="AS799" s="193"/>
      <c r="AT799" s="193"/>
      <c r="AU799" s="193"/>
      <c r="AV799" s="193"/>
    </row>
    <row r="800" spans="1:48" ht="15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  <c r="AE800" s="193"/>
      <c r="AF800" s="193"/>
      <c r="AG800" s="193"/>
      <c r="AH800" s="193"/>
      <c r="AI800" s="193"/>
      <c r="AJ800" s="193"/>
      <c r="AK800" s="193"/>
      <c r="AL800" s="193"/>
      <c r="AM800" s="193"/>
      <c r="AN800" s="193"/>
      <c r="AO800" s="193"/>
      <c r="AP800" s="193"/>
      <c r="AQ800" s="193"/>
      <c r="AR800" s="193"/>
      <c r="AS800" s="193"/>
      <c r="AT800" s="193"/>
      <c r="AU800" s="193"/>
      <c r="AV800" s="193"/>
    </row>
    <row r="801" spans="1:48" ht="15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  <c r="AE801" s="193"/>
      <c r="AF801" s="193"/>
      <c r="AG801" s="193"/>
      <c r="AH801" s="193"/>
      <c r="AI801" s="193"/>
      <c r="AJ801" s="193"/>
      <c r="AK801" s="193"/>
      <c r="AL801" s="193"/>
      <c r="AM801" s="193"/>
      <c r="AN801" s="193"/>
      <c r="AO801" s="193"/>
      <c r="AP801" s="193"/>
      <c r="AQ801" s="193"/>
      <c r="AR801" s="193"/>
      <c r="AS801" s="193"/>
      <c r="AT801" s="193"/>
      <c r="AU801" s="193"/>
      <c r="AV801" s="193"/>
    </row>
    <row r="802" spans="1:48" ht="15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  <c r="AE802" s="193"/>
      <c r="AF802" s="193"/>
      <c r="AG802" s="193"/>
      <c r="AH802" s="193"/>
      <c r="AI802" s="193"/>
      <c r="AJ802" s="193"/>
      <c r="AK802" s="193"/>
      <c r="AL802" s="193"/>
      <c r="AM802" s="193"/>
      <c r="AN802" s="193"/>
      <c r="AO802" s="193"/>
      <c r="AP802" s="193"/>
      <c r="AQ802" s="193"/>
      <c r="AR802" s="193"/>
      <c r="AS802" s="193"/>
      <c r="AT802" s="193"/>
      <c r="AU802" s="193"/>
      <c r="AV802" s="193"/>
    </row>
    <row r="803" spans="1:48" ht="15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  <c r="AE803" s="193"/>
      <c r="AF803" s="193"/>
      <c r="AG803" s="193"/>
      <c r="AH803" s="193"/>
      <c r="AI803" s="193"/>
      <c r="AJ803" s="193"/>
      <c r="AK803" s="193"/>
      <c r="AL803" s="193"/>
      <c r="AM803" s="193"/>
      <c r="AN803" s="193"/>
      <c r="AO803" s="193"/>
      <c r="AP803" s="193"/>
      <c r="AQ803" s="193"/>
      <c r="AR803" s="193"/>
      <c r="AS803" s="193"/>
      <c r="AT803" s="193"/>
      <c r="AU803" s="193"/>
      <c r="AV803" s="193"/>
    </row>
    <row r="804" spans="1:48" ht="15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  <c r="AE804" s="193"/>
      <c r="AF804" s="193"/>
      <c r="AG804" s="193"/>
      <c r="AH804" s="193"/>
      <c r="AI804" s="193"/>
      <c r="AJ804" s="193"/>
      <c r="AK804" s="193"/>
      <c r="AL804" s="193"/>
      <c r="AM804" s="193"/>
      <c r="AN804" s="193"/>
      <c r="AO804" s="193"/>
      <c r="AP804" s="193"/>
      <c r="AQ804" s="193"/>
      <c r="AR804" s="193"/>
      <c r="AS804" s="193"/>
      <c r="AT804" s="193"/>
      <c r="AU804" s="193"/>
      <c r="AV804" s="193"/>
    </row>
    <row r="805" spans="1:48" ht="15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  <c r="AE805" s="193"/>
      <c r="AF805" s="193"/>
      <c r="AG805" s="193"/>
      <c r="AH805" s="193"/>
      <c r="AI805" s="193"/>
      <c r="AJ805" s="193"/>
      <c r="AK805" s="193"/>
      <c r="AL805" s="193"/>
      <c r="AM805" s="193"/>
      <c r="AN805" s="193"/>
      <c r="AO805" s="193"/>
      <c r="AP805" s="193"/>
      <c r="AQ805" s="193"/>
      <c r="AR805" s="193"/>
      <c r="AS805" s="193"/>
      <c r="AT805" s="193"/>
      <c r="AU805" s="193"/>
      <c r="AV805" s="193"/>
    </row>
    <row r="806" spans="1:48" ht="15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  <c r="AE806" s="193"/>
      <c r="AF806" s="193"/>
      <c r="AG806" s="193"/>
      <c r="AH806" s="193"/>
      <c r="AI806" s="193"/>
      <c r="AJ806" s="193"/>
      <c r="AK806" s="193"/>
      <c r="AL806" s="193"/>
      <c r="AM806" s="193"/>
      <c r="AN806" s="193"/>
      <c r="AO806" s="193"/>
      <c r="AP806" s="193"/>
      <c r="AQ806" s="193"/>
      <c r="AR806" s="193"/>
      <c r="AS806" s="193"/>
      <c r="AT806" s="193"/>
      <c r="AU806" s="193"/>
      <c r="AV806" s="193"/>
    </row>
    <row r="807" spans="1:48" ht="15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  <c r="AE807" s="193"/>
      <c r="AF807" s="193"/>
      <c r="AG807" s="193"/>
      <c r="AH807" s="193"/>
      <c r="AI807" s="193"/>
      <c r="AJ807" s="193"/>
      <c r="AK807" s="193"/>
      <c r="AL807" s="193"/>
      <c r="AM807" s="193"/>
      <c r="AN807" s="193"/>
      <c r="AO807" s="193"/>
      <c r="AP807" s="193"/>
      <c r="AQ807" s="193"/>
      <c r="AR807" s="193"/>
      <c r="AS807" s="193"/>
      <c r="AT807" s="193"/>
      <c r="AU807" s="193"/>
      <c r="AV807" s="193"/>
    </row>
    <row r="808" spans="1:48" ht="15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  <c r="AE808" s="193"/>
      <c r="AF808" s="193"/>
      <c r="AG808" s="193"/>
      <c r="AH808" s="193"/>
      <c r="AI808" s="193"/>
      <c r="AJ808" s="193"/>
      <c r="AK808" s="193"/>
      <c r="AL808" s="193"/>
      <c r="AM808" s="193"/>
      <c r="AN808" s="193"/>
      <c r="AO808" s="193"/>
      <c r="AP808" s="193"/>
      <c r="AQ808" s="193"/>
      <c r="AR808" s="193"/>
      <c r="AS808" s="193"/>
      <c r="AT808" s="193"/>
      <c r="AU808" s="193"/>
      <c r="AV808" s="193"/>
    </row>
    <row r="809" spans="1:48" ht="15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  <c r="AE809" s="193"/>
      <c r="AF809" s="193"/>
      <c r="AG809" s="193"/>
      <c r="AH809" s="193"/>
      <c r="AI809" s="193"/>
      <c r="AJ809" s="193"/>
      <c r="AK809" s="193"/>
      <c r="AL809" s="193"/>
      <c r="AM809" s="193"/>
      <c r="AN809" s="193"/>
      <c r="AO809" s="193"/>
      <c r="AP809" s="193"/>
      <c r="AQ809" s="193"/>
      <c r="AR809" s="193"/>
      <c r="AS809" s="193"/>
      <c r="AT809" s="193"/>
      <c r="AU809" s="193"/>
      <c r="AV809" s="193"/>
    </row>
    <row r="810" spans="1:48" ht="15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  <c r="AE810" s="193"/>
      <c r="AF810" s="193"/>
      <c r="AG810" s="193"/>
      <c r="AH810" s="193"/>
      <c r="AI810" s="193"/>
      <c r="AJ810" s="193"/>
      <c r="AK810" s="193"/>
      <c r="AL810" s="193"/>
      <c r="AM810" s="193"/>
      <c r="AN810" s="193"/>
      <c r="AO810" s="193"/>
      <c r="AP810" s="193"/>
      <c r="AQ810" s="193"/>
      <c r="AR810" s="193"/>
      <c r="AS810" s="193"/>
      <c r="AT810" s="193"/>
      <c r="AU810" s="193"/>
      <c r="AV810" s="193"/>
    </row>
    <row r="811" spans="1:48" ht="15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  <c r="AE811" s="193"/>
      <c r="AF811" s="193"/>
      <c r="AG811" s="193"/>
      <c r="AH811" s="193"/>
      <c r="AI811" s="193"/>
      <c r="AJ811" s="193"/>
      <c r="AK811" s="193"/>
      <c r="AL811" s="193"/>
      <c r="AM811" s="193"/>
      <c r="AN811" s="193"/>
      <c r="AO811" s="193"/>
      <c r="AP811" s="193"/>
      <c r="AQ811" s="193"/>
      <c r="AR811" s="193"/>
      <c r="AS811" s="193"/>
      <c r="AT811" s="193"/>
      <c r="AU811" s="193"/>
      <c r="AV811" s="193"/>
    </row>
    <row r="812" spans="1:48" ht="15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  <c r="AE812" s="193"/>
      <c r="AF812" s="193"/>
      <c r="AG812" s="193"/>
      <c r="AH812" s="193"/>
      <c r="AI812" s="193"/>
      <c r="AJ812" s="193"/>
      <c r="AK812" s="193"/>
      <c r="AL812" s="193"/>
      <c r="AM812" s="193"/>
      <c r="AN812" s="193"/>
      <c r="AO812" s="193"/>
      <c r="AP812" s="193"/>
      <c r="AQ812" s="193"/>
      <c r="AR812" s="193"/>
      <c r="AS812" s="193"/>
      <c r="AT812" s="193"/>
      <c r="AU812" s="193"/>
      <c r="AV812" s="193"/>
    </row>
    <row r="813" spans="1:48" ht="15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  <c r="AE813" s="193"/>
      <c r="AF813" s="193"/>
      <c r="AG813" s="193"/>
      <c r="AH813" s="193"/>
      <c r="AI813" s="193"/>
      <c r="AJ813" s="193"/>
      <c r="AK813" s="193"/>
      <c r="AL813" s="193"/>
      <c r="AM813" s="193"/>
      <c r="AN813" s="193"/>
      <c r="AO813" s="193"/>
      <c r="AP813" s="193"/>
      <c r="AQ813" s="193"/>
      <c r="AR813" s="193"/>
      <c r="AS813" s="193"/>
      <c r="AT813" s="193"/>
      <c r="AU813" s="193"/>
      <c r="AV813" s="193"/>
    </row>
    <row r="814" spans="1:48" ht="15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  <c r="AE814" s="193"/>
      <c r="AF814" s="193"/>
      <c r="AG814" s="193"/>
      <c r="AH814" s="193"/>
      <c r="AI814" s="193"/>
      <c r="AJ814" s="193"/>
      <c r="AK814" s="193"/>
      <c r="AL814" s="193"/>
      <c r="AM814" s="193"/>
      <c r="AN814" s="193"/>
      <c r="AO814" s="193"/>
      <c r="AP814" s="193"/>
      <c r="AQ814" s="193"/>
      <c r="AR814" s="193"/>
      <c r="AS814" s="193"/>
      <c r="AT814" s="193"/>
      <c r="AU814" s="193"/>
      <c r="AV814" s="193"/>
    </row>
    <row r="815" spans="1:48" ht="15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  <c r="AE815" s="193"/>
      <c r="AF815" s="193"/>
      <c r="AG815" s="193"/>
      <c r="AH815" s="193"/>
      <c r="AI815" s="193"/>
      <c r="AJ815" s="193"/>
      <c r="AK815" s="193"/>
      <c r="AL815" s="193"/>
      <c r="AM815" s="193"/>
      <c r="AN815" s="193"/>
      <c r="AO815" s="193"/>
      <c r="AP815" s="193"/>
      <c r="AQ815" s="193"/>
      <c r="AR815" s="193"/>
      <c r="AS815" s="193"/>
      <c r="AT815" s="193"/>
      <c r="AU815" s="193"/>
      <c r="AV815" s="193"/>
    </row>
    <row r="816" spans="1:48" ht="15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  <c r="AE816" s="193"/>
      <c r="AF816" s="193"/>
      <c r="AG816" s="193"/>
      <c r="AH816" s="193"/>
      <c r="AI816" s="193"/>
      <c r="AJ816" s="193"/>
      <c r="AK816" s="193"/>
      <c r="AL816" s="193"/>
      <c r="AM816" s="193"/>
      <c r="AN816" s="193"/>
      <c r="AO816" s="193"/>
      <c r="AP816" s="193"/>
      <c r="AQ816" s="193"/>
      <c r="AR816" s="193"/>
      <c r="AS816" s="193"/>
      <c r="AT816" s="193"/>
      <c r="AU816" s="193"/>
      <c r="AV816" s="193"/>
    </row>
    <row r="817" spans="1:48" ht="15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  <c r="AA817" s="193"/>
      <c r="AB817" s="193"/>
      <c r="AC817" s="193"/>
      <c r="AD817" s="193"/>
      <c r="AE817" s="193"/>
      <c r="AF817" s="193"/>
      <c r="AG817" s="193"/>
      <c r="AH817" s="193"/>
      <c r="AI817" s="193"/>
      <c r="AJ817" s="193"/>
      <c r="AK817" s="193"/>
      <c r="AL817" s="193"/>
      <c r="AM817" s="193"/>
      <c r="AN817" s="193"/>
      <c r="AO817" s="193"/>
      <c r="AP817" s="193"/>
      <c r="AQ817" s="193"/>
      <c r="AR817" s="193"/>
      <c r="AS817" s="193"/>
      <c r="AT817" s="193"/>
      <c r="AU817" s="193"/>
      <c r="AV817" s="193"/>
    </row>
    <row r="818" spans="1:48" ht="15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  <c r="AE818" s="193"/>
      <c r="AF818" s="193"/>
      <c r="AG818" s="193"/>
      <c r="AH818" s="193"/>
      <c r="AI818" s="193"/>
      <c r="AJ818" s="193"/>
      <c r="AK818" s="193"/>
      <c r="AL818" s="193"/>
      <c r="AM818" s="193"/>
      <c r="AN818" s="193"/>
      <c r="AO818" s="193"/>
      <c r="AP818" s="193"/>
      <c r="AQ818" s="193"/>
      <c r="AR818" s="193"/>
      <c r="AS818" s="193"/>
      <c r="AT818" s="193"/>
      <c r="AU818" s="193"/>
      <c r="AV818" s="193"/>
    </row>
    <row r="819" spans="1:48" ht="15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  <c r="AE819" s="193"/>
      <c r="AF819" s="193"/>
      <c r="AG819" s="193"/>
      <c r="AH819" s="193"/>
      <c r="AI819" s="193"/>
      <c r="AJ819" s="193"/>
      <c r="AK819" s="193"/>
      <c r="AL819" s="193"/>
      <c r="AM819" s="193"/>
      <c r="AN819" s="193"/>
      <c r="AO819" s="193"/>
      <c r="AP819" s="193"/>
      <c r="AQ819" s="193"/>
      <c r="AR819" s="193"/>
      <c r="AS819" s="193"/>
      <c r="AT819" s="193"/>
      <c r="AU819" s="193"/>
      <c r="AV819" s="193"/>
    </row>
    <row r="820" spans="1:48" ht="15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  <c r="AE820" s="193"/>
      <c r="AF820" s="193"/>
      <c r="AG820" s="193"/>
      <c r="AH820" s="193"/>
      <c r="AI820" s="193"/>
      <c r="AJ820" s="193"/>
      <c r="AK820" s="193"/>
      <c r="AL820" s="193"/>
      <c r="AM820" s="193"/>
      <c r="AN820" s="193"/>
      <c r="AO820" s="193"/>
      <c r="AP820" s="193"/>
      <c r="AQ820" s="193"/>
      <c r="AR820" s="193"/>
      <c r="AS820" s="193"/>
      <c r="AT820" s="193"/>
      <c r="AU820" s="193"/>
      <c r="AV820" s="193"/>
    </row>
    <row r="821" spans="1:48" ht="15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  <c r="AE821" s="193"/>
      <c r="AF821" s="193"/>
      <c r="AG821" s="193"/>
      <c r="AH821" s="193"/>
      <c r="AI821" s="193"/>
      <c r="AJ821" s="193"/>
      <c r="AK821" s="193"/>
      <c r="AL821" s="193"/>
      <c r="AM821" s="193"/>
      <c r="AN821" s="193"/>
      <c r="AO821" s="193"/>
      <c r="AP821" s="193"/>
      <c r="AQ821" s="193"/>
      <c r="AR821" s="193"/>
      <c r="AS821" s="193"/>
      <c r="AT821" s="193"/>
      <c r="AU821" s="193"/>
      <c r="AV821" s="193"/>
    </row>
    <row r="822" spans="1:48" ht="15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  <c r="AA822" s="193"/>
      <c r="AB822" s="193"/>
      <c r="AC822" s="193"/>
      <c r="AD822" s="193"/>
      <c r="AE822" s="193"/>
      <c r="AF822" s="193"/>
      <c r="AG822" s="193"/>
      <c r="AH822" s="193"/>
      <c r="AI822" s="193"/>
      <c r="AJ822" s="193"/>
      <c r="AK822" s="193"/>
      <c r="AL822" s="193"/>
      <c r="AM822" s="193"/>
      <c r="AN822" s="193"/>
      <c r="AO822" s="193"/>
      <c r="AP822" s="193"/>
      <c r="AQ822" s="193"/>
      <c r="AR822" s="193"/>
      <c r="AS822" s="193"/>
      <c r="AT822" s="193"/>
      <c r="AU822" s="193"/>
      <c r="AV822" s="193"/>
    </row>
    <row r="823" spans="1:48" ht="15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  <c r="AE823" s="193"/>
      <c r="AF823" s="193"/>
      <c r="AG823" s="193"/>
      <c r="AH823" s="193"/>
      <c r="AI823" s="193"/>
      <c r="AJ823" s="193"/>
      <c r="AK823" s="193"/>
      <c r="AL823" s="193"/>
      <c r="AM823" s="193"/>
      <c r="AN823" s="193"/>
      <c r="AO823" s="193"/>
      <c r="AP823" s="193"/>
      <c r="AQ823" s="193"/>
      <c r="AR823" s="193"/>
      <c r="AS823" s="193"/>
      <c r="AT823" s="193"/>
      <c r="AU823" s="193"/>
      <c r="AV823" s="193"/>
    </row>
    <row r="824" spans="1:48" ht="15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  <c r="AE824" s="193"/>
      <c r="AF824" s="193"/>
      <c r="AG824" s="193"/>
      <c r="AH824" s="193"/>
      <c r="AI824" s="193"/>
      <c r="AJ824" s="193"/>
      <c r="AK824" s="193"/>
      <c r="AL824" s="193"/>
      <c r="AM824" s="193"/>
      <c r="AN824" s="193"/>
      <c r="AO824" s="193"/>
      <c r="AP824" s="193"/>
      <c r="AQ824" s="193"/>
      <c r="AR824" s="193"/>
      <c r="AS824" s="193"/>
      <c r="AT824" s="193"/>
      <c r="AU824" s="193"/>
      <c r="AV824" s="193"/>
    </row>
    <row r="825" spans="1:48" ht="15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  <c r="AE825" s="193"/>
      <c r="AF825" s="193"/>
      <c r="AG825" s="193"/>
      <c r="AH825" s="193"/>
      <c r="AI825" s="193"/>
      <c r="AJ825" s="193"/>
      <c r="AK825" s="193"/>
      <c r="AL825" s="193"/>
      <c r="AM825" s="193"/>
      <c r="AN825" s="193"/>
      <c r="AO825" s="193"/>
      <c r="AP825" s="193"/>
      <c r="AQ825" s="193"/>
      <c r="AR825" s="193"/>
      <c r="AS825" s="193"/>
      <c r="AT825" s="193"/>
      <c r="AU825" s="193"/>
      <c r="AV825" s="193"/>
    </row>
    <row r="826" spans="1:48" ht="15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  <c r="AE826" s="193"/>
      <c r="AF826" s="193"/>
      <c r="AG826" s="193"/>
      <c r="AH826" s="193"/>
      <c r="AI826" s="193"/>
      <c r="AJ826" s="193"/>
      <c r="AK826" s="193"/>
      <c r="AL826" s="193"/>
      <c r="AM826" s="193"/>
      <c r="AN826" s="193"/>
      <c r="AO826" s="193"/>
      <c r="AP826" s="193"/>
      <c r="AQ826" s="193"/>
      <c r="AR826" s="193"/>
      <c r="AS826" s="193"/>
      <c r="AT826" s="193"/>
      <c r="AU826" s="193"/>
      <c r="AV826" s="193"/>
    </row>
    <row r="827" spans="1:48" ht="15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  <c r="AE827" s="193"/>
      <c r="AF827" s="193"/>
      <c r="AG827" s="193"/>
      <c r="AH827" s="193"/>
      <c r="AI827" s="193"/>
      <c r="AJ827" s="193"/>
      <c r="AK827" s="193"/>
      <c r="AL827" s="193"/>
      <c r="AM827" s="193"/>
      <c r="AN827" s="193"/>
      <c r="AO827" s="193"/>
      <c r="AP827" s="193"/>
      <c r="AQ827" s="193"/>
      <c r="AR827" s="193"/>
      <c r="AS827" s="193"/>
      <c r="AT827" s="193"/>
      <c r="AU827" s="193"/>
      <c r="AV827" s="193"/>
    </row>
    <row r="828" spans="1:48" ht="15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  <c r="AE828" s="193"/>
      <c r="AF828" s="193"/>
      <c r="AG828" s="193"/>
      <c r="AH828" s="193"/>
      <c r="AI828" s="193"/>
      <c r="AJ828" s="193"/>
      <c r="AK828" s="193"/>
      <c r="AL828" s="193"/>
      <c r="AM828" s="193"/>
      <c r="AN828" s="193"/>
      <c r="AO828" s="193"/>
      <c r="AP828" s="193"/>
      <c r="AQ828" s="193"/>
      <c r="AR828" s="193"/>
      <c r="AS828" s="193"/>
      <c r="AT828" s="193"/>
      <c r="AU828" s="193"/>
      <c r="AV828" s="193"/>
    </row>
    <row r="829" spans="1:48" ht="15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  <c r="AE829" s="193"/>
      <c r="AF829" s="193"/>
      <c r="AG829" s="193"/>
      <c r="AH829" s="193"/>
      <c r="AI829" s="193"/>
      <c r="AJ829" s="193"/>
      <c r="AK829" s="193"/>
      <c r="AL829" s="193"/>
      <c r="AM829" s="193"/>
      <c r="AN829" s="193"/>
      <c r="AO829" s="193"/>
      <c r="AP829" s="193"/>
      <c r="AQ829" s="193"/>
      <c r="AR829" s="193"/>
      <c r="AS829" s="193"/>
      <c r="AT829" s="193"/>
      <c r="AU829" s="193"/>
      <c r="AV829" s="193"/>
    </row>
    <row r="830" spans="1:48" ht="15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  <c r="AA830" s="193"/>
      <c r="AB830" s="193"/>
      <c r="AC830" s="193"/>
      <c r="AD830" s="193"/>
      <c r="AE830" s="193"/>
      <c r="AF830" s="193"/>
      <c r="AG830" s="193"/>
      <c r="AH830" s="193"/>
      <c r="AI830" s="193"/>
      <c r="AJ830" s="193"/>
      <c r="AK830" s="193"/>
      <c r="AL830" s="193"/>
      <c r="AM830" s="193"/>
      <c r="AN830" s="193"/>
      <c r="AO830" s="193"/>
      <c r="AP830" s="193"/>
      <c r="AQ830" s="193"/>
      <c r="AR830" s="193"/>
      <c r="AS830" s="193"/>
      <c r="AT830" s="193"/>
      <c r="AU830" s="193"/>
      <c r="AV830" s="193"/>
    </row>
    <row r="831" spans="1:48" ht="15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  <c r="AE831" s="193"/>
      <c r="AF831" s="193"/>
      <c r="AG831" s="193"/>
      <c r="AH831" s="193"/>
      <c r="AI831" s="193"/>
      <c r="AJ831" s="193"/>
      <c r="AK831" s="193"/>
      <c r="AL831" s="193"/>
      <c r="AM831" s="193"/>
      <c r="AN831" s="193"/>
      <c r="AO831" s="193"/>
      <c r="AP831" s="193"/>
      <c r="AQ831" s="193"/>
      <c r="AR831" s="193"/>
      <c r="AS831" s="193"/>
      <c r="AT831" s="193"/>
      <c r="AU831" s="193"/>
      <c r="AV831" s="193"/>
    </row>
    <row r="832" spans="1:48" ht="15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  <c r="AE832" s="193"/>
      <c r="AF832" s="193"/>
      <c r="AG832" s="193"/>
      <c r="AH832" s="193"/>
      <c r="AI832" s="193"/>
      <c r="AJ832" s="193"/>
      <c r="AK832" s="193"/>
      <c r="AL832" s="193"/>
      <c r="AM832" s="193"/>
      <c r="AN832" s="193"/>
      <c r="AO832" s="193"/>
      <c r="AP832" s="193"/>
      <c r="AQ832" s="193"/>
      <c r="AR832" s="193"/>
      <c r="AS832" s="193"/>
      <c r="AT832" s="193"/>
      <c r="AU832" s="193"/>
      <c r="AV832" s="193"/>
    </row>
    <row r="833" spans="1:48" ht="15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  <c r="AE833" s="193"/>
      <c r="AF833" s="193"/>
      <c r="AG833" s="193"/>
      <c r="AH833" s="193"/>
      <c r="AI833" s="193"/>
      <c r="AJ833" s="193"/>
      <c r="AK833" s="193"/>
      <c r="AL833" s="193"/>
      <c r="AM833" s="193"/>
      <c r="AN833" s="193"/>
      <c r="AO833" s="193"/>
      <c r="AP833" s="193"/>
      <c r="AQ833" s="193"/>
      <c r="AR833" s="193"/>
      <c r="AS833" s="193"/>
      <c r="AT833" s="193"/>
      <c r="AU833" s="193"/>
      <c r="AV833" s="193"/>
    </row>
    <row r="834" spans="1:48" ht="15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  <c r="AE834" s="193"/>
      <c r="AF834" s="193"/>
      <c r="AG834" s="193"/>
      <c r="AH834" s="193"/>
      <c r="AI834" s="193"/>
      <c r="AJ834" s="193"/>
      <c r="AK834" s="193"/>
      <c r="AL834" s="193"/>
      <c r="AM834" s="193"/>
      <c r="AN834" s="193"/>
      <c r="AO834" s="193"/>
      <c r="AP834" s="193"/>
      <c r="AQ834" s="193"/>
      <c r="AR834" s="193"/>
      <c r="AS834" s="193"/>
      <c r="AT834" s="193"/>
      <c r="AU834" s="193"/>
      <c r="AV834" s="193"/>
    </row>
    <row r="835" spans="1:48" ht="15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  <c r="AE835" s="193"/>
      <c r="AF835" s="193"/>
      <c r="AG835" s="193"/>
      <c r="AH835" s="193"/>
      <c r="AI835" s="193"/>
      <c r="AJ835" s="193"/>
      <c r="AK835" s="193"/>
      <c r="AL835" s="193"/>
      <c r="AM835" s="193"/>
      <c r="AN835" s="193"/>
      <c r="AO835" s="193"/>
      <c r="AP835" s="193"/>
      <c r="AQ835" s="193"/>
      <c r="AR835" s="193"/>
      <c r="AS835" s="193"/>
      <c r="AT835" s="193"/>
      <c r="AU835" s="193"/>
      <c r="AV835" s="193"/>
    </row>
    <row r="836" spans="1:48" ht="15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  <c r="AA836" s="193"/>
      <c r="AB836" s="193"/>
      <c r="AC836" s="193"/>
      <c r="AD836" s="193"/>
      <c r="AE836" s="193"/>
      <c r="AF836" s="193"/>
      <c r="AG836" s="193"/>
      <c r="AH836" s="193"/>
      <c r="AI836" s="193"/>
      <c r="AJ836" s="193"/>
      <c r="AK836" s="193"/>
      <c r="AL836" s="193"/>
      <c r="AM836" s="193"/>
      <c r="AN836" s="193"/>
      <c r="AO836" s="193"/>
      <c r="AP836" s="193"/>
      <c r="AQ836" s="193"/>
      <c r="AR836" s="193"/>
      <c r="AS836" s="193"/>
      <c r="AT836" s="193"/>
      <c r="AU836" s="193"/>
      <c r="AV836" s="193"/>
    </row>
    <row r="837" spans="1:48" ht="15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  <c r="AE837" s="193"/>
      <c r="AF837" s="193"/>
      <c r="AG837" s="193"/>
      <c r="AH837" s="193"/>
      <c r="AI837" s="193"/>
      <c r="AJ837" s="193"/>
      <c r="AK837" s="193"/>
      <c r="AL837" s="193"/>
      <c r="AM837" s="193"/>
      <c r="AN837" s="193"/>
      <c r="AO837" s="193"/>
      <c r="AP837" s="193"/>
      <c r="AQ837" s="193"/>
      <c r="AR837" s="193"/>
      <c r="AS837" s="193"/>
      <c r="AT837" s="193"/>
      <c r="AU837" s="193"/>
      <c r="AV837" s="193"/>
    </row>
    <row r="838" spans="1:48" ht="15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  <c r="AE838" s="193"/>
      <c r="AF838" s="193"/>
      <c r="AG838" s="193"/>
      <c r="AH838" s="193"/>
      <c r="AI838" s="193"/>
      <c r="AJ838" s="193"/>
      <c r="AK838" s="193"/>
      <c r="AL838" s="193"/>
      <c r="AM838" s="193"/>
      <c r="AN838" s="193"/>
      <c r="AO838" s="193"/>
      <c r="AP838" s="193"/>
      <c r="AQ838" s="193"/>
      <c r="AR838" s="193"/>
      <c r="AS838" s="193"/>
      <c r="AT838" s="193"/>
      <c r="AU838" s="193"/>
      <c r="AV838" s="193"/>
    </row>
    <row r="839" spans="1:48" ht="15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  <c r="AE839" s="193"/>
      <c r="AF839" s="193"/>
      <c r="AG839" s="193"/>
      <c r="AH839" s="193"/>
      <c r="AI839" s="193"/>
      <c r="AJ839" s="193"/>
      <c r="AK839" s="193"/>
      <c r="AL839" s="193"/>
      <c r="AM839" s="193"/>
      <c r="AN839" s="193"/>
      <c r="AO839" s="193"/>
      <c r="AP839" s="193"/>
      <c r="AQ839" s="193"/>
      <c r="AR839" s="193"/>
      <c r="AS839" s="193"/>
      <c r="AT839" s="193"/>
      <c r="AU839" s="193"/>
      <c r="AV839" s="193"/>
    </row>
    <row r="840" spans="1:48" ht="15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  <c r="AE840" s="193"/>
      <c r="AF840" s="193"/>
      <c r="AG840" s="193"/>
      <c r="AH840" s="193"/>
      <c r="AI840" s="193"/>
      <c r="AJ840" s="193"/>
      <c r="AK840" s="193"/>
      <c r="AL840" s="193"/>
      <c r="AM840" s="193"/>
      <c r="AN840" s="193"/>
      <c r="AO840" s="193"/>
      <c r="AP840" s="193"/>
      <c r="AQ840" s="193"/>
      <c r="AR840" s="193"/>
      <c r="AS840" s="193"/>
      <c r="AT840" s="193"/>
      <c r="AU840" s="193"/>
      <c r="AV840" s="193"/>
    </row>
    <row r="841" spans="1:48" ht="15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  <c r="AE841" s="193"/>
      <c r="AF841" s="193"/>
      <c r="AG841" s="193"/>
      <c r="AH841" s="193"/>
      <c r="AI841" s="193"/>
      <c r="AJ841" s="193"/>
      <c r="AK841" s="193"/>
      <c r="AL841" s="193"/>
      <c r="AM841" s="193"/>
      <c r="AN841" s="193"/>
      <c r="AO841" s="193"/>
      <c r="AP841" s="193"/>
      <c r="AQ841" s="193"/>
      <c r="AR841" s="193"/>
      <c r="AS841" s="193"/>
      <c r="AT841" s="193"/>
      <c r="AU841" s="193"/>
      <c r="AV841" s="193"/>
    </row>
    <row r="842" spans="1:48" ht="15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  <c r="AE842" s="193"/>
      <c r="AF842" s="193"/>
      <c r="AG842" s="193"/>
      <c r="AH842" s="193"/>
      <c r="AI842" s="193"/>
      <c r="AJ842" s="193"/>
      <c r="AK842" s="193"/>
      <c r="AL842" s="193"/>
      <c r="AM842" s="193"/>
      <c r="AN842" s="193"/>
      <c r="AO842" s="193"/>
      <c r="AP842" s="193"/>
      <c r="AQ842" s="193"/>
      <c r="AR842" s="193"/>
      <c r="AS842" s="193"/>
      <c r="AT842" s="193"/>
      <c r="AU842" s="193"/>
      <c r="AV842" s="193"/>
    </row>
    <row r="843" spans="1:48" ht="15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  <c r="AE843" s="193"/>
      <c r="AF843" s="193"/>
      <c r="AG843" s="193"/>
      <c r="AH843" s="193"/>
      <c r="AI843" s="193"/>
      <c r="AJ843" s="193"/>
      <c r="AK843" s="193"/>
      <c r="AL843" s="193"/>
      <c r="AM843" s="193"/>
      <c r="AN843" s="193"/>
      <c r="AO843" s="193"/>
      <c r="AP843" s="193"/>
      <c r="AQ843" s="193"/>
      <c r="AR843" s="193"/>
      <c r="AS843" s="193"/>
      <c r="AT843" s="193"/>
      <c r="AU843" s="193"/>
      <c r="AV843" s="193"/>
    </row>
    <row r="844" spans="1:48" ht="15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  <c r="AE844" s="193"/>
      <c r="AF844" s="193"/>
      <c r="AG844" s="193"/>
      <c r="AH844" s="193"/>
      <c r="AI844" s="193"/>
      <c r="AJ844" s="193"/>
      <c r="AK844" s="193"/>
      <c r="AL844" s="193"/>
      <c r="AM844" s="193"/>
      <c r="AN844" s="193"/>
      <c r="AO844" s="193"/>
      <c r="AP844" s="193"/>
      <c r="AQ844" s="193"/>
      <c r="AR844" s="193"/>
      <c r="AS844" s="193"/>
      <c r="AT844" s="193"/>
      <c r="AU844" s="193"/>
      <c r="AV844" s="193"/>
    </row>
    <row r="845" spans="1:48" ht="15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  <c r="AE845" s="193"/>
      <c r="AF845" s="193"/>
      <c r="AG845" s="193"/>
      <c r="AH845" s="193"/>
      <c r="AI845" s="193"/>
      <c r="AJ845" s="193"/>
      <c r="AK845" s="193"/>
      <c r="AL845" s="193"/>
      <c r="AM845" s="193"/>
      <c r="AN845" s="193"/>
      <c r="AO845" s="193"/>
      <c r="AP845" s="193"/>
      <c r="AQ845" s="193"/>
      <c r="AR845" s="193"/>
      <c r="AS845" s="193"/>
      <c r="AT845" s="193"/>
      <c r="AU845" s="193"/>
      <c r="AV845" s="193"/>
    </row>
    <row r="846" spans="1:48" ht="15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  <c r="AE846" s="193"/>
      <c r="AF846" s="193"/>
      <c r="AG846" s="193"/>
      <c r="AH846" s="193"/>
      <c r="AI846" s="193"/>
      <c r="AJ846" s="193"/>
      <c r="AK846" s="193"/>
      <c r="AL846" s="193"/>
      <c r="AM846" s="193"/>
      <c r="AN846" s="193"/>
      <c r="AO846" s="193"/>
      <c r="AP846" s="193"/>
      <c r="AQ846" s="193"/>
      <c r="AR846" s="193"/>
      <c r="AS846" s="193"/>
      <c r="AT846" s="193"/>
      <c r="AU846" s="193"/>
      <c r="AV846" s="193"/>
    </row>
    <row r="847" spans="1:48" ht="15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  <c r="AE847" s="193"/>
      <c r="AF847" s="193"/>
      <c r="AG847" s="193"/>
      <c r="AH847" s="193"/>
      <c r="AI847" s="193"/>
      <c r="AJ847" s="193"/>
      <c r="AK847" s="193"/>
      <c r="AL847" s="193"/>
      <c r="AM847" s="193"/>
      <c r="AN847" s="193"/>
      <c r="AO847" s="193"/>
      <c r="AP847" s="193"/>
      <c r="AQ847" s="193"/>
      <c r="AR847" s="193"/>
      <c r="AS847" s="193"/>
      <c r="AT847" s="193"/>
      <c r="AU847" s="193"/>
      <c r="AV847" s="193"/>
    </row>
    <row r="848" spans="1:48" ht="15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  <c r="AE848" s="193"/>
      <c r="AF848" s="193"/>
      <c r="AG848" s="193"/>
      <c r="AH848" s="193"/>
      <c r="AI848" s="193"/>
      <c r="AJ848" s="193"/>
      <c r="AK848" s="193"/>
      <c r="AL848" s="193"/>
      <c r="AM848" s="193"/>
      <c r="AN848" s="193"/>
      <c r="AO848" s="193"/>
      <c r="AP848" s="193"/>
      <c r="AQ848" s="193"/>
      <c r="AR848" s="193"/>
      <c r="AS848" s="193"/>
      <c r="AT848" s="193"/>
      <c r="AU848" s="193"/>
      <c r="AV848" s="193"/>
    </row>
    <row r="849" spans="1:48" ht="15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  <c r="AE849" s="193"/>
      <c r="AF849" s="193"/>
      <c r="AG849" s="193"/>
      <c r="AH849" s="193"/>
      <c r="AI849" s="193"/>
      <c r="AJ849" s="193"/>
      <c r="AK849" s="193"/>
      <c r="AL849" s="193"/>
      <c r="AM849" s="193"/>
      <c r="AN849" s="193"/>
      <c r="AO849" s="193"/>
      <c r="AP849" s="193"/>
      <c r="AQ849" s="193"/>
      <c r="AR849" s="193"/>
      <c r="AS849" s="193"/>
      <c r="AT849" s="193"/>
      <c r="AU849" s="193"/>
      <c r="AV849" s="193"/>
    </row>
    <row r="850" spans="1:48" ht="15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  <c r="AE850" s="193"/>
      <c r="AF850" s="193"/>
      <c r="AG850" s="193"/>
      <c r="AH850" s="193"/>
      <c r="AI850" s="193"/>
      <c r="AJ850" s="193"/>
      <c r="AK850" s="193"/>
      <c r="AL850" s="193"/>
      <c r="AM850" s="193"/>
      <c r="AN850" s="193"/>
      <c r="AO850" s="193"/>
      <c r="AP850" s="193"/>
      <c r="AQ850" s="193"/>
      <c r="AR850" s="193"/>
      <c r="AS850" s="193"/>
      <c r="AT850" s="193"/>
      <c r="AU850" s="193"/>
      <c r="AV850" s="193"/>
    </row>
    <row r="851" spans="1:48" ht="15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  <c r="AE851" s="193"/>
      <c r="AF851" s="193"/>
      <c r="AG851" s="193"/>
      <c r="AH851" s="193"/>
      <c r="AI851" s="193"/>
      <c r="AJ851" s="193"/>
      <c r="AK851" s="193"/>
      <c r="AL851" s="193"/>
      <c r="AM851" s="193"/>
      <c r="AN851" s="193"/>
      <c r="AO851" s="193"/>
      <c r="AP851" s="193"/>
      <c r="AQ851" s="193"/>
      <c r="AR851" s="193"/>
      <c r="AS851" s="193"/>
      <c r="AT851" s="193"/>
      <c r="AU851" s="193"/>
      <c r="AV851" s="193"/>
    </row>
    <row r="852" spans="1:48" ht="15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  <c r="AE852" s="193"/>
      <c r="AF852" s="193"/>
      <c r="AG852" s="193"/>
      <c r="AH852" s="193"/>
      <c r="AI852" s="193"/>
      <c r="AJ852" s="193"/>
      <c r="AK852" s="193"/>
      <c r="AL852" s="193"/>
      <c r="AM852" s="193"/>
      <c r="AN852" s="193"/>
      <c r="AO852" s="193"/>
      <c r="AP852" s="193"/>
      <c r="AQ852" s="193"/>
      <c r="AR852" s="193"/>
      <c r="AS852" s="193"/>
      <c r="AT852" s="193"/>
      <c r="AU852" s="193"/>
      <c r="AV852" s="193"/>
    </row>
    <row r="853" spans="1:48" ht="15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  <c r="AE853" s="193"/>
      <c r="AF853" s="193"/>
      <c r="AG853" s="193"/>
      <c r="AH853" s="193"/>
      <c r="AI853" s="193"/>
      <c r="AJ853" s="193"/>
      <c r="AK853" s="193"/>
      <c r="AL853" s="193"/>
      <c r="AM853" s="193"/>
      <c r="AN853" s="193"/>
      <c r="AO853" s="193"/>
      <c r="AP853" s="193"/>
      <c r="AQ853" s="193"/>
      <c r="AR853" s="193"/>
      <c r="AS853" s="193"/>
      <c r="AT853" s="193"/>
      <c r="AU853" s="193"/>
      <c r="AV853" s="193"/>
    </row>
    <row r="854" spans="1:48" ht="15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  <c r="AE854" s="193"/>
      <c r="AF854" s="193"/>
      <c r="AG854" s="193"/>
      <c r="AH854" s="193"/>
      <c r="AI854" s="193"/>
      <c r="AJ854" s="193"/>
      <c r="AK854" s="193"/>
      <c r="AL854" s="193"/>
      <c r="AM854" s="193"/>
      <c r="AN854" s="193"/>
      <c r="AO854" s="193"/>
      <c r="AP854" s="193"/>
      <c r="AQ854" s="193"/>
      <c r="AR854" s="193"/>
      <c r="AS854" s="193"/>
      <c r="AT854" s="193"/>
      <c r="AU854" s="193"/>
      <c r="AV854" s="193"/>
    </row>
    <row r="855" spans="1:48" ht="15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  <c r="AE855" s="193"/>
      <c r="AF855" s="193"/>
      <c r="AG855" s="193"/>
      <c r="AH855" s="193"/>
      <c r="AI855" s="193"/>
      <c r="AJ855" s="193"/>
      <c r="AK855" s="193"/>
      <c r="AL855" s="193"/>
      <c r="AM855" s="193"/>
      <c r="AN855" s="193"/>
      <c r="AO855" s="193"/>
      <c r="AP855" s="193"/>
      <c r="AQ855" s="193"/>
      <c r="AR855" s="193"/>
      <c r="AS855" s="193"/>
      <c r="AT855" s="193"/>
      <c r="AU855" s="193"/>
      <c r="AV855" s="193"/>
    </row>
    <row r="856" spans="1:48" ht="15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  <c r="AE856" s="193"/>
      <c r="AF856" s="193"/>
      <c r="AG856" s="193"/>
      <c r="AH856" s="193"/>
      <c r="AI856" s="193"/>
      <c r="AJ856" s="193"/>
      <c r="AK856" s="193"/>
      <c r="AL856" s="193"/>
      <c r="AM856" s="193"/>
      <c r="AN856" s="193"/>
      <c r="AO856" s="193"/>
      <c r="AP856" s="193"/>
      <c r="AQ856" s="193"/>
      <c r="AR856" s="193"/>
      <c r="AS856" s="193"/>
      <c r="AT856" s="193"/>
      <c r="AU856" s="193"/>
      <c r="AV856" s="193"/>
    </row>
    <row r="857" spans="1:48" ht="15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  <c r="AE857" s="193"/>
      <c r="AF857" s="193"/>
      <c r="AG857" s="193"/>
      <c r="AH857" s="193"/>
      <c r="AI857" s="193"/>
      <c r="AJ857" s="193"/>
      <c r="AK857" s="193"/>
      <c r="AL857" s="193"/>
      <c r="AM857" s="193"/>
      <c r="AN857" s="193"/>
      <c r="AO857" s="193"/>
      <c r="AP857" s="193"/>
      <c r="AQ857" s="193"/>
      <c r="AR857" s="193"/>
      <c r="AS857" s="193"/>
      <c r="AT857" s="193"/>
      <c r="AU857" s="193"/>
      <c r="AV857" s="193"/>
    </row>
    <row r="858" spans="1:48" ht="15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  <c r="AE858" s="193"/>
      <c r="AF858" s="193"/>
      <c r="AG858" s="193"/>
      <c r="AH858" s="193"/>
      <c r="AI858" s="193"/>
      <c r="AJ858" s="193"/>
      <c r="AK858" s="193"/>
      <c r="AL858" s="193"/>
      <c r="AM858" s="193"/>
      <c r="AN858" s="193"/>
      <c r="AO858" s="193"/>
      <c r="AP858" s="193"/>
      <c r="AQ858" s="193"/>
      <c r="AR858" s="193"/>
      <c r="AS858" s="193"/>
      <c r="AT858" s="193"/>
      <c r="AU858" s="193"/>
      <c r="AV858" s="193"/>
    </row>
    <row r="859" spans="1:48" ht="15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  <c r="AA859" s="193"/>
      <c r="AB859" s="193"/>
      <c r="AC859" s="193"/>
      <c r="AD859" s="193"/>
      <c r="AE859" s="193"/>
      <c r="AF859" s="193"/>
      <c r="AG859" s="193"/>
      <c r="AH859" s="193"/>
      <c r="AI859" s="193"/>
      <c r="AJ859" s="193"/>
      <c r="AK859" s="193"/>
      <c r="AL859" s="193"/>
      <c r="AM859" s="193"/>
      <c r="AN859" s="193"/>
      <c r="AO859" s="193"/>
      <c r="AP859" s="193"/>
      <c r="AQ859" s="193"/>
      <c r="AR859" s="193"/>
      <c r="AS859" s="193"/>
      <c r="AT859" s="193"/>
      <c r="AU859" s="193"/>
      <c r="AV859" s="193"/>
    </row>
    <row r="860" spans="1:48" ht="15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  <c r="AE860" s="193"/>
      <c r="AF860" s="193"/>
      <c r="AG860" s="193"/>
      <c r="AH860" s="193"/>
      <c r="AI860" s="193"/>
      <c r="AJ860" s="193"/>
      <c r="AK860" s="193"/>
      <c r="AL860" s="193"/>
      <c r="AM860" s="193"/>
      <c r="AN860" s="193"/>
      <c r="AO860" s="193"/>
      <c r="AP860" s="193"/>
      <c r="AQ860" s="193"/>
      <c r="AR860" s="193"/>
      <c r="AS860" s="193"/>
      <c r="AT860" s="193"/>
      <c r="AU860" s="193"/>
      <c r="AV860" s="193"/>
    </row>
    <row r="861" spans="1:48" ht="15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  <c r="AE861" s="193"/>
      <c r="AF861" s="193"/>
      <c r="AG861" s="193"/>
      <c r="AH861" s="193"/>
      <c r="AI861" s="193"/>
      <c r="AJ861" s="193"/>
      <c r="AK861" s="193"/>
      <c r="AL861" s="193"/>
      <c r="AM861" s="193"/>
      <c r="AN861" s="193"/>
      <c r="AO861" s="193"/>
      <c r="AP861" s="193"/>
      <c r="AQ861" s="193"/>
      <c r="AR861" s="193"/>
      <c r="AS861" s="193"/>
      <c r="AT861" s="193"/>
      <c r="AU861" s="193"/>
      <c r="AV861" s="193"/>
    </row>
    <row r="862" spans="1:48" ht="15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  <c r="AE862" s="193"/>
      <c r="AF862" s="193"/>
      <c r="AG862" s="193"/>
      <c r="AH862" s="193"/>
      <c r="AI862" s="193"/>
      <c r="AJ862" s="193"/>
      <c r="AK862" s="193"/>
      <c r="AL862" s="193"/>
      <c r="AM862" s="193"/>
      <c r="AN862" s="193"/>
      <c r="AO862" s="193"/>
      <c r="AP862" s="193"/>
      <c r="AQ862" s="193"/>
      <c r="AR862" s="193"/>
      <c r="AS862" s="193"/>
      <c r="AT862" s="193"/>
      <c r="AU862" s="193"/>
      <c r="AV862" s="193"/>
    </row>
    <row r="863" spans="1:48" ht="15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  <c r="AE863" s="193"/>
      <c r="AF863" s="193"/>
      <c r="AG863" s="193"/>
      <c r="AH863" s="193"/>
      <c r="AI863" s="193"/>
      <c r="AJ863" s="193"/>
      <c r="AK863" s="193"/>
      <c r="AL863" s="193"/>
      <c r="AM863" s="193"/>
      <c r="AN863" s="193"/>
      <c r="AO863" s="193"/>
      <c r="AP863" s="193"/>
      <c r="AQ863" s="193"/>
      <c r="AR863" s="193"/>
      <c r="AS863" s="193"/>
      <c r="AT863" s="193"/>
      <c r="AU863" s="193"/>
      <c r="AV863" s="193"/>
    </row>
    <row r="864" spans="1:48" ht="15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  <c r="AA864" s="193"/>
      <c r="AB864" s="193"/>
      <c r="AC864" s="193"/>
      <c r="AD864" s="193"/>
      <c r="AE864" s="193"/>
      <c r="AF864" s="193"/>
      <c r="AG864" s="193"/>
      <c r="AH864" s="193"/>
      <c r="AI864" s="193"/>
      <c r="AJ864" s="193"/>
      <c r="AK864" s="193"/>
      <c r="AL864" s="193"/>
      <c r="AM864" s="193"/>
      <c r="AN864" s="193"/>
      <c r="AO864" s="193"/>
      <c r="AP864" s="193"/>
      <c r="AQ864" s="193"/>
      <c r="AR864" s="193"/>
      <c r="AS864" s="193"/>
      <c r="AT864" s="193"/>
      <c r="AU864" s="193"/>
      <c r="AV864" s="193"/>
    </row>
    <row r="865" spans="1:48" ht="15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  <c r="AE865" s="193"/>
      <c r="AF865" s="193"/>
      <c r="AG865" s="193"/>
      <c r="AH865" s="193"/>
      <c r="AI865" s="193"/>
      <c r="AJ865" s="193"/>
      <c r="AK865" s="193"/>
      <c r="AL865" s="193"/>
      <c r="AM865" s="193"/>
      <c r="AN865" s="193"/>
      <c r="AO865" s="193"/>
      <c r="AP865" s="193"/>
      <c r="AQ865" s="193"/>
      <c r="AR865" s="193"/>
      <c r="AS865" s="193"/>
      <c r="AT865" s="193"/>
      <c r="AU865" s="193"/>
      <c r="AV865" s="193"/>
    </row>
    <row r="866" spans="1:48" ht="15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  <c r="AE866" s="193"/>
      <c r="AF866" s="193"/>
      <c r="AG866" s="193"/>
      <c r="AH866" s="193"/>
      <c r="AI866" s="193"/>
      <c r="AJ866" s="193"/>
      <c r="AK866" s="193"/>
      <c r="AL866" s="193"/>
      <c r="AM866" s="193"/>
      <c r="AN866" s="193"/>
      <c r="AO866" s="193"/>
      <c r="AP866" s="193"/>
      <c r="AQ866" s="193"/>
      <c r="AR866" s="193"/>
      <c r="AS866" s="193"/>
      <c r="AT866" s="193"/>
      <c r="AU866" s="193"/>
      <c r="AV866" s="193"/>
    </row>
    <row r="867" spans="1:48" ht="15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  <c r="AE867" s="193"/>
      <c r="AF867" s="193"/>
      <c r="AG867" s="193"/>
      <c r="AH867" s="193"/>
      <c r="AI867" s="193"/>
      <c r="AJ867" s="193"/>
      <c r="AK867" s="193"/>
      <c r="AL867" s="193"/>
      <c r="AM867" s="193"/>
      <c r="AN867" s="193"/>
      <c r="AO867" s="193"/>
      <c r="AP867" s="193"/>
      <c r="AQ867" s="193"/>
      <c r="AR867" s="193"/>
      <c r="AS867" s="193"/>
      <c r="AT867" s="193"/>
      <c r="AU867" s="193"/>
      <c r="AV867" s="193"/>
    </row>
    <row r="868" spans="1:48" ht="15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  <c r="AE868" s="193"/>
      <c r="AF868" s="193"/>
      <c r="AG868" s="193"/>
      <c r="AH868" s="193"/>
      <c r="AI868" s="193"/>
      <c r="AJ868" s="193"/>
      <c r="AK868" s="193"/>
      <c r="AL868" s="193"/>
      <c r="AM868" s="193"/>
      <c r="AN868" s="193"/>
      <c r="AO868" s="193"/>
      <c r="AP868" s="193"/>
      <c r="AQ868" s="193"/>
      <c r="AR868" s="193"/>
      <c r="AS868" s="193"/>
      <c r="AT868" s="193"/>
      <c r="AU868" s="193"/>
      <c r="AV868" s="193"/>
    </row>
    <row r="869" spans="1:48" ht="15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  <c r="AE869" s="193"/>
      <c r="AF869" s="193"/>
      <c r="AG869" s="193"/>
      <c r="AH869" s="193"/>
      <c r="AI869" s="193"/>
      <c r="AJ869" s="193"/>
      <c r="AK869" s="193"/>
      <c r="AL869" s="193"/>
      <c r="AM869" s="193"/>
      <c r="AN869" s="193"/>
      <c r="AO869" s="193"/>
      <c r="AP869" s="193"/>
      <c r="AQ869" s="193"/>
      <c r="AR869" s="193"/>
      <c r="AS869" s="193"/>
      <c r="AT869" s="193"/>
      <c r="AU869" s="193"/>
      <c r="AV869" s="193"/>
    </row>
    <row r="870" spans="1:48" ht="15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  <c r="AE870" s="193"/>
      <c r="AF870" s="193"/>
      <c r="AG870" s="193"/>
      <c r="AH870" s="193"/>
      <c r="AI870" s="193"/>
      <c r="AJ870" s="193"/>
      <c r="AK870" s="193"/>
      <c r="AL870" s="193"/>
      <c r="AM870" s="193"/>
      <c r="AN870" s="193"/>
      <c r="AO870" s="193"/>
      <c r="AP870" s="193"/>
      <c r="AQ870" s="193"/>
      <c r="AR870" s="193"/>
      <c r="AS870" s="193"/>
      <c r="AT870" s="193"/>
      <c r="AU870" s="193"/>
      <c r="AV870" s="193"/>
    </row>
    <row r="871" spans="1:48" ht="15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  <c r="AE871" s="193"/>
      <c r="AF871" s="193"/>
      <c r="AG871" s="193"/>
      <c r="AH871" s="193"/>
      <c r="AI871" s="193"/>
      <c r="AJ871" s="193"/>
      <c r="AK871" s="193"/>
      <c r="AL871" s="193"/>
      <c r="AM871" s="193"/>
      <c r="AN871" s="193"/>
      <c r="AO871" s="193"/>
      <c r="AP871" s="193"/>
      <c r="AQ871" s="193"/>
      <c r="AR871" s="193"/>
      <c r="AS871" s="193"/>
      <c r="AT871" s="193"/>
      <c r="AU871" s="193"/>
      <c r="AV871" s="193"/>
    </row>
    <row r="872" spans="1:48" ht="15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  <c r="AA872" s="193"/>
      <c r="AB872" s="193"/>
      <c r="AC872" s="193"/>
      <c r="AD872" s="193"/>
      <c r="AE872" s="193"/>
      <c r="AF872" s="193"/>
      <c r="AG872" s="193"/>
      <c r="AH872" s="193"/>
      <c r="AI872" s="193"/>
      <c r="AJ872" s="193"/>
      <c r="AK872" s="193"/>
      <c r="AL872" s="193"/>
      <c r="AM872" s="193"/>
      <c r="AN872" s="193"/>
      <c r="AO872" s="193"/>
      <c r="AP872" s="193"/>
      <c r="AQ872" s="193"/>
      <c r="AR872" s="193"/>
      <c r="AS872" s="193"/>
      <c r="AT872" s="193"/>
      <c r="AU872" s="193"/>
      <c r="AV872" s="193"/>
    </row>
    <row r="873" spans="1:48" ht="15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  <c r="AE873" s="193"/>
      <c r="AF873" s="193"/>
      <c r="AG873" s="193"/>
      <c r="AH873" s="193"/>
      <c r="AI873" s="193"/>
      <c r="AJ873" s="193"/>
      <c r="AK873" s="193"/>
      <c r="AL873" s="193"/>
      <c r="AM873" s="193"/>
      <c r="AN873" s="193"/>
      <c r="AO873" s="193"/>
      <c r="AP873" s="193"/>
      <c r="AQ873" s="193"/>
      <c r="AR873" s="193"/>
      <c r="AS873" s="193"/>
      <c r="AT873" s="193"/>
      <c r="AU873" s="193"/>
      <c r="AV873" s="193"/>
    </row>
    <row r="874" spans="1:48" ht="15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  <c r="AE874" s="193"/>
      <c r="AF874" s="193"/>
      <c r="AG874" s="193"/>
      <c r="AH874" s="193"/>
      <c r="AI874" s="193"/>
      <c r="AJ874" s="193"/>
      <c r="AK874" s="193"/>
      <c r="AL874" s="193"/>
      <c r="AM874" s="193"/>
      <c r="AN874" s="193"/>
      <c r="AO874" s="193"/>
      <c r="AP874" s="193"/>
      <c r="AQ874" s="193"/>
      <c r="AR874" s="193"/>
      <c r="AS874" s="193"/>
      <c r="AT874" s="193"/>
      <c r="AU874" s="193"/>
      <c r="AV874" s="193"/>
    </row>
    <row r="875" spans="1:48" ht="15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  <c r="AE875" s="193"/>
      <c r="AF875" s="193"/>
      <c r="AG875" s="193"/>
      <c r="AH875" s="193"/>
      <c r="AI875" s="193"/>
      <c r="AJ875" s="193"/>
      <c r="AK875" s="193"/>
      <c r="AL875" s="193"/>
      <c r="AM875" s="193"/>
      <c r="AN875" s="193"/>
      <c r="AO875" s="193"/>
      <c r="AP875" s="193"/>
      <c r="AQ875" s="193"/>
      <c r="AR875" s="193"/>
      <c r="AS875" s="193"/>
      <c r="AT875" s="193"/>
      <c r="AU875" s="193"/>
      <c r="AV875" s="193"/>
    </row>
    <row r="876" spans="1:48" ht="15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  <c r="AE876" s="193"/>
      <c r="AF876" s="193"/>
      <c r="AG876" s="193"/>
      <c r="AH876" s="193"/>
      <c r="AI876" s="193"/>
      <c r="AJ876" s="193"/>
      <c r="AK876" s="193"/>
      <c r="AL876" s="193"/>
      <c r="AM876" s="193"/>
      <c r="AN876" s="193"/>
      <c r="AO876" s="193"/>
      <c r="AP876" s="193"/>
      <c r="AQ876" s="193"/>
      <c r="AR876" s="193"/>
      <c r="AS876" s="193"/>
      <c r="AT876" s="193"/>
      <c r="AU876" s="193"/>
      <c r="AV876" s="193"/>
    </row>
    <row r="877" spans="1:48" ht="15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  <c r="AE877" s="193"/>
      <c r="AF877" s="193"/>
      <c r="AG877" s="193"/>
      <c r="AH877" s="193"/>
      <c r="AI877" s="193"/>
      <c r="AJ877" s="193"/>
      <c r="AK877" s="193"/>
      <c r="AL877" s="193"/>
      <c r="AM877" s="193"/>
      <c r="AN877" s="193"/>
      <c r="AO877" s="193"/>
      <c r="AP877" s="193"/>
      <c r="AQ877" s="193"/>
      <c r="AR877" s="193"/>
      <c r="AS877" s="193"/>
      <c r="AT877" s="193"/>
      <c r="AU877" s="193"/>
      <c r="AV877" s="193"/>
    </row>
    <row r="878" spans="1:48" ht="15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  <c r="AA878" s="193"/>
      <c r="AB878" s="193"/>
      <c r="AC878" s="193"/>
      <c r="AD878" s="193"/>
      <c r="AE878" s="193"/>
      <c r="AF878" s="193"/>
      <c r="AG878" s="193"/>
      <c r="AH878" s="193"/>
      <c r="AI878" s="193"/>
      <c r="AJ878" s="193"/>
      <c r="AK878" s="193"/>
      <c r="AL878" s="193"/>
      <c r="AM878" s="193"/>
      <c r="AN878" s="193"/>
      <c r="AO878" s="193"/>
      <c r="AP878" s="193"/>
      <c r="AQ878" s="193"/>
      <c r="AR878" s="193"/>
      <c r="AS878" s="193"/>
      <c r="AT878" s="193"/>
      <c r="AU878" s="193"/>
      <c r="AV878" s="193"/>
    </row>
    <row r="879" spans="1:48" ht="15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  <c r="AE879" s="193"/>
      <c r="AF879" s="193"/>
      <c r="AG879" s="193"/>
      <c r="AH879" s="193"/>
      <c r="AI879" s="193"/>
      <c r="AJ879" s="193"/>
      <c r="AK879" s="193"/>
      <c r="AL879" s="193"/>
      <c r="AM879" s="193"/>
      <c r="AN879" s="193"/>
      <c r="AO879" s="193"/>
      <c r="AP879" s="193"/>
      <c r="AQ879" s="193"/>
      <c r="AR879" s="193"/>
      <c r="AS879" s="193"/>
      <c r="AT879" s="193"/>
      <c r="AU879" s="193"/>
      <c r="AV879" s="193"/>
    </row>
    <row r="880" spans="1:48" ht="15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  <c r="AE880" s="193"/>
      <c r="AF880" s="193"/>
      <c r="AG880" s="193"/>
      <c r="AH880" s="193"/>
      <c r="AI880" s="193"/>
      <c r="AJ880" s="193"/>
      <c r="AK880" s="193"/>
      <c r="AL880" s="193"/>
      <c r="AM880" s="193"/>
      <c r="AN880" s="193"/>
      <c r="AO880" s="193"/>
      <c r="AP880" s="193"/>
      <c r="AQ880" s="193"/>
      <c r="AR880" s="193"/>
      <c r="AS880" s="193"/>
      <c r="AT880" s="193"/>
      <c r="AU880" s="193"/>
      <c r="AV880" s="193"/>
    </row>
    <row r="881" spans="1:48" ht="15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  <c r="AE881" s="193"/>
      <c r="AF881" s="193"/>
      <c r="AG881" s="193"/>
      <c r="AH881" s="193"/>
      <c r="AI881" s="193"/>
      <c r="AJ881" s="193"/>
      <c r="AK881" s="193"/>
      <c r="AL881" s="193"/>
      <c r="AM881" s="193"/>
      <c r="AN881" s="193"/>
      <c r="AO881" s="193"/>
      <c r="AP881" s="193"/>
      <c r="AQ881" s="193"/>
      <c r="AR881" s="193"/>
      <c r="AS881" s="193"/>
      <c r="AT881" s="193"/>
      <c r="AU881" s="193"/>
      <c r="AV881" s="193"/>
    </row>
    <row r="882" spans="1:48" ht="15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  <c r="AE882" s="193"/>
      <c r="AF882" s="193"/>
      <c r="AG882" s="193"/>
      <c r="AH882" s="193"/>
      <c r="AI882" s="193"/>
      <c r="AJ882" s="193"/>
      <c r="AK882" s="193"/>
      <c r="AL882" s="193"/>
      <c r="AM882" s="193"/>
      <c r="AN882" s="193"/>
      <c r="AO882" s="193"/>
      <c r="AP882" s="193"/>
      <c r="AQ882" s="193"/>
      <c r="AR882" s="193"/>
      <c r="AS882" s="193"/>
      <c r="AT882" s="193"/>
      <c r="AU882" s="193"/>
      <c r="AV882" s="193"/>
    </row>
    <row r="883" spans="1:48" ht="15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  <c r="AE883" s="193"/>
      <c r="AF883" s="193"/>
      <c r="AG883" s="193"/>
      <c r="AH883" s="193"/>
      <c r="AI883" s="193"/>
      <c r="AJ883" s="193"/>
      <c r="AK883" s="193"/>
      <c r="AL883" s="193"/>
      <c r="AM883" s="193"/>
      <c r="AN883" s="193"/>
      <c r="AO883" s="193"/>
      <c r="AP883" s="193"/>
      <c r="AQ883" s="193"/>
      <c r="AR883" s="193"/>
      <c r="AS883" s="193"/>
      <c r="AT883" s="193"/>
      <c r="AU883" s="193"/>
      <c r="AV883" s="193"/>
    </row>
    <row r="884" spans="1:48" ht="15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  <c r="AE884" s="193"/>
      <c r="AF884" s="193"/>
      <c r="AG884" s="193"/>
      <c r="AH884" s="193"/>
      <c r="AI884" s="193"/>
      <c r="AJ884" s="193"/>
      <c r="AK884" s="193"/>
      <c r="AL884" s="193"/>
      <c r="AM884" s="193"/>
      <c r="AN884" s="193"/>
      <c r="AO884" s="193"/>
      <c r="AP884" s="193"/>
      <c r="AQ884" s="193"/>
      <c r="AR884" s="193"/>
      <c r="AS884" s="193"/>
      <c r="AT884" s="193"/>
      <c r="AU884" s="193"/>
      <c r="AV884" s="193"/>
    </row>
    <row r="885" spans="1:48" ht="15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  <c r="AE885" s="193"/>
      <c r="AF885" s="193"/>
      <c r="AG885" s="193"/>
      <c r="AH885" s="193"/>
      <c r="AI885" s="193"/>
      <c r="AJ885" s="193"/>
      <c r="AK885" s="193"/>
      <c r="AL885" s="193"/>
      <c r="AM885" s="193"/>
      <c r="AN885" s="193"/>
      <c r="AO885" s="193"/>
      <c r="AP885" s="193"/>
      <c r="AQ885" s="193"/>
      <c r="AR885" s="193"/>
      <c r="AS885" s="193"/>
      <c r="AT885" s="193"/>
      <c r="AU885" s="193"/>
      <c r="AV885" s="193"/>
    </row>
    <row r="886" spans="1:48" ht="15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  <c r="AE886" s="193"/>
      <c r="AF886" s="193"/>
      <c r="AG886" s="193"/>
      <c r="AH886" s="193"/>
      <c r="AI886" s="193"/>
      <c r="AJ886" s="193"/>
      <c r="AK886" s="193"/>
      <c r="AL886" s="193"/>
      <c r="AM886" s="193"/>
      <c r="AN886" s="193"/>
      <c r="AO886" s="193"/>
      <c r="AP886" s="193"/>
      <c r="AQ886" s="193"/>
      <c r="AR886" s="193"/>
      <c r="AS886" s="193"/>
      <c r="AT886" s="193"/>
      <c r="AU886" s="193"/>
      <c r="AV886" s="193"/>
    </row>
    <row r="887" spans="1:48" ht="15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  <c r="AE887" s="193"/>
      <c r="AF887" s="193"/>
      <c r="AG887" s="193"/>
      <c r="AH887" s="193"/>
      <c r="AI887" s="193"/>
      <c r="AJ887" s="193"/>
      <c r="AK887" s="193"/>
      <c r="AL887" s="193"/>
      <c r="AM887" s="193"/>
      <c r="AN887" s="193"/>
      <c r="AO887" s="193"/>
      <c r="AP887" s="193"/>
      <c r="AQ887" s="193"/>
      <c r="AR887" s="193"/>
      <c r="AS887" s="193"/>
      <c r="AT887" s="193"/>
      <c r="AU887" s="193"/>
      <c r="AV887" s="193"/>
    </row>
    <row r="888" spans="1:48" ht="15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  <c r="AE888" s="193"/>
      <c r="AF888" s="193"/>
      <c r="AG888" s="193"/>
      <c r="AH888" s="193"/>
      <c r="AI888" s="193"/>
      <c r="AJ888" s="193"/>
      <c r="AK888" s="193"/>
      <c r="AL888" s="193"/>
      <c r="AM888" s="193"/>
      <c r="AN888" s="193"/>
      <c r="AO888" s="193"/>
      <c r="AP888" s="193"/>
      <c r="AQ888" s="193"/>
      <c r="AR888" s="193"/>
      <c r="AS888" s="193"/>
      <c r="AT888" s="193"/>
      <c r="AU888" s="193"/>
      <c r="AV888" s="193"/>
    </row>
    <row r="889" spans="1:48" ht="15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  <c r="AE889" s="193"/>
      <c r="AF889" s="193"/>
      <c r="AG889" s="193"/>
      <c r="AH889" s="193"/>
      <c r="AI889" s="193"/>
      <c r="AJ889" s="193"/>
      <c r="AK889" s="193"/>
      <c r="AL889" s="193"/>
      <c r="AM889" s="193"/>
      <c r="AN889" s="193"/>
      <c r="AO889" s="193"/>
      <c r="AP889" s="193"/>
      <c r="AQ889" s="193"/>
      <c r="AR889" s="193"/>
      <c r="AS889" s="193"/>
      <c r="AT889" s="193"/>
      <c r="AU889" s="193"/>
      <c r="AV889" s="193"/>
    </row>
    <row r="890" spans="1:48" ht="15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  <c r="AE890" s="193"/>
      <c r="AF890" s="193"/>
      <c r="AG890" s="193"/>
      <c r="AH890" s="193"/>
      <c r="AI890" s="193"/>
      <c r="AJ890" s="193"/>
      <c r="AK890" s="193"/>
      <c r="AL890" s="193"/>
      <c r="AM890" s="193"/>
      <c r="AN890" s="193"/>
      <c r="AO890" s="193"/>
      <c r="AP890" s="193"/>
      <c r="AQ890" s="193"/>
      <c r="AR890" s="193"/>
      <c r="AS890" s="193"/>
      <c r="AT890" s="193"/>
      <c r="AU890" s="193"/>
      <c r="AV890" s="193"/>
    </row>
    <row r="891" spans="1:48" ht="15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  <c r="AE891" s="193"/>
      <c r="AF891" s="193"/>
      <c r="AG891" s="193"/>
      <c r="AH891" s="193"/>
      <c r="AI891" s="193"/>
      <c r="AJ891" s="193"/>
      <c r="AK891" s="193"/>
      <c r="AL891" s="193"/>
      <c r="AM891" s="193"/>
      <c r="AN891" s="193"/>
      <c r="AO891" s="193"/>
      <c r="AP891" s="193"/>
      <c r="AQ891" s="193"/>
      <c r="AR891" s="193"/>
      <c r="AS891" s="193"/>
      <c r="AT891" s="193"/>
      <c r="AU891" s="193"/>
      <c r="AV891" s="193"/>
    </row>
    <row r="892" spans="1:48" ht="15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  <c r="AE892" s="193"/>
      <c r="AF892" s="193"/>
      <c r="AG892" s="193"/>
      <c r="AH892" s="193"/>
      <c r="AI892" s="193"/>
      <c r="AJ892" s="193"/>
      <c r="AK892" s="193"/>
      <c r="AL892" s="193"/>
      <c r="AM892" s="193"/>
      <c r="AN892" s="193"/>
      <c r="AO892" s="193"/>
      <c r="AP892" s="193"/>
      <c r="AQ892" s="193"/>
      <c r="AR892" s="193"/>
      <c r="AS892" s="193"/>
      <c r="AT892" s="193"/>
      <c r="AU892" s="193"/>
      <c r="AV892" s="193"/>
    </row>
    <row r="893" spans="1:48" ht="15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  <c r="AE893" s="193"/>
      <c r="AF893" s="193"/>
      <c r="AG893" s="193"/>
      <c r="AH893" s="193"/>
      <c r="AI893" s="193"/>
      <c r="AJ893" s="193"/>
      <c r="AK893" s="193"/>
      <c r="AL893" s="193"/>
      <c r="AM893" s="193"/>
      <c r="AN893" s="193"/>
      <c r="AO893" s="193"/>
      <c r="AP893" s="193"/>
      <c r="AQ893" s="193"/>
      <c r="AR893" s="193"/>
      <c r="AS893" s="193"/>
      <c r="AT893" s="193"/>
      <c r="AU893" s="193"/>
      <c r="AV893" s="193"/>
    </row>
    <row r="894" spans="1:48" ht="15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  <c r="AE894" s="193"/>
      <c r="AF894" s="193"/>
      <c r="AG894" s="193"/>
      <c r="AH894" s="193"/>
      <c r="AI894" s="193"/>
      <c r="AJ894" s="193"/>
      <c r="AK894" s="193"/>
      <c r="AL894" s="193"/>
      <c r="AM894" s="193"/>
      <c r="AN894" s="193"/>
      <c r="AO894" s="193"/>
      <c r="AP894" s="193"/>
      <c r="AQ894" s="193"/>
      <c r="AR894" s="193"/>
      <c r="AS894" s="193"/>
      <c r="AT894" s="193"/>
      <c r="AU894" s="193"/>
      <c r="AV894" s="193"/>
    </row>
    <row r="895" spans="1:48" ht="15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  <c r="AE895" s="193"/>
      <c r="AF895" s="193"/>
      <c r="AG895" s="193"/>
      <c r="AH895" s="193"/>
      <c r="AI895" s="193"/>
      <c r="AJ895" s="193"/>
      <c r="AK895" s="193"/>
      <c r="AL895" s="193"/>
      <c r="AM895" s="193"/>
      <c r="AN895" s="193"/>
      <c r="AO895" s="193"/>
      <c r="AP895" s="193"/>
      <c r="AQ895" s="193"/>
      <c r="AR895" s="193"/>
      <c r="AS895" s="193"/>
      <c r="AT895" s="193"/>
      <c r="AU895" s="193"/>
      <c r="AV895" s="193"/>
    </row>
    <row r="896" spans="1:48" ht="15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  <c r="AE896" s="193"/>
      <c r="AF896" s="193"/>
      <c r="AG896" s="193"/>
      <c r="AH896" s="193"/>
      <c r="AI896" s="193"/>
      <c r="AJ896" s="193"/>
      <c r="AK896" s="193"/>
      <c r="AL896" s="193"/>
      <c r="AM896" s="193"/>
      <c r="AN896" s="193"/>
      <c r="AO896" s="193"/>
      <c r="AP896" s="193"/>
      <c r="AQ896" s="193"/>
      <c r="AR896" s="193"/>
      <c r="AS896" s="193"/>
      <c r="AT896" s="193"/>
      <c r="AU896" s="193"/>
      <c r="AV896" s="193"/>
    </row>
    <row r="897" spans="1:48" ht="15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  <c r="AE897" s="193"/>
      <c r="AF897" s="193"/>
      <c r="AG897" s="193"/>
      <c r="AH897" s="193"/>
      <c r="AI897" s="193"/>
      <c r="AJ897" s="193"/>
      <c r="AK897" s="193"/>
      <c r="AL897" s="193"/>
      <c r="AM897" s="193"/>
      <c r="AN897" s="193"/>
      <c r="AO897" s="193"/>
      <c r="AP897" s="193"/>
      <c r="AQ897" s="193"/>
      <c r="AR897" s="193"/>
      <c r="AS897" s="193"/>
      <c r="AT897" s="193"/>
      <c r="AU897" s="193"/>
      <c r="AV897" s="193"/>
    </row>
    <row r="898" spans="1:48" ht="15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  <c r="AE898" s="193"/>
      <c r="AF898" s="193"/>
      <c r="AG898" s="193"/>
      <c r="AH898" s="193"/>
      <c r="AI898" s="193"/>
      <c r="AJ898" s="193"/>
      <c r="AK898" s="193"/>
      <c r="AL898" s="193"/>
      <c r="AM898" s="193"/>
      <c r="AN898" s="193"/>
      <c r="AO898" s="193"/>
      <c r="AP898" s="193"/>
      <c r="AQ898" s="193"/>
      <c r="AR898" s="193"/>
      <c r="AS898" s="193"/>
      <c r="AT898" s="193"/>
      <c r="AU898" s="193"/>
      <c r="AV898" s="193"/>
    </row>
    <row r="899" spans="1:48" ht="15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  <c r="AE899" s="193"/>
      <c r="AF899" s="193"/>
      <c r="AG899" s="193"/>
      <c r="AH899" s="193"/>
      <c r="AI899" s="193"/>
      <c r="AJ899" s="193"/>
      <c r="AK899" s="193"/>
      <c r="AL899" s="193"/>
      <c r="AM899" s="193"/>
      <c r="AN899" s="193"/>
      <c r="AO899" s="193"/>
      <c r="AP899" s="193"/>
      <c r="AQ899" s="193"/>
      <c r="AR899" s="193"/>
      <c r="AS899" s="193"/>
      <c r="AT899" s="193"/>
      <c r="AU899" s="193"/>
      <c r="AV899" s="193"/>
    </row>
    <row r="900" spans="1:48" ht="15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  <c r="AE900" s="193"/>
      <c r="AF900" s="193"/>
      <c r="AG900" s="193"/>
      <c r="AH900" s="193"/>
      <c r="AI900" s="193"/>
      <c r="AJ900" s="193"/>
      <c r="AK900" s="193"/>
      <c r="AL900" s="193"/>
      <c r="AM900" s="193"/>
      <c r="AN900" s="193"/>
      <c r="AO900" s="193"/>
      <c r="AP900" s="193"/>
      <c r="AQ900" s="193"/>
      <c r="AR900" s="193"/>
      <c r="AS900" s="193"/>
      <c r="AT900" s="193"/>
      <c r="AU900" s="193"/>
      <c r="AV900" s="193"/>
    </row>
    <row r="901" spans="1:48" ht="15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  <c r="AA901" s="193"/>
      <c r="AB901" s="193"/>
      <c r="AC901" s="193"/>
      <c r="AD901" s="193"/>
      <c r="AE901" s="193"/>
      <c r="AF901" s="193"/>
      <c r="AG901" s="193"/>
      <c r="AH901" s="193"/>
      <c r="AI901" s="193"/>
      <c r="AJ901" s="193"/>
      <c r="AK901" s="193"/>
      <c r="AL901" s="193"/>
      <c r="AM901" s="193"/>
      <c r="AN901" s="193"/>
      <c r="AO901" s="193"/>
      <c r="AP901" s="193"/>
      <c r="AQ901" s="193"/>
      <c r="AR901" s="193"/>
      <c r="AS901" s="193"/>
      <c r="AT901" s="193"/>
      <c r="AU901" s="193"/>
      <c r="AV901" s="193"/>
    </row>
    <row r="902" spans="1:48" ht="15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  <c r="AE902" s="193"/>
      <c r="AF902" s="193"/>
      <c r="AG902" s="193"/>
      <c r="AH902" s="193"/>
      <c r="AI902" s="193"/>
      <c r="AJ902" s="193"/>
      <c r="AK902" s="193"/>
      <c r="AL902" s="193"/>
      <c r="AM902" s="193"/>
      <c r="AN902" s="193"/>
      <c r="AO902" s="193"/>
      <c r="AP902" s="193"/>
      <c r="AQ902" s="193"/>
      <c r="AR902" s="193"/>
      <c r="AS902" s="193"/>
      <c r="AT902" s="193"/>
      <c r="AU902" s="193"/>
      <c r="AV902" s="193"/>
    </row>
    <row r="903" spans="1:48" ht="15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  <c r="AE903" s="193"/>
      <c r="AF903" s="193"/>
      <c r="AG903" s="193"/>
      <c r="AH903" s="193"/>
      <c r="AI903" s="193"/>
      <c r="AJ903" s="193"/>
      <c r="AK903" s="193"/>
      <c r="AL903" s="193"/>
      <c r="AM903" s="193"/>
      <c r="AN903" s="193"/>
      <c r="AO903" s="193"/>
      <c r="AP903" s="193"/>
      <c r="AQ903" s="193"/>
      <c r="AR903" s="193"/>
      <c r="AS903" s="193"/>
      <c r="AT903" s="193"/>
      <c r="AU903" s="193"/>
      <c r="AV903" s="193"/>
    </row>
    <row r="904" spans="1:48" ht="15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  <c r="AE904" s="193"/>
      <c r="AF904" s="193"/>
      <c r="AG904" s="193"/>
      <c r="AH904" s="193"/>
      <c r="AI904" s="193"/>
      <c r="AJ904" s="193"/>
      <c r="AK904" s="193"/>
      <c r="AL904" s="193"/>
      <c r="AM904" s="193"/>
      <c r="AN904" s="193"/>
      <c r="AO904" s="193"/>
      <c r="AP904" s="193"/>
      <c r="AQ904" s="193"/>
      <c r="AR904" s="193"/>
      <c r="AS904" s="193"/>
      <c r="AT904" s="193"/>
      <c r="AU904" s="193"/>
      <c r="AV904" s="193"/>
    </row>
    <row r="905" spans="1:48" ht="15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  <c r="AE905" s="193"/>
      <c r="AF905" s="193"/>
      <c r="AG905" s="193"/>
      <c r="AH905" s="193"/>
      <c r="AI905" s="193"/>
      <c r="AJ905" s="193"/>
      <c r="AK905" s="193"/>
      <c r="AL905" s="193"/>
      <c r="AM905" s="193"/>
      <c r="AN905" s="193"/>
      <c r="AO905" s="193"/>
      <c r="AP905" s="193"/>
      <c r="AQ905" s="193"/>
      <c r="AR905" s="193"/>
      <c r="AS905" s="193"/>
      <c r="AT905" s="193"/>
      <c r="AU905" s="193"/>
      <c r="AV905" s="193"/>
    </row>
    <row r="906" spans="1:48" ht="15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  <c r="AA906" s="193"/>
      <c r="AB906" s="193"/>
      <c r="AC906" s="193"/>
      <c r="AD906" s="193"/>
      <c r="AE906" s="193"/>
      <c r="AF906" s="193"/>
      <c r="AG906" s="193"/>
      <c r="AH906" s="193"/>
      <c r="AI906" s="193"/>
      <c r="AJ906" s="193"/>
      <c r="AK906" s="193"/>
      <c r="AL906" s="193"/>
      <c r="AM906" s="193"/>
      <c r="AN906" s="193"/>
      <c r="AO906" s="193"/>
      <c r="AP906" s="193"/>
      <c r="AQ906" s="193"/>
      <c r="AR906" s="193"/>
      <c r="AS906" s="193"/>
      <c r="AT906" s="193"/>
      <c r="AU906" s="193"/>
      <c r="AV906" s="193"/>
    </row>
    <row r="907" spans="1:48" ht="15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  <c r="AE907" s="193"/>
      <c r="AF907" s="193"/>
      <c r="AG907" s="193"/>
      <c r="AH907" s="193"/>
      <c r="AI907" s="193"/>
      <c r="AJ907" s="193"/>
      <c r="AK907" s="193"/>
      <c r="AL907" s="193"/>
      <c r="AM907" s="193"/>
      <c r="AN907" s="193"/>
      <c r="AO907" s="193"/>
      <c r="AP907" s="193"/>
      <c r="AQ907" s="193"/>
      <c r="AR907" s="193"/>
      <c r="AS907" s="193"/>
      <c r="AT907" s="193"/>
      <c r="AU907" s="193"/>
      <c r="AV907" s="193"/>
    </row>
    <row r="908" spans="1:48" ht="15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  <c r="AE908" s="193"/>
      <c r="AF908" s="193"/>
      <c r="AG908" s="193"/>
      <c r="AH908" s="193"/>
      <c r="AI908" s="193"/>
      <c r="AJ908" s="193"/>
      <c r="AK908" s="193"/>
      <c r="AL908" s="193"/>
      <c r="AM908" s="193"/>
      <c r="AN908" s="193"/>
      <c r="AO908" s="193"/>
      <c r="AP908" s="193"/>
      <c r="AQ908" s="193"/>
      <c r="AR908" s="193"/>
      <c r="AS908" s="193"/>
      <c r="AT908" s="193"/>
      <c r="AU908" s="193"/>
      <c r="AV908" s="193"/>
    </row>
    <row r="909" spans="1:48" ht="15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  <c r="AE909" s="193"/>
      <c r="AF909" s="193"/>
      <c r="AG909" s="193"/>
      <c r="AH909" s="193"/>
      <c r="AI909" s="193"/>
      <c r="AJ909" s="193"/>
      <c r="AK909" s="193"/>
      <c r="AL909" s="193"/>
      <c r="AM909" s="193"/>
      <c r="AN909" s="193"/>
      <c r="AO909" s="193"/>
      <c r="AP909" s="193"/>
      <c r="AQ909" s="193"/>
      <c r="AR909" s="193"/>
      <c r="AS909" s="193"/>
      <c r="AT909" s="193"/>
      <c r="AU909" s="193"/>
      <c r="AV909" s="193"/>
    </row>
    <row r="910" spans="1:48" ht="15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  <c r="AE910" s="193"/>
      <c r="AF910" s="193"/>
      <c r="AG910" s="193"/>
      <c r="AH910" s="193"/>
      <c r="AI910" s="193"/>
      <c r="AJ910" s="193"/>
      <c r="AK910" s="193"/>
      <c r="AL910" s="193"/>
      <c r="AM910" s="193"/>
      <c r="AN910" s="193"/>
      <c r="AO910" s="193"/>
      <c r="AP910" s="193"/>
      <c r="AQ910" s="193"/>
      <c r="AR910" s="193"/>
      <c r="AS910" s="193"/>
      <c r="AT910" s="193"/>
      <c r="AU910" s="193"/>
      <c r="AV910" s="193"/>
    </row>
    <row r="911" spans="1:48" ht="15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  <c r="AE911" s="193"/>
      <c r="AF911" s="193"/>
      <c r="AG911" s="193"/>
      <c r="AH911" s="193"/>
      <c r="AI911" s="193"/>
      <c r="AJ911" s="193"/>
      <c r="AK911" s="193"/>
      <c r="AL911" s="193"/>
      <c r="AM911" s="193"/>
      <c r="AN911" s="193"/>
      <c r="AO911" s="193"/>
      <c r="AP911" s="193"/>
      <c r="AQ911" s="193"/>
      <c r="AR911" s="193"/>
      <c r="AS911" s="193"/>
      <c r="AT911" s="193"/>
      <c r="AU911" s="193"/>
      <c r="AV911" s="193"/>
    </row>
    <row r="912" spans="1:48" ht="15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  <c r="AE912" s="193"/>
      <c r="AF912" s="193"/>
      <c r="AG912" s="193"/>
      <c r="AH912" s="193"/>
      <c r="AI912" s="193"/>
      <c r="AJ912" s="193"/>
      <c r="AK912" s="193"/>
      <c r="AL912" s="193"/>
      <c r="AM912" s="193"/>
      <c r="AN912" s="193"/>
      <c r="AO912" s="193"/>
      <c r="AP912" s="193"/>
      <c r="AQ912" s="193"/>
      <c r="AR912" s="193"/>
      <c r="AS912" s="193"/>
      <c r="AT912" s="193"/>
      <c r="AU912" s="193"/>
      <c r="AV912" s="193"/>
    </row>
    <row r="913" spans="1:48" ht="15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  <c r="AE913" s="193"/>
      <c r="AF913" s="193"/>
      <c r="AG913" s="193"/>
      <c r="AH913" s="193"/>
      <c r="AI913" s="193"/>
      <c r="AJ913" s="193"/>
      <c r="AK913" s="193"/>
      <c r="AL913" s="193"/>
      <c r="AM913" s="193"/>
      <c r="AN913" s="193"/>
      <c r="AO913" s="193"/>
      <c r="AP913" s="193"/>
      <c r="AQ913" s="193"/>
      <c r="AR913" s="193"/>
      <c r="AS913" s="193"/>
      <c r="AT913" s="193"/>
      <c r="AU913" s="193"/>
      <c r="AV913" s="193"/>
    </row>
    <row r="914" spans="1:48" ht="15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  <c r="AA914" s="193"/>
      <c r="AB914" s="193"/>
      <c r="AC914" s="193"/>
      <c r="AD914" s="193"/>
      <c r="AE914" s="193"/>
      <c r="AF914" s="193"/>
      <c r="AG914" s="193"/>
      <c r="AH914" s="193"/>
      <c r="AI914" s="193"/>
      <c r="AJ914" s="193"/>
      <c r="AK914" s="193"/>
      <c r="AL914" s="193"/>
      <c r="AM914" s="193"/>
      <c r="AN914" s="193"/>
      <c r="AO914" s="193"/>
      <c r="AP914" s="193"/>
      <c r="AQ914" s="193"/>
      <c r="AR914" s="193"/>
      <c r="AS914" s="193"/>
      <c r="AT914" s="193"/>
      <c r="AU914" s="193"/>
      <c r="AV914" s="193"/>
    </row>
    <row r="915" spans="1:48" ht="15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  <c r="AE915" s="193"/>
      <c r="AF915" s="193"/>
      <c r="AG915" s="193"/>
      <c r="AH915" s="193"/>
      <c r="AI915" s="193"/>
      <c r="AJ915" s="193"/>
      <c r="AK915" s="193"/>
      <c r="AL915" s="193"/>
      <c r="AM915" s="193"/>
      <c r="AN915" s="193"/>
      <c r="AO915" s="193"/>
      <c r="AP915" s="193"/>
      <c r="AQ915" s="193"/>
      <c r="AR915" s="193"/>
      <c r="AS915" s="193"/>
      <c r="AT915" s="193"/>
      <c r="AU915" s="193"/>
      <c r="AV915" s="193"/>
    </row>
    <row r="916" spans="1:48" ht="15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  <c r="AE916" s="193"/>
      <c r="AF916" s="193"/>
      <c r="AG916" s="193"/>
      <c r="AH916" s="193"/>
      <c r="AI916" s="193"/>
      <c r="AJ916" s="193"/>
      <c r="AK916" s="193"/>
      <c r="AL916" s="193"/>
      <c r="AM916" s="193"/>
      <c r="AN916" s="193"/>
      <c r="AO916" s="193"/>
      <c r="AP916" s="193"/>
      <c r="AQ916" s="193"/>
      <c r="AR916" s="193"/>
      <c r="AS916" s="193"/>
      <c r="AT916" s="193"/>
      <c r="AU916" s="193"/>
      <c r="AV916" s="193"/>
    </row>
    <row r="917" spans="1:48" ht="15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  <c r="AE917" s="193"/>
      <c r="AF917" s="193"/>
      <c r="AG917" s="193"/>
      <c r="AH917" s="193"/>
      <c r="AI917" s="193"/>
      <c r="AJ917" s="193"/>
      <c r="AK917" s="193"/>
      <c r="AL917" s="193"/>
      <c r="AM917" s="193"/>
      <c r="AN917" s="193"/>
      <c r="AO917" s="193"/>
      <c r="AP917" s="193"/>
      <c r="AQ917" s="193"/>
      <c r="AR917" s="193"/>
      <c r="AS917" s="193"/>
      <c r="AT917" s="193"/>
      <c r="AU917" s="193"/>
      <c r="AV917" s="193"/>
    </row>
    <row r="918" spans="1:48" ht="15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  <c r="AE918" s="193"/>
      <c r="AF918" s="193"/>
      <c r="AG918" s="193"/>
      <c r="AH918" s="193"/>
      <c r="AI918" s="193"/>
      <c r="AJ918" s="193"/>
      <c r="AK918" s="193"/>
      <c r="AL918" s="193"/>
      <c r="AM918" s="193"/>
      <c r="AN918" s="193"/>
      <c r="AO918" s="193"/>
      <c r="AP918" s="193"/>
      <c r="AQ918" s="193"/>
      <c r="AR918" s="193"/>
      <c r="AS918" s="193"/>
      <c r="AT918" s="193"/>
      <c r="AU918" s="193"/>
      <c r="AV918" s="193"/>
    </row>
    <row r="919" spans="1:48" ht="15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  <c r="AE919" s="193"/>
      <c r="AF919" s="193"/>
      <c r="AG919" s="193"/>
      <c r="AH919" s="193"/>
      <c r="AI919" s="193"/>
      <c r="AJ919" s="193"/>
      <c r="AK919" s="193"/>
      <c r="AL919" s="193"/>
      <c r="AM919" s="193"/>
      <c r="AN919" s="193"/>
      <c r="AO919" s="193"/>
      <c r="AP919" s="193"/>
      <c r="AQ919" s="193"/>
      <c r="AR919" s="193"/>
      <c r="AS919" s="193"/>
      <c r="AT919" s="193"/>
      <c r="AU919" s="193"/>
      <c r="AV919" s="193"/>
    </row>
    <row r="920" spans="1:48" ht="15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  <c r="AA920" s="193"/>
      <c r="AB920" s="193"/>
      <c r="AC920" s="193"/>
      <c r="AD920" s="193"/>
      <c r="AE920" s="193"/>
      <c r="AF920" s="193"/>
      <c r="AG920" s="193"/>
      <c r="AH920" s="193"/>
      <c r="AI920" s="193"/>
      <c r="AJ920" s="193"/>
      <c r="AK920" s="193"/>
      <c r="AL920" s="193"/>
      <c r="AM920" s="193"/>
      <c r="AN920" s="193"/>
      <c r="AO920" s="193"/>
      <c r="AP920" s="193"/>
      <c r="AQ920" s="193"/>
      <c r="AR920" s="193"/>
      <c r="AS920" s="193"/>
      <c r="AT920" s="193"/>
      <c r="AU920" s="193"/>
      <c r="AV920" s="193"/>
    </row>
    <row r="921" spans="1:48" ht="15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  <c r="AE921" s="193"/>
      <c r="AF921" s="193"/>
      <c r="AG921" s="193"/>
      <c r="AH921" s="193"/>
      <c r="AI921" s="193"/>
      <c r="AJ921" s="193"/>
      <c r="AK921" s="193"/>
      <c r="AL921" s="193"/>
      <c r="AM921" s="193"/>
      <c r="AN921" s="193"/>
      <c r="AO921" s="193"/>
      <c r="AP921" s="193"/>
      <c r="AQ921" s="193"/>
      <c r="AR921" s="193"/>
      <c r="AS921" s="193"/>
      <c r="AT921" s="193"/>
      <c r="AU921" s="193"/>
      <c r="AV921" s="193"/>
    </row>
    <row r="922" spans="1:48" ht="15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  <c r="AE922" s="193"/>
      <c r="AF922" s="193"/>
      <c r="AG922" s="193"/>
      <c r="AH922" s="193"/>
      <c r="AI922" s="193"/>
      <c r="AJ922" s="193"/>
      <c r="AK922" s="193"/>
      <c r="AL922" s="193"/>
      <c r="AM922" s="193"/>
      <c r="AN922" s="193"/>
      <c r="AO922" s="193"/>
      <c r="AP922" s="193"/>
      <c r="AQ922" s="193"/>
      <c r="AR922" s="193"/>
      <c r="AS922" s="193"/>
      <c r="AT922" s="193"/>
      <c r="AU922" s="193"/>
      <c r="AV922" s="193"/>
    </row>
    <row r="923" spans="1:48" ht="15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  <c r="AE923" s="193"/>
      <c r="AF923" s="193"/>
      <c r="AG923" s="193"/>
      <c r="AH923" s="193"/>
      <c r="AI923" s="193"/>
      <c r="AJ923" s="193"/>
      <c r="AK923" s="193"/>
      <c r="AL923" s="193"/>
      <c r="AM923" s="193"/>
      <c r="AN923" s="193"/>
      <c r="AO923" s="193"/>
      <c r="AP923" s="193"/>
      <c r="AQ923" s="193"/>
      <c r="AR923" s="193"/>
      <c r="AS923" s="193"/>
      <c r="AT923" s="193"/>
      <c r="AU923" s="193"/>
      <c r="AV923" s="193"/>
    </row>
    <row r="924" spans="1:48" ht="15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  <c r="AE924" s="193"/>
      <c r="AF924" s="193"/>
      <c r="AG924" s="193"/>
      <c r="AH924" s="193"/>
      <c r="AI924" s="193"/>
      <c r="AJ924" s="193"/>
      <c r="AK924" s="193"/>
      <c r="AL924" s="193"/>
      <c r="AM924" s="193"/>
      <c r="AN924" s="193"/>
      <c r="AO924" s="193"/>
      <c r="AP924" s="193"/>
      <c r="AQ924" s="193"/>
      <c r="AR924" s="193"/>
      <c r="AS924" s="193"/>
      <c r="AT924" s="193"/>
      <c r="AU924" s="193"/>
      <c r="AV924" s="193"/>
    </row>
    <row r="925" spans="1:48" ht="15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  <c r="AE925" s="193"/>
      <c r="AF925" s="193"/>
      <c r="AG925" s="193"/>
      <c r="AH925" s="193"/>
      <c r="AI925" s="193"/>
      <c r="AJ925" s="193"/>
      <c r="AK925" s="193"/>
      <c r="AL925" s="193"/>
      <c r="AM925" s="193"/>
      <c r="AN925" s="193"/>
      <c r="AO925" s="193"/>
      <c r="AP925" s="193"/>
      <c r="AQ925" s="193"/>
      <c r="AR925" s="193"/>
      <c r="AS925" s="193"/>
      <c r="AT925" s="193"/>
      <c r="AU925" s="193"/>
      <c r="AV925" s="193"/>
    </row>
    <row r="926" spans="1:48" ht="15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  <c r="AE926" s="193"/>
      <c r="AF926" s="193"/>
      <c r="AG926" s="193"/>
      <c r="AH926" s="193"/>
      <c r="AI926" s="193"/>
      <c r="AJ926" s="193"/>
      <c r="AK926" s="193"/>
      <c r="AL926" s="193"/>
      <c r="AM926" s="193"/>
      <c r="AN926" s="193"/>
      <c r="AO926" s="193"/>
      <c r="AP926" s="193"/>
      <c r="AQ926" s="193"/>
      <c r="AR926" s="193"/>
      <c r="AS926" s="193"/>
      <c r="AT926" s="193"/>
      <c r="AU926" s="193"/>
      <c r="AV926" s="193"/>
    </row>
    <row r="927" spans="1:48" ht="15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  <c r="AE927" s="193"/>
      <c r="AF927" s="193"/>
      <c r="AG927" s="193"/>
      <c r="AH927" s="193"/>
      <c r="AI927" s="193"/>
      <c r="AJ927" s="193"/>
      <c r="AK927" s="193"/>
      <c r="AL927" s="193"/>
      <c r="AM927" s="193"/>
      <c r="AN927" s="193"/>
      <c r="AO927" s="193"/>
      <c r="AP927" s="193"/>
      <c r="AQ927" s="193"/>
      <c r="AR927" s="193"/>
      <c r="AS927" s="193"/>
      <c r="AT927" s="193"/>
      <c r="AU927" s="193"/>
      <c r="AV927" s="193"/>
    </row>
    <row r="928" spans="1:48" ht="15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  <c r="AE928" s="193"/>
      <c r="AF928" s="193"/>
      <c r="AG928" s="193"/>
      <c r="AH928" s="193"/>
      <c r="AI928" s="193"/>
      <c r="AJ928" s="193"/>
      <c r="AK928" s="193"/>
      <c r="AL928" s="193"/>
      <c r="AM928" s="193"/>
      <c r="AN928" s="193"/>
      <c r="AO928" s="193"/>
      <c r="AP928" s="193"/>
      <c r="AQ928" s="193"/>
      <c r="AR928" s="193"/>
      <c r="AS928" s="193"/>
      <c r="AT928" s="193"/>
      <c r="AU928" s="193"/>
      <c r="AV928" s="193"/>
    </row>
    <row r="929" spans="1:48" ht="15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  <c r="AE929" s="193"/>
      <c r="AF929" s="193"/>
      <c r="AG929" s="193"/>
      <c r="AH929" s="193"/>
      <c r="AI929" s="193"/>
      <c r="AJ929" s="193"/>
      <c r="AK929" s="193"/>
      <c r="AL929" s="193"/>
      <c r="AM929" s="193"/>
      <c r="AN929" s="193"/>
      <c r="AO929" s="193"/>
      <c r="AP929" s="193"/>
      <c r="AQ929" s="193"/>
      <c r="AR929" s="193"/>
      <c r="AS929" s="193"/>
      <c r="AT929" s="193"/>
      <c r="AU929" s="193"/>
      <c r="AV929" s="193"/>
    </row>
    <row r="930" spans="1:48" ht="15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  <c r="AE930" s="193"/>
      <c r="AF930" s="193"/>
      <c r="AG930" s="193"/>
      <c r="AH930" s="193"/>
      <c r="AI930" s="193"/>
      <c r="AJ930" s="193"/>
      <c r="AK930" s="193"/>
      <c r="AL930" s="193"/>
      <c r="AM930" s="193"/>
      <c r="AN930" s="193"/>
      <c r="AO930" s="193"/>
      <c r="AP930" s="193"/>
      <c r="AQ930" s="193"/>
      <c r="AR930" s="193"/>
      <c r="AS930" s="193"/>
      <c r="AT930" s="193"/>
      <c r="AU930" s="193"/>
      <c r="AV930" s="193"/>
    </row>
    <row r="931" spans="1:48" ht="15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  <c r="AE931" s="193"/>
      <c r="AF931" s="193"/>
      <c r="AG931" s="193"/>
      <c r="AH931" s="193"/>
      <c r="AI931" s="193"/>
      <c r="AJ931" s="193"/>
      <c r="AK931" s="193"/>
      <c r="AL931" s="193"/>
      <c r="AM931" s="193"/>
      <c r="AN931" s="193"/>
      <c r="AO931" s="193"/>
      <c r="AP931" s="193"/>
      <c r="AQ931" s="193"/>
      <c r="AR931" s="193"/>
      <c r="AS931" s="193"/>
      <c r="AT931" s="193"/>
      <c r="AU931" s="193"/>
      <c r="AV931" s="193"/>
    </row>
    <row r="932" spans="1:48" ht="15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  <c r="AE932" s="193"/>
      <c r="AF932" s="193"/>
      <c r="AG932" s="193"/>
      <c r="AH932" s="193"/>
      <c r="AI932" s="193"/>
      <c r="AJ932" s="193"/>
      <c r="AK932" s="193"/>
      <c r="AL932" s="193"/>
      <c r="AM932" s="193"/>
      <c r="AN932" s="193"/>
      <c r="AO932" s="193"/>
      <c r="AP932" s="193"/>
      <c r="AQ932" s="193"/>
      <c r="AR932" s="193"/>
      <c r="AS932" s="193"/>
      <c r="AT932" s="193"/>
      <c r="AU932" s="193"/>
      <c r="AV932" s="193"/>
    </row>
    <row r="933" spans="1:48" ht="15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  <c r="AE933" s="193"/>
      <c r="AF933" s="193"/>
      <c r="AG933" s="193"/>
      <c r="AH933" s="193"/>
      <c r="AI933" s="193"/>
      <c r="AJ933" s="193"/>
      <c r="AK933" s="193"/>
      <c r="AL933" s="193"/>
      <c r="AM933" s="193"/>
      <c r="AN933" s="193"/>
      <c r="AO933" s="193"/>
      <c r="AP933" s="193"/>
      <c r="AQ933" s="193"/>
      <c r="AR933" s="193"/>
      <c r="AS933" s="193"/>
      <c r="AT933" s="193"/>
      <c r="AU933" s="193"/>
      <c r="AV933" s="193"/>
    </row>
    <row r="934" spans="1:48" ht="15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  <c r="AE934" s="193"/>
      <c r="AF934" s="193"/>
      <c r="AG934" s="193"/>
      <c r="AH934" s="193"/>
      <c r="AI934" s="193"/>
      <c r="AJ934" s="193"/>
      <c r="AK934" s="193"/>
      <c r="AL934" s="193"/>
      <c r="AM934" s="193"/>
      <c r="AN934" s="193"/>
      <c r="AO934" s="193"/>
      <c r="AP934" s="193"/>
      <c r="AQ934" s="193"/>
      <c r="AR934" s="193"/>
      <c r="AS934" s="193"/>
      <c r="AT934" s="193"/>
      <c r="AU934" s="193"/>
      <c r="AV934" s="193"/>
    </row>
    <row r="935" spans="1:48" ht="15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  <c r="AE935" s="193"/>
      <c r="AF935" s="193"/>
      <c r="AG935" s="193"/>
      <c r="AH935" s="193"/>
      <c r="AI935" s="193"/>
      <c r="AJ935" s="193"/>
      <c r="AK935" s="193"/>
      <c r="AL935" s="193"/>
      <c r="AM935" s="193"/>
      <c r="AN935" s="193"/>
      <c r="AO935" s="193"/>
      <c r="AP935" s="193"/>
      <c r="AQ935" s="193"/>
      <c r="AR935" s="193"/>
      <c r="AS935" s="193"/>
      <c r="AT935" s="193"/>
      <c r="AU935" s="193"/>
      <c r="AV935" s="193"/>
    </row>
    <row r="936" spans="1:48" ht="15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  <c r="AE936" s="193"/>
      <c r="AF936" s="193"/>
      <c r="AG936" s="193"/>
      <c r="AH936" s="193"/>
      <c r="AI936" s="193"/>
      <c r="AJ936" s="193"/>
      <c r="AK936" s="193"/>
      <c r="AL936" s="193"/>
      <c r="AM936" s="193"/>
      <c r="AN936" s="193"/>
      <c r="AO936" s="193"/>
      <c r="AP936" s="193"/>
      <c r="AQ936" s="193"/>
      <c r="AR936" s="193"/>
      <c r="AS936" s="193"/>
      <c r="AT936" s="193"/>
      <c r="AU936" s="193"/>
      <c r="AV936" s="193"/>
    </row>
    <row r="937" spans="1:48" ht="15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  <c r="AE937" s="193"/>
      <c r="AF937" s="193"/>
      <c r="AG937" s="193"/>
      <c r="AH937" s="193"/>
      <c r="AI937" s="193"/>
      <c r="AJ937" s="193"/>
      <c r="AK937" s="193"/>
      <c r="AL937" s="193"/>
      <c r="AM937" s="193"/>
      <c r="AN937" s="193"/>
      <c r="AO937" s="193"/>
      <c r="AP937" s="193"/>
      <c r="AQ937" s="193"/>
      <c r="AR937" s="193"/>
      <c r="AS937" s="193"/>
      <c r="AT937" s="193"/>
      <c r="AU937" s="193"/>
      <c r="AV937" s="193"/>
    </row>
    <row r="938" spans="1:48" ht="15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  <c r="AE938" s="193"/>
      <c r="AF938" s="193"/>
      <c r="AG938" s="193"/>
      <c r="AH938" s="193"/>
      <c r="AI938" s="193"/>
      <c r="AJ938" s="193"/>
      <c r="AK938" s="193"/>
      <c r="AL938" s="193"/>
      <c r="AM938" s="193"/>
      <c r="AN938" s="193"/>
      <c r="AO938" s="193"/>
      <c r="AP938" s="193"/>
      <c r="AQ938" s="193"/>
      <c r="AR938" s="193"/>
      <c r="AS938" s="193"/>
      <c r="AT938" s="193"/>
      <c r="AU938" s="193"/>
      <c r="AV938" s="193"/>
    </row>
    <row r="939" spans="1:48" ht="15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  <c r="AE939" s="193"/>
      <c r="AF939" s="193"/>
      <c r="AG939" s="193"/>
      <c r="AH939" s="193"/>
      <c r="AI939" s="193"/>
      <c r="AJ939" s="193"/>
      <c r="AK939" s="193"/>
      <c r="AL939" s="193"/>
      <c r="AM939" s="193"/>
      <c r="AN939" s="193"/>
      <c r="AO939" s="193"/>
      <c r="AP939" s="193"/>
      <c r="AQ939" s="193"/>
      <c r="AR939" s="193"/>
      <c r="AS939" s="193"/>
      <c r="AT939" s="193"/>
      <c r="AU939" s="193"/>
      <c r="AV939" s="193"/>
    </row>
    <row r="940" spans="1:48" ht="15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  <c r="AE940" s="193"/>
      <c r="AF940" s="193"/>
      <c r="AG940" s="193"/>
      <c r="AH940" s="193"/>
      <c r="AI940" s="193"/>
      <c r="AJ940" s="193"/>
      <c r="AK940" s="193"/>
      <c r="AL940" s="193"/>
      <c r="AM940" s="193"/>
      <c r="AN940" s="193"/>
      <c r="AO940" s="193"/>
      <c r="AP940" s="193"/>
      <c r="AQ940" s="193"/>
      <c r="AR940" s="193"/>
      <c r="AS940" s="193"/>
      <c r="AT940" s="193"/>
      <c r="AU940" s="193"/>
      <c r="AV940" s="193"/>
    </row>
    <row r="941" spans="1:48" ht="15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  <c r="AE941" s="193"/>
      <c r="AF941" s="193"/>
      <c r="AG941" s="193"/>
      <c r="AH941" s="193"/>
      <c r="AI941" s="193"/>
      <c r="AJ941" s="193"/>
      <c r="AK941" s="193"/>
      <c r="AL941" s="193"/>
      <c r="AM941" s="193"/>
      <c r="AN941" s="193"/>
      <c r="AO941" s="193"/>
      <c r="AP941" s="193"/>
      <c r="AQ941" s="193"/>
      <c r="AR941" s="193"/>
      <c r="AS941" s="193"/>
      <c r="AT941" s="193"/>
      <c r="AU941" s="193"/>
      <c r="AV941" s="193"/>
    </row>
    <row r="942" spans="1:48" ht="15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  <c r="AE942" s="193"/>
      <c r="AF942" s="193"/>
      <c r="AG942" s="193"/>
      <c r="AH942" s="193"/>
      <c r="AI942" s="193"/>
      <c r="AJ942" s="193"/>
      <c r="AK942" s="193"/>
      <c r="AL942" s="193"/>
      <c r="AM942" s="193"/>
      <c r="AN942" s="193"/>
      <c r="AO942" s="193"/>
      <c r="AP942" s="193"/>
      <c r="AQ942" s="193"/>
      <c r="AR942" s="193"/>
      <c r="AS942" s="193"/>
      <c r="AT942" s="193"/>
      <c r="AU942" s="193"/>
      <c r="AV942" s="193"/>
    </row>
    <row r="943" spans="1:48" ht="15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  <c r="AA943" s="193"/>
      <c r="AB943" s="193"/>
      <c r="AC943" s="193"/>
      <c r="AD943" s="193"/>
      <c r="AE943" s="193"/>
      <c r="AF943" s="193"/>
      <c r="AG943" s="193"/>
      <c r="AH943" s="193"/>
      <c r="AI943" s="193"/>
      <c r="AJ943" s="193"/>
      <c r="AK943" s="193"/>
      <c r="AL943" s="193"/>
      <c r="AM943" s="193"/>
      <c r="AN943" s="193"/>
      <c r="AO943" s="193"/>
      <c r="AP943" s="193"/>
      <c r="AQ943" s="193"/>
      <c r="AR943" s="193"/>
      <c r="AS943" s="193"/>
      <c r="AT943" s="193"/>
      <c r="AU943" s="193"/>
      <c r="AV943" s="193"/>
    </row>
    <row r="944" spans="1:48" ht="15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  <c r="AE944" s="193"/>
      <c r="AF944" s="193"/>
      <c r="AG944" s="193"/>
      <c r="AH944" s="193"/>
      <c r="AI944" s="193"/>
      <c r="AJ944" s="193"/>
      <c r="AK944" s="193"/>
      <c r="AL944" s="193"/>
      <c r="AM944" s="193"/>
      <c r="AN944" s="193"/>
      <c r="AO944" s="193"/>
      <c r="AP944" s="193"/>
      <c r="AQ944" s="193"/>
      <c r="AR944" s="193"/>
      <c r="AS944" s="193"/>
      <c r="AT944" s="193"/>
      <c r="AU944" s="193"/>
      <c r="AV944" s="193"/>
    </row>
    <row r="945" spans="1:48" ht="15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  <c r="AE945" s="193"/>
      <c r="AF945" s="193"/>
      <c r="AG945" s="193"/>
      <c r="AH945" s="193"/>
      <c r="AI945" s="193"/>
      <c r="AJ945" s="193"/>
      <c r="AK945" s="193"/>
      <c r="AL945" s="193"/>
      <c r="AM945" s="193"/>
      <c r="AN945" s="193"/>
      <c r="AO945" s="193"/>
      <c r="AP945" s="193"/>
      <c r="AQ945" s="193"/>
      <c r="AR945" s="193"/>
      <c r="AS945" s="193"/>
      <c r="AT945" s="193"/>
      <c r="AU945" s="193"/>
      <c r="AV945" s="193"/>
    </row>
    <row r="946" spans="1:48" ht="15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  <c r="AE946" s="193"/>
      <c r="AF946" s="193"/>
      <c r="AG946" s="193"/>
      <c r="AH946" s="193"/>
      <c r="AI946" s="193"/>
      <c r="AJ946" s="193"/>
      <c r="AK946" s="193"/>
      <c r="AL946" s="193"/>
      <c r="AM946" s="193"/>
      <c r="AN946" s="193"/>
      <c r="AO946" s="193"/>
      <c r="AP946" s="193"/>
      <c r="AQ946" s="193"/>
      <c r="AR946" s="193"/>
      <c r="AS946" s="193"/>
      <c r="AT946" s="193"/>
      <c r="AU946" s="193"/>
      <c r="AV946" s="193"/>
    </row>
    <row r="947" spans="1:48" ht="15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  <c r="AE947" s="193"/>
      <c r="AF947" s="193"/>
      <c r="AG947" s="193"/>
      <c r="AH947" s="193"/>
      <c r="AI947" s="193"/>
      <c r="AJ947" s="193"/>
      <c r="AK947" s="193"/>
      <c r="AL947" s="193"/>
      <c r="AM947" s="193"/>
      <c r="AN947" s="193"/>
      <c r="AO947" s="193"/>
      <c r="AP947" s="193"/>
      <c r="AQ947" s="193"/>
      <c r="AR947" s="193"/>
      <c r="AS947" s="193"/>
      <c r="AT947" s="193"/>
      <c r="AU947" s="193"/>
      <c r="AV947" s="193"/>
    </row>
    <row r="948" spans="1:48" ht="15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  <c r="AA948" s="193"/>
      <c r="AB948" s="193"/>
      <c r="AC948" s="193"/>
      <c r="AD948" s="193"/>
      <c r="AE948" s="193"/>
      <c r="AF948" s="193"/>
      <c r="AG948" s="193"/>
      <c r="AH948" s="193"/>
      <c r="AI948" s="193"/>
      <c r="AJ948" s="193"/>
      <c r="AK948" s="193"/>
      <c r="AL948" s="193"/>
      <c r="AM948" s="193"/>
      <c r="AN948" s="193"/>
      <c r="AO948" s="193"/>
      <c r="AP948" s="193"/>
      <c r="AQ948" s="193"/>
      <c r="AR948" s="193"/>
      <c r="AS948" s="193"/>
      <c r="AT948" s="193"/>
      <c r="AU948" s="193"/>
      <c r="AV948" s="193"/>
    </row>
    <row r="949" spans="1:48" ht="15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  <c r="AE949" s="193"/>
      <c r="AF949" s="193"/>
      <c r="AG949" s="193"/>
      <c r="AH949" s="193"/>
      <c r="AI949" s="193"/>
      <c r="AJ949" s="193"/>
      <c r="AK949" s="193"/>
      <c r="AL949" s="193"/>
      <c r="AM949" s="193"/>
      <c r="AN949" s="193"/>
      <c r="AO949" s="193"/>
      <c r="AP949" s="193"/>
      <c r="AQ949" s="193"/>
      <c r="AR949" s="193"/>
      <c r="AS949" s="193"/>
      <c r="AT949" s="193"/>
      <c r="AU949" s="193"/>
      <c r="AV949" s="193"/>
    </row>
    <row r="950" spans="1:48" ht="15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  <c r="AE950" s="193"/>
      <c r="AF950" s="193"/>
      <c r="AG950" s="193"/>
      <c r="AH950" s="193"/>
      <c r="AI950" s="193"/>
      <c r="AJ950" s="193"/>
      <c r="AK950" s="193"/>
      <c r="AL950" s="193"/>
      <c r="AM950" s="193"/>
      <c r="AN950" s="193"/>
      <c r="AO950" s="193"/>
      <c r="AP950" s="193"/>
      <c r="AQ950" s="193"/>
      <c r="AR950" s="193"/>
      <c r="AS950" s="193"/>
      <c r="AT950" s="193"/>
      <c r="AU950" s="193"/>
      <c r="AV950" s="193"/>
    </row>
    <row r="951" spans="1:48" ht="15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  <c r="AA951" s="193"/>
      <c r="AB951" s="193"/>
      <c r="AC951" s="193"/>
      <c r="AD951" s="193"/>
      <c r="AE951" s="193"/>
      <c r="AF951" s="193"/>
      <c r="AG951" s="193"/>
      <c r="AH951" s="193"/>
      <c r="AI951" s="193"/>
      <c r="AJ951" s="193"/>
      <c r="AK951" s="193"/>
      <c r="AL951" s="193"/>
      <c r="AM951" s="193"/>
      <c r="AN951" s="193"/>
      <c r="AO951" s="193"/>
      <c r="AP951" s="193"/>
      <c r="AQ951" s="193"/>
      <c r="AR951" s="193"/>
      <c r="AS951" s="193"/>
      <c r="AT951" s="193"/>
      <c r="AU951" s="193"/>
      <c r="AV951" s="193"/>
    </row>
    <row r="952" spans="1:48" ht="15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  <c r="AE952" s="193"/>
      <c r="AF952" s="193"/>
      <c r="AG952" s="193"/>
      <c r="AH952" s="193"/>
      <c r="AI952" s="193"/>
      <c r="AJ952" s="193"/>
      <c r="AK952" s="193"/>
      <c r="AL952" s="193"/>
      <c r="AM952" s="193"/>
      <c r="AN952" s="193"/>
      <c r="AO952" s="193"/>
      <c r="AP952" s="193"/>
      <c r="AQ952" s="193"/>
      <c r="AR952" s="193"/>
      <c r="AS952" s="193"/>
      <c r="AT952" s="193"/>
      <c r="AU952" s="193"/>
      <c r="AV952" s="193"/>
    </row>
    <row r="953" spans="1:48" ht="15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  <c r="AE953" s="193"/>
      <c r="AF953" s="193"/>
      <c r="AG953" s="193"/>
      <c r="AH953" s="193"/>
      <c r="AI953" s="193"/>
      <c r="AJ953" s="193"/>
      <c r="AK953" s="193"/>
      <c r="AL953" s="193"/>
      <c r="AM953" s="193"/>
      <c r="AN953" s="193"/>
      <c r="AO953" s="193"/>
      <c r="AP953" s="193"/>
      <c r="AQ953" s="193"/>
      <c r="AR953" s="193"/>
      <c r="AS953" s="193"/>
      <c r="AT953" s="193"/>
      <c r="AU953" s="193"/>
      <c r="AV953" s="193"/>
    </row>
    <row r="954" spans="1:48" ht="15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  <c r="AE954" s="193"/>
      <c r="AF954" s="193"/>
      <c r="AG954" s="193"/>
      <c r="AH954" s="193"/>
      <c r="AI954" s="193"/>
      <c r="AJ954" s="193"/>
      <c r="AK954" s="193"/>
      <c r="AL954" s="193"/>
      <c r="AM954" s="193"/>
      <c r="AN954" s="193"/>
      <c r="AO954" s="193"/>
      <c r="AP954" s="193"/>
      <c r="AQ954" s="193"/>
      <c r="AR954" s="193"/>
      <c r="AS954" s="193"/>
      <c r="AT954" s="193"/>
      <c r="AU954" s="193"/>
      <c r="AV954" s="193"/>
    </row>
    <row r="955" spans="1:48" ht="15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  <c r="AE955" s="193"/>
      <c r="AF955" s="193"/>
      <c r="AG955" s="193"/>
      <c r="AH955" s="193"/>
      <c r="AI955" s="193"/>
      <c r="AJ955" s="193"/>
      <c r="AK955" s="193"/>
      <c r="AL955" s="193"/>
      <c r="AM955" s="193"/>
      <c r="AN955" s="193"/>
      <c r="AO955" s="193"/>
      <c r="AP955" s="193"/>
      <c r="AQ955" s="193"/>
      <c r="AR955" s="193"/>
      <c r="AS955" s="193"/>
      <c r="AT955" s="193"/>
      <c r="AU955" s="193"/>
      <c r="AV955" s="193"/>
    </row>
    <row r="956" spans="1:48" ht="15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  <c r="AE956" s="193"/>
      <c r="AF956" s="193"/>
      <c r="AG956" s="193"/>
      <c r="AH956" s="193"/>
      <c r="AI956" s="193"/>
      <c r="AJ956" s="193"/>
      <c r="AK956" s="193"/>
      <c r="AL956" s="193"/>
      <c r="AM956" s="193"/>
      <c r="AN956" s="193"/>
      <c r="AO956" s="193"/>
      <c r="AP956" s="193"/>
      <c r="AQ956" s="193"/>
      <c r="AR956" s="193"/>
      <c r="AS956" s="193"/>
      <c r="AT956" s="193"/>
      <c r="AU956" s="193"/>
      <c r="AV956" s="193"/>
    </row>
    <row r="957" spans="1:48" ht="15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  <c r="AE957" s="193"/>
      <c r="AF957" s="193"/>
      <c r="AG957" s="193"/>
      <c r="AH957" s="193"/>
      <c r="AI957" s="193"/>
      <c r="AJ957" s="193"/>
      <c r="AK957" s="193"/>
      <c r="AL957" s="193"/>
      <c r="AM957" s="193"/>
      <c r="AN957" s="193"/>
      <c r="AO957" s="193"/>
      <c r="AP957" s="193"/>
      <c r="AQ957" s="193"/>
      <c r="AR957" s="193"/>
      <c r="AS957" s="193"/>
      <c r="AT957" s="193"/>
      <c r="AU957" s="193"/>
      <c r="AV957" s="193"/>
    </row>
    <row r="958" spans="1:48" ht="15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  <c r="AE958" s="193"/>
      <c r="AF958" s="193"/>
      <c r="AG958" s="193"/>
      <c r="AH958" s="193"/>
      <c r="AI958" s="193"/>
      <c r="AJ958" s="193"/>
      <c r="AK958" s="193"/>
      <c r="AL958" s="193"/>
      <c r="AM958" s="193"/>
      <c r="AN958" s="193"/>
      <c r="AO958" s="193"/>
      <c r="AP958" s="193"/>
      <c r="AQ958" s="193"/>
      <c r="AR958" s="193"/>
      <c r="AS958" s="193"/>
      <c r="AT958" s="193"/>
      <c r="AU958" s="193"/>
      <c r="AV958" s="193"/>
    </row>
    <row r="959" spans="1:48" ht="15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  <c r="AE959" s="193"/>
      <c r="AF959" s="193"/>
      <c r="AG959" s="193"/>
      <c r="AH959" s="193"/>
      <c r="AI959" s="193"/>
      <c r="AJ959" s="193"/>
      <c r="AK959" s="193"/>
      <c r="AL959" s="193"/>
      <c r="AM959" s="193"/>
      <c r="AN959" s="193"/>
      <c r="AO959" s="193"/>
      <c r="AP959" s="193"/>
      <c r="AQ959" s="193"/>
      <c r="AR959" s="193"/>
      <c r="AS959" s="193"/>
      <c r="AT959" s="193"/>
      <c r="AU959" s="193"/>
      <c r="AV959" s="193"/>
    </row>
    <row r="960" spans="1:48" ht="15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  <c r="AE960" s="193"/>
      <c r="AF960" s="193"/>
      <c r="AG960" s="193"/>
      <c r="AH960" s="193"/>
      <c r="AI960" s="193"/>
      <c r="AJ960" s="193"/>
      <c r="AK960" s="193"/>
      <c r="AL960" s="193"/>
      <c r="AM960" s="193"/>
      <c r="AN960" s="193"/>
      <c r="AO960" s="193"/>
      <c r="AP960" s="193"/>
      <c r="AQ960" s="193"/>
      <c r="AR960" s="193"/>
      <c r="AS960" s="193"/>
      <c r="AT960" s="193"/>
      <c r="AU960" s="193"/>
      <c r="AV960" s="193"/>
    </row>
    <row r="961" spans="1:48" ht="15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  <c r="AE961" s="193"/>
      <c r="AF961" s="193"/>
      <c r="AG961" s="193"/>
      <c r="AH961" s="193"/>
      <c r="AI961" s="193"/>
      <c r="AJ961" s="193"/>
      <c r="AK961" s="193"/>
      <c r="AL961" s="193"/>
      <c r="AM961" s="193"/>
      <c r="AN961" s="193"/>
      <c r="AO961" s="193"/>
      <c r="AP961" s="193"/>
      <c r="AQ961" s="193"/>
      <c r="AR961" s="193"/>
      <c r="AS961" s="193"/>
      <c r="AT961" s="193"/>
      <c r="AU961" s="193"/>
      <c r="AV961" s="193"/>
    </row>
    <row r="962" spans="1:48" ht="15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  <c r="AE962" s="193"/>
      <c r="AF962" s="193"/>
      <c r="AG962" s="193"/>
      <c r="AH962" s="193"/>
      <c r="AI962" s="193"/>
      <c r="AJ962" s="193"/>
      <c r="AK962" s="193"/>
      <c r="AL962" s="193"/>
      <c r="AM962" s="193"/>
      <c r="AN962" s="193"/>
      <c r="AO962" s="193"/>
      <c r="AP962" s="193"/>
      <c r="AQ962" s="193"/>
      <c r="AR962" s="193"/>
      <c r="AS962" s="193"/>
      <c r="AT962" s="193"/>
      <c r="AU962" s="193"/>
      <c r="AV962" s="193"/>
    </row>
    <row r="963" spans="1:48" ht="15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  <c r="AE963" s="193"/>
      <c r="AF963" s="193"/>
      <c r="AG963" s="193"/>
      <c r="AH963" s="193"/>
      <c r="AI963" s="193"/>
      <c r="AJ963" s="193"/>
      <c r="AK963" s="193"/>
      <c r="AL963" s="193"/>
      <c r="AM963" s="193"/>
      <c r="AN963" s="193"/>
      <c r="AO963" s="193"/>
      <c r="AP963" s="193"/>
      <c r="AQ963" s="193"/>
      <c r="AR963" s="193"/>
      <c r="AS963" s="193"/>
      <c r="AT963" s="193"/>
      <c r="AU963" s="193"/>
      <c r="AV963" s="193"/>
    </row>
    <row r="964" spans="1:48" ht="15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  <c r="AE964" s="193"/>
      <c r="AF964" s="193"/>
      <c r="AG964" s="193"/>
      <c r="AH964" s="193"/>
      <c r="AI964" s="193"/>
      <c r="AJ964" s="193"/>
      <c r="AK964" s="193"/>
      <c r="AL964" s="193"/>
      <c r="AM964" s="193"/>
      <c r="AN964" s="193"/>
      <c r="AO964" s="193"/>
      <c r="AP964" s="193"/>
      <c r="AQ964" s="193"/>
      <c r="AR964" s="193"/>
      <c r="AS964" s="193"/>
      <c r="AT964" s="193"/>
      <c r="AU964" s="193"/>
      <c r="AV964" s="193"/>
    </row>
    <row r="965" spans="1:48" ht="15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  <c r="AE965" s="193"/>
      <c r="AF965" s="193"/>
      <c r="AG965" s="193"/>
      <c r="AH965" s="193"/>
      <c r="AI965" s="193"/>
      <c r="AJ965" s="193"/>
      <c r="AK965" s="193"/>
      <c r="AL965" s="193"/>
      <c r="AM965" s="193"/>
      <c r="AN965" s="193"/>
      <c r="AO965" s="193"/>
      <c r="AP965" s="193"/>
      <c r="AQ965" s="193"/>
      <c r="AR965" s="193"/>
      <c r="AS965" s="193"/>
      <c r="AT965" s="193"/>
      <c r="AU965" s="193"/>
      <c r="AV965" s="193"/>
    </row>
    <row r="966" spans="1:48" ht="15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  <c r="AE966" s="193"/>
      <c r="AF966" s="193"/>
      <c r="AG966" s="193"/>
      <c r="AH966" s="193"/>
      <c r="AI966" s="193"/>
      <c r="AJ966" s="193"/>
      <c r="AK966" s="193"/>
      <c r="AL966" s="193"/>
      <c r="AM966" s="193"/>
      <c r="AN966" s="193"/>
      <c r="AO966" s="193"/>
      <c r="AP966" s="193"/>
      <c r="AQ966" s="193"/>
      <c r="AR966" s="193"/>
      <c r="AS966" s="193"/>
      <c r="AT966" s="193"/>
      <c r="AU966" s="193"/>
      <c r="AV966" s="193"/>
    </row>
    <row r="967" spans="1:48" ht="15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  <c r="AE967" s="193"/>
      <c r="AF967" s="193"/>
      <c r="AG967" s="193"/>
      <c r="AH967" s="193"/>
      <c r="AI967" s="193"/>
      <c r="AJ967" s="193"/>
      <c r="AK967" s="193"/>
      <c r="AL967" s="193"/>
      <c r="AM967" s="193"/>
      <c r="AN967" s="193"/>
      <c r="AO967" s="193"/>
      <c r="AP967" s="193"/>
      <c r="AQ967" s="193"/>
      <c r="AR967" s="193"/>
      <c r="AS967" s="193"/>
      <c r="AT967" s="193"/>
      <c r="AU967" s="193"/>
      <c r="AV967" s="193"/>
    </row>
    <row r="968" spans="1:48" ht="15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  <c r="AE968" s="193"/>
      <c r="AF968" s="193"/>
      <c r="AG968" s="193"/>
      <c r="AH968" s="193"/>
      <c r="AI968" s="193"/>
      <c r="AJ968" s="193"/>
      <c r="AK968" s="193"/>
      <c r="AL968" s="193"/>
      <c r="AM968" s="193"/>
      <c r="AN968" s="193"/>
      <c r="AO968" s="193"/>
      <c r="AP968" s="193"/>
      <c r="AQ968" s="193"/>
      <c r="AR968" s="193"/>
      <c r="AS968" s="193"/>
      <c r="AT968" s="193"/>
      <c r="AU968" s="193"/>
      <c r="AV968" s="193"/>
    </row>
    <row r="969" spans="1:48" ht="15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  <c r="AE969" s="193"/>
      <c r="AF969" s="193"/>
      <c r="AG969" s="193"/>
      <c r="AH969" s="193"/>
      <c r="AI969" s="193"/>
      <c r="AJ969" s="193"/>
      <c r="AK969" s="193"/>
      <c r="AL969" s="193"/>
      <c r="AM969" s="193"/>
      <c r="AN969" s="193"/>
      <c r="AO969" s="193"/>
      <c r="AP969" s="193"/>
      <c r="AQ969" s="193"/>
      <c r="AR969" s="193"/>
      <c r="AS969" s="193"/>
      <c r="AT969" s="193"/>
      <c r="AU969" s="193"/>
      <c r="AV969" s="193"/>
    </row>
    <row r="970" spans="1:48" ht="15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  <c r="AE970" s="193"/>
      <c r="AF970" s="193"/>
      <c r="AG970" s="193"/>
      <c r="AH970" s="193"/>
      <c r="AI970" s="193"/>
      <c r="AJ970" s="193"/>
      <c r="AK970" s="193"/>
      <c r="AL970" s="193"/>
      <c r="AM970" s="193"/>
      <c r="AN970" s="193"/>
      <c r="AO970" s="193"/>
      <c r="AP970" s="193"/>
      <c r="AQ970" s="193"/>
      <c r="AR970" s="193"/>
      <c r="AS970" s="193"/>
      <c r="AT970" s="193"/>
      <c r="AU970" s="193"/>
      <c r="AV970" s="193"/>
    </row>
    <row r="971" spans="1:48" ht="15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  <c r="AE971" s="193"/>
      <c r="AF971" s="193"/>
      <c r="AG971" s="193"/>
      <c r="AH971" s="193"/>
      <c r="AI971" s="193"/>
      <c r="AJ971" s="193"/>
      <c r="AK971" s="193"/>
      <c r="AL971" s="193"/>
      <c r="AM971" s="193"/>
      <c r="AN971" s="193"/>
      <c r="AO971" s="193"/>
      <c r="AP971" s="193"/>
      <c r="AQ971" s="193"/>
      <c r="AR971" s="193"/>
      <c r="AS971" s="193"/>
      <c r="AT971" s="193"/>
      <c r="AU971" s="193"/>
      <c r="AV971" s="193"/>
    </row>
    <row r="972" spans="1:48" ht="15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  <c r="AE972" s="193"/>
      <c r="AF972" s="193"/>
      <c r="AG972" s="193"/>
      <c r="AH972" s="193"/>
      <c r="AI972" s="193"/>
      <c r="AJ972" s="193"/>
      <c r="AK972" s="193"/>
      <c r="AL972" s="193"/>
      <c r="AM972" s="193"/>
      <c r="AN972" s="193"/>
      <c r="AO972" s="193"/>
      <c r="AP972" s="193"/>
      <c r="AQ972" s="193"/>
      <c r="AR972" s="193"/>
      <c r="AS972" s="193"/>
      <c r="AT972" s="193"/>
      <c r="AU972" s="193"/>
      <c r="AV972" s="193"/>
    </row>
    <row r="973" spans="1:48" ht="15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  <c r="AE973" s="193"/>
      <c r="AF973" s="193"/>
      <c r="AG973" s="193"/>
      <c r="AH973" s="193"/>
      <c r="AI973" s="193"/>
      <c r="AJ973" s="193"/>
      <c r="AK973" s="193"/>
      <c r="AL973" s="193"/>
      <c r="AM973" s="193"/>
      <c r="AN973" s="193"/>
      <c r="AO973" s="193"/>
      <c r="AP973" s="193"/>
      <c r="AQ973" s="193"/>
      <c r="AR973" s="193"/>
      <c r="AS973" s="193"/>
      <c r="AT973" s="193"/>
      <c r="AU973" s="193"/>
      <c r="AV973" s="193"/>
    </row>
    <row r="974" spans="1:48" ht="15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  <c r="AA974" s="193"/>
      <c r="AB974" s="193"/>
      <c r="AC974" s="193"/>
      <c r="AD974" s="193"/>
      <c r="AE974" s="193"/>
      <c r="AF974" s="193"/>
      <c r="AG974" s="193"/>
      <c r="AH974" s="193"/>
      <c r="AI974" s="193"/>
      <c r="AJ974" s="193"/>
      <c r="AK974" s="193"/>
      <c r="AL974" s="193"/>
      <c r="AM974" s="193"/>
      <c r="AN974" s="193"/>
      <c r="AO974" s="193"/>
      <c r="AP974" s="193"/>
      <c r="AQ974" s="193"/>
      <c r="AR974" s="193"/>
      <c r="AS974" s="193"/>
      <c r="AT974" s="193"/>
      <c r="AU974" s="193"/>
      <c r="AV974" s="193"/>
    </row>
    <row r="975" spans="1:48" ht="15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  <c r="AE975" s="193"/>
      <c r="AF975" s="193"/>
      <c r="AG975" s="193"/>
      <c r="AH975" s="193"/>
      <c r="AI975" s="193"/>
      <c r="AJ975" s="193"/>
      <c r="AK975" s="193"/>
      <c r="AL975" s="193"/>
      <c r="AM975" s="193"/>
      <c r="AN975" s="193"/>
      <c r="AO975" s="193"/>
      <c r="AP975" s="193"/>
      <c r="AQ975" s="193"/>
      <c r="AR975" s="193"/>
      <c r="AS975" s="193"/>
      <c r="AT975" s="193"/>
      <c r="AU975" s="193"/>
      <c r="AV975" s="193"/>
    </row>
    <row r="976" spans="1:48" ht="15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  <c r="AE976" s="193"/>
      <c r="AF976" s="193"/>
      <c r="AG976" s="193"/>
      <c r="AH976" s="193"/>
      <c r="AI976" s="193"/>
      <c r="AJ976" s="193"/>
      <c r="AK976" s="193"/>
      <c r="AL976" s="193"/>
      <c r="AM976" s="193"/>
      <c r="AN976" s="193"/>
      <c r="AO976" s="193"/>
      <c r="AP976" s="193"/>
      <c r="AQ976" s="193"/>
      <c r="AR976" s="193"/>
      <c r="AS976" s="193"/>
      <c r="AT976" s="193"/>
      <c r="AU976" s="193"/>
      <c r="AV976" s="193"/>
    </row>
    <row r="977" spans="1:48" ht="15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  <c r="AE977" s="193"/>
      <c r="AF977" s="193"/>
      <c r="AG977" s="193"/>
      <c r="AH977" s="193"/>
      <c r="AI977" s="193"/>
      <c r="AJ977" s="193"/>
      <c r="AK977" s="193"/>
      <c r="AL977" s="193"/>
      <c r="AM977" s="193"/>
      <c r="AN977" s="193"/>
      <c r="AO977" s="193"/>
      <c r="AP977" s="193"/>
      <c r="AQ977" s="193"/>
      <c r="AR977" s="193"/>
      <c r="AS977" s="193"/>
      <c r="AT977" s="193"/>
      <c r="AU977" s="193"/>
      <c r="AV977" s="193"/>
    </row>
    <row r="978" spans="1:48" ht="15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  <c r="AE978" s="193"/>
      <c r="AF978" s="193"/>
      <c r="AG978" s="193"/>
      <c r="AH978" s="193"/>
      <c r="AI978" s="193"/>
      <c r="AJ978" s="193"/>
      <c r="AK978" s="193"/>
      <c r="AL978" s="193"/>
      <c r="AM978" s="193"/>
      <c r="AN978" s="193"/>
      <c r="AO978" s="193"/>
      <c r="AP978" s="193"/>
      <c r="AQ978" s="193"/>
      <c r="AR978" s="193"/>
      <c r="AS978" s="193"/>
      <c r="AT978" s="193"/>
      <c r="AU978" s="193"/>
      <c r="AV978" s="193"/>
    </row>
    <row r="979" spans="1:48" ht="15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  <c r="AA979" s="193"/>
      <c r="AB979" s="193"/>
      <c r="AC979" s="193"/>
      <c r="AD979" s="193"/>
      <c r="AE979" s="193"/>
      <c r="AF979" s="193"/>
      <c r="AG979" s="193"/>
      <c r="AH979" s="193"/>
      <c r="AI979" s="193"/>
      <c r="AJ979" s="193"/>
      <c r="AK979" s="193"/>
      <c r="AL979" s="193"/>
      <c r="AM979" s="193"/>
      <c r="AN979" s="193"/>
      <c r="AO979" s="193"/>
      <c r="AP979" s="193"/>
      <c r="AQ979" s="193"/>
      <c r="AR979" s="193"/>
      <c r="AS979" s="193"/>
      <c r="AT979" s="193"/>
      <c r="AU979" s="193"/>
      <c r="AV979" s="193"/>
    </row>
    <row r="980" spans="1:48" ht="15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  <c r="AE980" s="193"/>
      <c r="AF980" s="193"/>
      <c r="AG980" s="193"/>
      <c r="AH980" s="193"/>
      <c r="AI980" s="193"/>
      <c r="AJ980" s="193"/>
      <c r="AK980" s="193"/>
      <c r="AL980" s="193"/>
      <c r="AM980" s="193"/>
      <c r="AN980" s="193"/>
      <c r="AO980" s="193"/>
      <c r="AP980" s="193"/>
      <c r="AQ980" s="193"/>
      <c r="AR980" s="193"/>
      <c r="AS980" s="193"/>
      <c r="AT980" s="193"/>
      <c r="AU980" s="193"/>
      <c r="AV980" s="193"/>
    </row>
    <row r="981" spans="1:48" ht="15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  <c r="AE981" s="193"/>
      <c r="AF981" s="193"/>
      <c r="AG981" s="193"/>
      <c r="AH981" s="193"/>
      <c r="AI981" s="193"/>
      <c r="AJ981" s="193"/>
      <c r="AK981" s="193"/>
      <c r="AL981" s="193"/>
      <c r="AM981" s="193"/>
      <c r="AN981" s="193"/>
      <c r="AO981" s="193"/>
      <c r="AP981" s="193"/>
      <c r="AQ981" s="193"/>
      <c r="AR981" s="193"/>
      <c r="AS981" s="193"/>
      <c r="AT981" s="193"/>
      <c r="AU981" s="193"/>
      <c r="AV981" s="193"/>
    </row>
    <row r="982" spans="1:48" ht="15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  <c r="AE982" s="193"/>
      <c r="AF982" s="193"/>
      <c r="AG982" s="193"/>
      <c r="AH982" s="193"/>
      <c r="AI982" s="193"/>
      <c r="AJ982" s="193"/>
      <c r="AK982" s="193"/>
      <c r="AL982" s="193"/>
      <c r="AM982" s="193"/>
      <c r="AN982" s="193"/>
      <c r="AO982" s="193"/>
      <c r="AP982" s="193"/>
      <c r="AQ982" s="193"/>
      <c r="AR982" s="193"/>
      <c r="AS982" s="193"/>
      <c r="AT982" s="193"/>
      <c r="AU982" s="193"/>
      <c r="AV982" s="193"/>
    </row>
    <row r="983" spans="1:48" ht="15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  <c r="AE983" s="193"/>
      <c r="AF983" s="193"/>
      <c r="AG983" s="193"/>
      <c r="AH983" s="193"/>
      <c r="AI983" s="193"/>
      <c r="AJ983" s="193"/>
      <c r="AK983" s="193"/>
      <c r="AL983" s="193"/>
      <c r="AM983" s="193"/>
      <c r="AN983" s="193"/>
      <c r="AO983" s="193"/>
      <c r="AP983" s="193"/>
      <c r="AQ983" s="193"/>
      <c r="AR983" s="193"/>
      <c r="AS983" s="193"/>
      <c r="AT983" s="193"/>
      <c r="AU983" s="193"/>
      <c r="AV983" s="193"/>
    </row>
    <row r="984" spans="1:48" ht="15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  <c r="AE984" s="193"/>
      <c r="AF984" s="193"/>
      <c r="AG984" s="193"/>
      <c r="AH984" s="193"/>
      <c r="AI984" s="193"/>
      <c r="AJ984" s="193"/>
      <c r="AK984" s="193"/>
      <c r="AL984" s="193"/>
      <c r="AM984" s="193"/>
      <c r="AN984" s="193"/>
      <c r="AO984" s="193"/>
      <c r="AP984" s="193"/>
      <c r="AQ984" s="193"/>
      <c r="AR984" s="193"/>
      <c r="AS984" s="193"/>
      <c r="AT984" s="193"/>
      <c r="AU984" s="193"/>
      <c r="AV984" s="193"/>
    </row>
    <row r="985" spans="1:48" ht="15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  <c r="AE985" s="193"/>
      <c r="AF985" s="193"/>
      <c r="AG985" s="193"/>
      <c r="AH985" s="193"/>
      <c r="AI985" s="193"/>
      <c r="AJ985" s="193"/>
      <c r="AK985" s="193"/>
      <c r="AL985" s="193"/>
      <c r="AM985" s="193"/>
      <c r="AN985" s="193"/>
      <c r="AO985" s="193"/>
      <c r="AP985" s="193"/>
      <c r="AQ985" s="193"/>
      <c r="AR985" s="193"/>
      <c r="AS985" s="193"/>
      <c r="AT985" s="193"/>
      <c r="AU985" s="193"/>
      <c r="AV985" s="193"/>
    </row>
    <row r="986" spans="1:48" ht="15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  <c r="AE986" s="193"/>
      <c r="AF986" s="193"/>
      <c r="AG986" s="193"/>
      <c r="AH986" s="193"/>
      <c r="AI986" s="193"/>
      <c r="AJ986" s="193"/>
      <c r="AK986" s="193"/>
      <c r="AL986" s="193"/>
      <c r="AM986" s="193"/>
      <c r="AN986" s="193"/>
      <c r="AO986" s="193"/>
      <c r="AP986" s="193"/>
      <c r="AQ986" s="193"/>
      <c r="AR986" s="193"/>
      <c r="AS986" s="193"/>
      <c r="AT986" s="193"/>
      <c r="AU986" s="193"/>
      <c r="AV986" s="193"/>
    </row>
    <row r="987" spans="1:48" ht="15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  <c r="AA987" s="193"/>
      <c r="AB987" s="193"/>
      <c r="AC987" s="193"/>
      <c r="AD987" s="193"/>
      <c r="AE987" s="193"/>
      <c r="AF987" s="193"/>
      <c r="AG987" s="193"/>
      <c r="AH987" s="193"/>
      <c r="AI987" s="193"/>
      <c r="AJ987" s="193"/>
      <c r="AK987" s="193"/>
      <c r="AL987" s="193"/>
      <c r="AM987" s="193"/>
      <c r="AN987" s="193"/>
      <c r="AO987" s="193"/>
      <c r="AP987" s="193"/>
      <c r="AQ987" s="193"/>
      <c r="AR987" s="193"/>
      <c r="AS987" s="193"/>
      <c r="AT987" s="193"/>
      <c r="AU987" s="193"/>
      <c r="AV987" s="193"/>
    </row>
    <row r="988" spans="1:48" ht="15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  <c r="AE988" s="193"/>
      <c r="AF988" s="193"/>
      <c r="AG988" s="193"/>
      <c r="AH988" s="193"/>
      <c r="AI988" s="193"/>
      <c r="AJ988" s="193"/>
      <c r="AK988" s="193"/>
      <c r="AL988" s="193"/>
      <c r="AM988" s="193"/>
      <c r="AN988" s="193"/>
      <c r="AO988" s="193"/>
      <c r="AP988" s="193"/>
      <c r="AQ988" s="193"/>
      <c r="AR988" s="193"/>
      <c r="AS988" s="193"/>
      <c r="AT988" s="193"/>
      <c r="AU988" s="193"/>
      <c r="AV988" s="193"/>
    </row>
    <row r="989" spans="1:48" ht="15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  <c r="AE989" s="193"/>
      <c r="AF989" s="193"/>
      <c r="AG989" s="193"/>
      <c r="AH989" s="193"/>
      <c r="AI989" s="193"/>
      <c r="AJ989" s="193"/>
      <c r="AK989" s="193"/>
      <c r="AL989" s="193"/>
      <c r="AM989" s="193"/>
      <c r="AN989" s="193"/>
      <c r="AO989" s="193"/>
      <c r="AP989" s="193"/>
      <c r="AQ989" s="193"/>
      <c r="AR989" s="193"/>
      <c r="AS989" s="193"/>
      <c r="AT989" s="193"/>
      <c r="AU989" s="193"/>
      <c r="AV989" s="193"/>
    </row>
    <row r="990" spans="1:48" ht="15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  <c r="AE990" s="193"/>
      <c r="AF990" s="193"/>
      <c r="AG990" s="193"/>
      <c r="AH990" s="193"/>
      <c r="AI990" s="193"/>
      <c r="AJ990" s="193"/>
      <c r="AK990" s="193"/>
      <c r="AL990" s="193"/>
      <c r="AM990" s="193"/>
      <c r="AN990" s="193"/>
      <c r="AO990" s="193"/>
      <c r="AP990" s="193"/>
      <c r="AQ990" s="193"/>
      <c r="AR990" s="193"/>
      <c r="AS990" s="193"/>
      <c r="AT990" s="193"/>
      <c r="AU990" s="193"/>
      <c r="AV990" s="193"/>
    </row>
    <row r="991" spans="1:48" ht="15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  <c r="AE991" s="193"/>
      <c r="AF991" s="193"/>
      <c r="AG991" s="193"/>
      <c r="AH991" s="193"/>
      <c r="AI991" s="193"/>
      <c r="AJ991" s="193"/>
      <c r="AK991" s="193"/>
      <c r="AL991" s="193"/>
      <c r="AM991" s="193"/>
      <c r="AN991" s="193"/>
      <c r="AO991" s="193"/>
      <c r="AP991" s="193"/>
      <c r="AQ991" s="193"/>
      <c r="AR991" s="193"/>
      <c r="AS991" s="193"/>
      <c r="AT991" s="193"/>
      <c r="AU991" s="193"/>
      <c r="AV991" s="193"/>
    </row>
    <row r="992" spans="1:48" ht="15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  <c r="AE992" s="193"/>
      <c r="AF992" s="193"/>
      <c r="AG992" s="193"/>
      <c r="AH992" s="193"/>
      <c r="AI992" s="193"/>
      <c r="AJ992" s="193"/>
      <c r="AK992" s="193"/>
      <c r="AL992" s="193"/>
      <c r="AM992" s="193"/>
      <c r="AN992" s="193"/>
      <c r="AO992" s="193"/>
      <c r="AP992" s="193"/>
      <c r="AQ992" s="193"/>
      <c r="AR992" s="193"/>
      <c r="AS992" s="193"/>
      <c r="AT992" s="193"/>
      <c r="AU992" s="193"/>
      <c r="AV992" s="193"/>
    </row>
    <row r="993" spans="1:48" ht="15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  <c r="AA993" s="193"/>
      <c r="AB993" s="193"/>
      <c r="AC993" s="193"/>
      <c r="AD993" s="193"/>
      <c r="AE993" s="193"/>
      <c r="AF993" s="193"/>
      <c r="AG993" s="193"/>
      <c r="AH993" s="193"/>
      <c r="AI993" s="193"/>
      <c r="AJ993" s="193"/>
      <c r="AK993" s="193"/>
      <c r="AL993" s="193"/>
      <c r="AM993" s="193"/>
      <c r="AN993" s="193"/>
      <c r="AO993" s="193"/>
      <c r="AP993" s="193"/>
      <c r="AQ993" s="193"/>
      <c r="AR993" s="193"/>
      <c r="AS993" s="193"/>
      <c r="AT993" s="193"/>
      <c r="AU993" s="193"/>
      <c r="AV993" s="193"/>
    </row>
    <row r="994" spans="1:48" ht="15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  <c r="AE994" s="193"/>
      <c r="AF994" s="193"/>
      <c r="AG994" s="193"/>
      <c r="AH994" s="193"/>
      <c r="AI994" s="193"/>
      <c r="AJ994" s="193"/>
      <c r="AK994" s="193"/>
      <c r="AL994" s="193"/>
      <c r="AM994" s="193"/>
      <c r="AN994" s="193"/>
      <c r="AO994" s="193"/>
      <c r="AP994" s="193"/>
      <c r="AQ994" s="193"/>
      <c r="AR994" s="193"/>
      <c r="AS994" s="193"/>
      <c r="AT994" s="193"/>
      <c r="AU994" s="193"/>
      <c r="AV994" s="193"/>
    </row>
    <row r="995" spans="1:48" ht="15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  <c r="AE995" s="193"/>
      <c r="AF995" s="193"/>
      <c r="AG995" s="193"/>
      <c r="AH995" s="193"/>
      <c r="AI995" s="193"/>
      <c r="AJ995" s="193"/>
      <c r="AK995" s="193"/>
      <c r="AL995" s="193"/>
      <c r="AM995" s="193"/>
      <c r="AN995" s="193"/>
      <c r="AO995" s="193"/>
      <c r="AP995" s="193"/>
      <c r="AQ995" s="193"/>
      <c r="AR995" s="193"/>
      <c r="AS995" s="193"/>
      <c r="AT995" s="193"/>
      <c r="AU995" s="193"/>
      <c r="AV995" s="193"/>
    </row>
    <row r="996" spans="1:48" ht="15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  <c r="AE996" s="193"/>
      <c r="AF996" s="193"/>
      <c r="AG996" s="193"/>
      <c r="AH996" s="193"/>
      <c r="AI996" s="193"/>
      <c r="AJ996" s="193"/>
      <c r="AK996" s="193"/>
      <c r="AL996" s="193"/>
      <c r="AM996" s="193"/>
      <c r="AN996" s="193"/>
      <c r="AO996" s="193"/>
      <c r="AP996" s="193"/>
      <c r="AQ996" s="193"/>
      <c r="AR996" s="193"/>
      <c r="AS996" s="193"/>
      <c r="AT996" s="193"/>
      <c r="AU996" s="193"/>
      <c r="AV996" s="193"/>
    </row>
    <row r="997" spans="1:48" ht="15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  <c r="AE997" s="193"/>
      <c r="AF997" s="193"/>
      <c r="AG997" s="193"/>
      <c r="AH997" s="193"/>
      <c r="AI997" s="193"/>
      <c r="AJ997" s="193"/>
      <c r="AK997" s="193"/>
      <c r="AL997" s="193"/>
      <c r="AM997" s="193"/>
      <c r="AN997" s="193"/>
      <c r="AO997" s="193"/>
      <c r="AP997" s="193"/>
      <c r="AQ997" s="193"/>
      <c r="AR997" s="193"/>
      <c r="AS997" s="193"/>
      <c r="AT997" s="193"/>
      <c r="AU997" s="193"/>
      <c r="AV997" s="193"/>
    </row>
    <row r="998" spans="1:48" ht="15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  <c r="AE998" s="193"/>
      <c r="AF998" s="193"/>
      <c r="AG998" s="193"/>
      <c r="AH998" s="193"/>
      <c r="AI998" s="193"/>
      <c r="AJ998" s="193"/>
      <c r="AK998" s="193"/>
      <c r="AL998" s="193"/>
      <c r="AM998" s="193"/>
      <c r="AN998" s="193"/>
      <c r="AO998" s="193"/>
      <c r="AP998" s="193"/>
      <c r="AQ998" s="193"/>
      <c r="AR998" s="193"/>
      <c r="AS998" s="193"/>
      <c r="AT998" s="193"/>
      <c r="AU998" s="193"/>
      <c r="AV998" s="193"/>
    </row>
    <row r="999" spans="1:48" ht="15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  <c r="AE999" s="193"/>
      <c r="AF999" s="193"/>
      <c r="AG999" s="193"/>
      <c r="AH999" s="193"/>
      <c r="AI999" s="193"/>
      <c r="AJ999" s="193"/>
      <c r="AK999" s="193"/>
      <c r="AL999" s="193"/>
      <c r="AM999" s="193"/>
      <c r="AN999" s="193"/>
      <c r="AO999" s="193"/>
      <c r="AP999" s="193"/>
      <c r="AQ999" s="193"/>
      <c r="AR999" s="193"/>
      <c r="AS999" s="193"/>
      <c r="AT999" s="193"/>
      <c r="AU999" s="193"/>
      <c r="AV999" s="193"/>
    </row>
    <row r="1000" spans="1:48" ht="15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  <c r="AE1000" s="193"/>
      <c r="AF1000" s="193"/>
      <c r="AG1000" s="193"/>
      <c r="AH1000" s="193"/>
      <c r="AI1000" s="193"/>
      <c r="AJ1000" s="193"/>
      <c r="AK1000" s="193"/>
      <c r="AL1000" s="193"/>
      <c r="AM1000" s="193"/>
      <c r="AN1000" s="193"/>
      <c r="AO1000" s="193"/>
      <c r="AP1000" s="193"/>
      <c r="AQ1000" s="193"/>
      <c r="AR1000" s="193"/>
      <c r="AS1000" s="193"/>
      <c r="AT1000" s="193"/>
      <c r="AU1000" s="193"/>
      <c r="AV1000" s="193"/>
    </row>
  </sheetData>
  <mergeCells count="5">
    <mergeCell ref="A1:C2"/>
    <mergeCell ref="G1:R2"/>
    <mergeCell ref="S1:AD2"/>
    <mergeCell ref="AE1:AH2"/>
    <mergeCell ref="AI1:AL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V1000"/>
  <sheetViews>
    <sheetView workbookViewId="0"/>
  </sheetViews>
  <sheetFormatPr defaultColWidth="12.5703125" defaultRowHeight="15.75" customHeight="1"/>
  <cols>
    <col min="1" max="1" width="6.140625" customWidth="1"/>
    <col min="2" max="2" width="8.85546875" customWidth="1"/>
    <col min="3" max="3" width="44.42578125" customWidth="1"/>
    <col min="4" max="9" width="12.5703125" hidden="1"/>
    <col min="13" max="21" width="12.5703125" hidden="1"/>
    <col min="25" max="30" width="12.5703125" hidden="1"/>
    <col min="31" max="32" width="19.5703125" customWidth="1"/>
    <col min="33" max="34" width="12.5703125" hidden="1"/>
    <col min="35" max="36" width="18.42578125" customWidth="1"/>
    <col min="37" max="48" width="12.5703125" hidden="1"/>
  </cols>
  <sheetData>
    <row r="1" spans="1:48" ht="15">
      <c r="A1" s="180" t="str">
        <f ca="1">IFERROR(__xludf.DUMMYFUNCTION("IMPORTRANGE(""https://docs.google.com/spreadsheets/d/17satSTpinhgyKONxUt8ymbzIQURiWn9_odZBdnkb3WE/edit#gid=1462225298"",""МСЗУ ОМСУ!A2:c102"")"),"")</f>
        <v/>
      </c>
      <c r="B1" s="180"/>
      <c r="C1" s="180"/>
      <c r="D1" s="180" t="str">
        <f ca="1">IFERROR(__xludf.DUMMYFUNCTION("IMPORTRANGE(""https://docs.google.com/spreadsheets/d/17satSTpinhgyKONxUt8ymbzIQURiWn9_odZBdnkb3WE/edit#gid=1462225298"",""МСЗУ ОМСУ!d2:al4"")"),"")</f>
        <v/>
      </c>
      <c r="E1" s="180"/>
      <c r="F1" s="180"/>
      <c r="G1" s="253" t="str">
        <f ca="1">IFERROR(__xludf.DUMMYFUNCTION("""COMPUTED_VALUE"""),"Количество обращений за получением МСЗУ в электронном виде с использованием ЕПГУ/РПГУ")</f>
        <v>Количество обращений за получением МСЗУ в электронном виде с использованием ЕПГУ/РПГУ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8"/>
      <c r="S1" s="253" t="str">
        <f ca="1">IFERROR(__xludf.DUMMYFUNCTION("""COMPUTED_VALUE"""),"Общее количество обращений во всех формах за получением МСЗУ")</f>
        <v>Общее количество обращений во всех формах за получением МСЗУ</v>
      </c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8"/>
      <c r="AE1" s="253" t="str">
        <f ca="1">IFERROR(__xludf.DUMMYFUNCTION("""COMPUTED_VALUE"""),"Количество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РПГУ")</f>
        <v>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</v>
      </c>
      <c r="AF1" s="247"/>
      <c r="AG1" s="247"/>
      <c r="AH1" s="248"/>
      <c r="AI1" s="253" t="str">
        <f ca="1">IFERROR(__xludf.DUMMYFUNCTION("""COMPUTED_VALUE"""),"Общее количество предоставленных массовых социально значимых услуг в электронном виде с использованием ЕПГУ или РПГУ ")</f>
        <v xml:space="preserve">Общее количество предоставленных массовых социально значимых услуг в электронном виде с использованием ЕПГУ или РПГУ </v>
      </c>
      <c r="AJ1" s="247"/>
      <c r="AK1" s="247"/>
      <c r="AL1" s="248"/>
      <c r="AM1" s="181"/>
      <c r="AN1" s="181"/>
      <c r="AO1" s="181"/>
      <c r="AP1" s="181"/>
      <c r="AQ1" s="181"/>
      <c r="AR1" s="181"/>
      <c r="AS1" s="181"/>
      <c r="AT1" s="181"/>
      <c r="AU1" s="181"/>
      <c r="AV1" s="181"/>
    </row>
    <row r="2" spans="1:48" ht="42.75" customHeight="1">
      <c r="A2" s="180"/>
      <c r="B2" s="180"/>
      <c r="C2" s="180"/>
      <c r="D2" s="182" t="str">
        <f ca="1">IFERROR(__xludf.DUMMYFUNCTION("""COMPUTED_VALUE"""),"Подключена на ЕПГУ")</f>
        <v>Подключена на ЕПГУ</v>
      </c>
      <c r="E2" s="182" t="str">
        <f ca="1">IFERROR(__xludf.DUMMYFUNCTION("""COMPUTED_VALUE"""),"Подключена на РПГУ")</f>
        <v>Подключена на РПГУ</v>
      </c>
      <c r="F2" s="182" t="str">
        <f ca="1">IFERROR(__xludf.DUMMYFUNCTION("""COMPUTED_VALUE"""),"ID")</f>
        <v>ID</v>
      </c>
      <c r="G2" s="249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1"/>
      <c r="S2" s="249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1"/>
      <c r="AE2" s="249"/>
      <c r="AF2" s="250"/>
      <c r="AG2" s="250"/>
      <c r="AH2" s="251"/>
      <c r="AI2" s="249"/>
      <c r="AJ2" s="250"/>
      <c r="AK2" s="250"/>
      <c r="AL2" s="251"/>
      <c r="AM2" s="181"/>
      <c r="AN2" s="181"/>
      <c r="AO2" s="181"/>
      <c r="AP2" s="181"/>
      <c r="AQ2" s="181"/>
      <c r="AR2" s="181"/>
      <c r="AS2" s="181"/>
      <c r="AT2" s="181"/>
      <c r="AU2" s="181"/>
      <c r="AV2" s="181"/>
    </row>
    <row r="3" spans="1:48" ht="15">
      <c r="A3" s="180" t="str">
        <f ca="1">IFERROR(__xludf.DUMMYFUNCTION("""COMPUTED_VALUE"""),"№ п/п")</f>
        <v>№ п/п</v>
      </c>
      <c r="B3" s="180" t="str">
        <f ca="1">IFERROR(__xludf.DUMMYFUNCTION("""COMPUTED_VALUE"""),"Номер МР")</f>
        <v>Номер МР</v>
      </c>
      <c r="C3" s="180" t="str">
        <f ca="1">IFERROR(__xludf.DUMMYFUNCTION("""COMPUTED_VALUE"""),"Наименование услуги")</f>
        <v>Наименование услуги</v>
      </c>
      <c r="D3" s="180"/>
      <c r="E3" s="180"/>
      <c r="F3" s="180"/>
      <c r="G3" s="183" t="str">
        <f ca="1">IFERROR(__xludf.DUMMYFUNCTION("""COMPUTED_VALUE"""),"Январь")</f>
        <v>Январь</v>
      </c>
      <c r="H3" s="183" t="str">
        <f ca="1">IFERROR(__xludf.DUMMYFUNCTION("""COMPUTED_VALUE"""),"Февраль")</f>
        <v>Февраль</v>
      </c>
      <c r="I3" s="183" t="str">
        <f ca="1">IFERROR(__xludf.DUMMYFUNCTION("""COMPUTED_VALUE"""),"Март")</f>
        <v>Март</v>
      </c>
      <c r="J3" s="183" t="str">
        <f ca="1">IFERROR(__xludf.DUMMYFUNCTION("""COMPUTED_VALUE"""),"Апрель")</f>
        <v>Апрель</v>
      </c>
      <c r="K3" s="183" t="str">
        <f ca="1">IFERROR(__xludf.DUMMYFUNCTION("""COMPUTED_VALUE"""),"Май")</f>
        <v>Май</v>
      </c>
      <c r="L3" s="183" t="str">
        <f ca="1">IFERROR(__xludf.DUMMYFUNCTION("""COMPUTED_VALUE"""),"Июнь")</f>
        <v>Июнь</v>
      </c>
      <c r="M3" s="183" t="str">
        <f ca="1">IFERROR(__xludf.DUMMYFUNCTION("""COMPUTED_VALUE"""),"Июль")</f>
        <v>Июль</v>
      </c>
      <c r="N3" s="183" t="str">
        <f ca="1">IFERROR(__xludf.DUMMYFUNCTION("""COMPUTED_VALUE"""),"Август")</f>
        <v>Август</v>
      </c>
      <c r="O3" s="183" t="str">
        <f ca="1">IFERROR(__xludf.DUMMYFUNCTION("""COMPUTED_VALUE"""),"Сентябрь")</f>
        <v>Сентябрь</v>
      </c>
      <c r="P3" s="183" t="str">
        <f ca="1">IFERROR(__xludf.DUMMYFUNCTION("""COMPUTED_VALUE"""),"Октябрь")</f>
        <v>Октябрь</v>
      </c>
      <c r="Q3" s="183" t="str">
        <f ca="1">IFERROR(__xludf.DUMMYFUNCTION("""COMPUTED_VALUE"""),"Ноябрь")</f>
        <v>Ноябрь</v>
      </c>
      <c r="R3" s="183" t="str">
        <f ca="1">IFERROR(__xludf.DUMMYFUNCTION("""COMPUTED_VALUE"""),"Декабрь")</f>
        <v>Декабрь</v>
      </c>
      <c r="S3" s="183" t="str">
        <f ca="1">IFERROR(__xludf.DUMMYFUNCTION("""COMPUTED_VALUE"""),"Январь")</f>
        <v>Январь</v>
      </c>
      <c r="T3" s="183" t="str">
        <f ca="1">IFERROR(__xludf.DUMMYFUNCTION("""COMPUTED_VALUE"""),"Февраль")</f>
        <v>Февраль</v>
      </c>
      <c r="U3" s="183" t="str">
        <f ca="1">IFERROR(__xludf.DUMMYFUNCTION("""COMPUTED_VALUE"""),"Март")</f>
        <v>Март</v>
      </c>
      <c r="V3" s="183" t="str">
        <f ca="1">IFERROR(__xludf.DUMMYFUNCTION("""COMPUTED_VALUE"""),"Апрель")</f>
        <v>Апрель</v>
      </c>
      <c r="W3" s="183" t="str">
        <f ca="1">IFERROR(__xludf.DUMMYFUNCTION("""COMPUTED_VALUE"""),"Май")</f>
        <v>Май</v>
      </c>
      <c r="X3" s="183" t="str">
        <f ca="1">IFERROR(__xludf.DUMMYFUNCTION("""COMPUTED_VALUE"""),"Июнь")</f>
        <v>Июнь</v>
      </c>
      <c r="Y3" s="183" t="str">
        <f ca="1">IFERROR(__xludf.DUMMYFUNCTION("""COMPUTED_VALUE"""),"Июль")</f>
        <v>Июль</v>
      </c>
      <c r="Z3" s="183" t="str">
        <f ca="1">IFERROR(__xludf.DUMMYFUNCTION("""COMPUTED_VALUE"""),"Август")</f>
        <v>Август</v>
      </c>
      <c r="AA3" s="183" t="str">
        <f ca="1">IFERROR(__xludf.DUMMYFUNCTION("""COMPUTED_VALUE"""),"Сентябрь")</f>
        <v>Сентябрь</v>
      </c>
      <c r="AB3" s="183" t="str">
        <f ca="1">IFERROR(__xludf.DUMMYFUNCTION("""COMPUTED_VALUE"""),"Октябрь")</f>
        <v>Октябрь</v>
      </c>
      <c r="AC3" s="183" t="str">
        <f ca="1">IFERROR(__xludf.DUMMYFUNCTION("""COMPUTED_VALUE"""),"Ноябрь")</f>
        <v>Ноябрь</v>
      </c>
      <c r="AD3" s="183" t="str">
        <f ca="1">IFERROR(__xludf.DUMMYFUNCTION("""COMPUTED_VALUE"""),"Декабрь")</f>
        <v>Декабрь</v>
      </c>
      <c r="AE3" s="183" t="str">
        <f ca="1">IFERROR(__xludf.DUMMYFUNCTION("""COMPUTED_VALUE"""),"I квартал 2023")</f>
        <v>I квартал 2023</v>
      </c>
      <c r="AF3" s="183" t="str">
        <f ca="1">IFERROR(__xludf.DUMMYFUNCTION("""COMPUTED_VALUE"""),"II квартал 2023")</f>
        <v>II квартал 2023</v>
      </c>
      <c r="AG3" s="183" t="str">
        <f ca="1">IFERROR(__xludf.DUMMYFUNCTION("""COMPUTED_VALUE"""),"III квартал 2023")</f>
        <v>III квартал 2023</v>
      </c>
      <c r="AH3" s="183" t="str">
        <f ca="1">IFERROR(__xludf.DUMMYFUNCTION("""COMPUTED_VALUE"""),"IV квартал 2023")</f>
        <v>IV квартал 2023</v>
      </c>
      <c r="AI3" s="183" t="str">
        <f ca="1">IFERROR(__xludf.DUMMYFUNCTION("""COMPUTED_VALUE"""),"I квартал 2023")</f>
        <v>I квартал 2023</v>
      </c>
      <c r="AJ3" s="183" t="str">
        <f ca="1">IFERROR(__xludf.DUMMYFUNCTION("""COMPUTED_VALUE"""),"II квартал 2023")</f>
        <v>II квартал 2023</v>
      </c>
      <c r="AK3" s="183" t="str">
        <f ca="1">IFERROR(__xludf.DUMMYFUNCTION("""COMPUTED_VALUE"""),"III квартал 2023")</f>
        <v>III квартал 2023</v>
      </c>
      <c r="AL3" s="183" t="str">
        <f ca="1">IFERROR(__xludf.DUMMYFUNCTION("""COMPUTED_VALUE"""),"IV квартал 2023")</f>
        <v>IV квартал 2023</v>
      </c>
      <c r="AM3" s="184"/>
      <c r="AN3" s="184"/>
      <c r="AO3" s="184"/>
      <c r="AP3" s="184"/>
      <c r="AQ3" s="184"/>
      <c r="AR3" s="184"/>
      <c r="AS3" s="184"/>
      <c r="AT3" s="184"/>
      <c r="AU3" s="184"/>
      <c r="AV3" s="184"/>
    </row>
    <row r="4" spans="1:48" ht="15">
      <c r="A4" s="202">
        <f ca="1">IFERROR(__xludf.DUMMYFUNCTION("""COMPUTED_VALUE"""),1)</f>
        <v>1</v>
      </c>
      <c r="B4" s="202">
        <f ca="1">IFERROR(__xludf.DUMMYFUNCTION("""COMPUTED_VALUE"""),3)</f>
        <v>3</v>
      </c>
      <c r="C4" s="185" t="str">
        <f ca="1">IFERROR(__xludf.DUMMYFUNCTION("""COMPUTED_VALUE"""),"Выдача разрешения на ввод объекта в эксплуатацию, внесение изменений в разрешение на ввод объекта в эксплуатацию")</f>
        <v>Выдача разрешения на ввод объекта в эксплуатацию, внесение изменений в разрешение на ввод объекта в эксплуатацию</v>
      </c>
      <c r="D4" s="185"/>
      <c r="E4" s="185"/>
      <c r="F4" s="185"/>
      <c r="G4" s="202"/>
      <c r="H4" s="206">
        <v>0</v>
      </c>
      <c r="I4" s="207">
        <v>0</v>
      </c>
      <c r="J4" s="208">
        <v>0</v>
      </c>
      <c r="K4" s="15">
        <v>0</v>
      </c>
      <c r="L4" s="15"/>
      <c r="M4" s="15"/>
      <c r="N4" s="15"/>
      <c r="O4" s="15"/>
      <c r="P4" s="15"/>
      <c r="Q4" s="15"/>
      <c r="R4" s="15"/>
      <c r="S4" s="15"/>
      <c r="T4" s="209">
        <v>0</v>
      </c>
      <c r="U4" s="209">
        <v>0</v>
      </c>
      <c r="V4" s="210">
        <v>0</v>
      </c>
      <c r="W4" s="15">
        <v>0</v>
      </c>
      <c r="X4" s="15"/>
      <c r="Y4" s="15"/>
      <c r="Z4" s="15"/>
      <c r="AA4" s="15"/>
      <c r="AB4" s="15"/>
      <c r="AC4" s="15"/>
      <c r="AD4" s="15"/>
      <c r="AE4" s="209">
        <v>0</v>
      </c>
      <c r="AF4" s="15">
        <v>0</v>
      </c>
      <c r="AG4" s="15"/>
      <c r="AH4" s="15"/>
      <c r="AI4" s="209">
        <v>0</v>
      </c>
      <c r="AJ4" s="209">
        <v>0</v>
      </c>
      <c r="AK4" s="185"/>
      <c r="AL4" s="185"/>
      <c r="AM4" s="193"/>
      <c r="AN4" s="193"/>
      <c r="AO4" s="193"/>
      <c r="AP4" s="193"/>
      <c r="AQ4" s="193"/>
      <c r="AR4" s="193"/>
      <c r="AS4" s="193"/>
      <c r="AT4" s="193"/>
      <c r="AU4" s="193"/>
      <c r="AV4" s="193"/>
    </row>
    <row r="5" spans="1:48" ht="15">
      <c r="A5" s="202">
        <f ca="1">IFERROR(__xludf.DUMMYFUNCTION("""COMPUTED_VALUE"""),2)</f>
        <v>2</v>
      </c>
      <c r="B5" s="202">
        <f ca="1">IFERROR(__xludf.DUMMYFUNCTION("""COMPUTED_VALUE"""),4)</f>
        <v>4</v>
      </c>
      <c r="C5" s="185" t="str">
        <f ca="1">IFERROR(__xludf.DUMMYFUNCTION("""COMPUTED_VALUE"""),"Выдача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строительство")</f>
        <v>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</v>
      </c>
      <c r="D5" s="185"/>
      <c r="E5" s="185"/>
      <c r="F5" s="185"/>
      <c r="G5" s="202"/>
      <c r="H5" s="204">
        <v>0</v>
      </c>
      <c r="I5" s="211">
        <v>0</v>
      </c>
      <c r="J5" s="208">
        <v>0</v>
      </c>
      <c r="K5" s="43">
        <v>0</v>
      </c>
      <c r="L5" s="43"/>
      <c r="M5" s="43"/>
      <c r="N5" s="43"/>
      <c r="O5" s="43"/>
      <c r="P5" s="43"/>
      <c r="Q5" s="43"/>
      <c r="R5" s="43"/>
      <c r="S5" s="43"/>
      <c r="T5" s="205">
        <v>0</v>
      </c>
      <c r="U5" s="205">
        <v>0</v>
      </c>
      <c r="V5" s="208">
        <v>0</v>
      </c>
      <c r="W5" s="43">
        <v>0</v>
      </c>
      <c r="X5" s="43"/>
      <c r="Y5" s="43"/>
      <c r="Z5" s="43"/>
      <c r="AA5" s="43"/>
      <c r="AB5" s="43"/>
      <c r="AC5" s="43"/>
      <c r="AD5" s="43"/>
      <c r="AE5" s="205">
        <v>0</v>
      </c>
      <c r="AF5" s="15">
        <v>0</v>
      </c>
      <c r="AG5" s="43"/>
      <c r="AH5" s="43"/>
      <c r="AI5" s="205">
        <v>0</v>
      </c>
      <c r="AJ5" s="209">
        <v>0</v>
      </c>
      <c r="AK5" s="185"/>
      <c r="AL5" s="185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1:48" ht="15">
      <c r="A6" s="202">
        <f ca="1">IFERROR(__xludf.DUMMYFUNCTION("""COMPUTED_VALUE"""),3)</f>
        <v>3</v>
      </c>
      <c r="B6" s="202">
        <f ca="1">IFERROR(__xludf.DUMMYFUNCTION("""COMPUTED_VALUE"""),91)</f>
        <v>91</v>
      </c>
      <c r="C6" s="185" t="str">
        <f ca="1">IFERROR(__xludf.DUMMYFUNCTION("""COMPUTED_VALUE"""),"Направление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деятельности")</f>
        <v>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</v>
      </c>
      <c r="D6" s="185"/>
      <c r="E6" s="185"/>
      <c r="F6" s="185"/>
      <c r="G6" s="202"/>
      <c r="H6" s="204">
        <v>0</v>
      </c>
      <c r="I6" s="211">
        <v>0</v>
      </c>
      <c r="J6" s="208">
        <v>0</v>
      </c>
      <c r="K6" s="15">
        <v>0</v>
      </c>
      <c r="L6" s="43"/>
      <c r="M6" s="43"/>
      <c r="N6" s="43"/>
      <c r="O6" s="43"/>
      <c r="P6" s="43"/>
      <c r="Q6" s="43"/>
      <c r="R6" s="43"/>
      <c r="S6" s="43"/>
      <c r="T6" s="205">
        <v>0</v>
      </c>
      <c r="U6" s="205">
        <v>0</v>
      </c>
      <c r="V6" s="208">
        <v>0</v>
      </c>
      <c r="W6" s="15">
        <v>0</v>
      </c>
      <c r="X6" s="43"/>
      <c r="Y6" s="43"/>
      <c r="Z6" s="43"/>
      <c r="AA6" s="43"/>
      <c r="AB6" s="43"/>
      <c r="AC6" s="43"/>
      <c r="AD6" s="43"/>
      <c r="AE6" s="205">
        <v>0</v>
      </c>
      <c r="AF6" s="15">
        <v>0</v>
      </c>
      <c r="AG6" s="43"/>
      <c r="AH6" s="43"/>
      <c r="AI6" s="205">
        <v>0</v>
      </c>
      <c r="AJ6" s="209">
        <v>0</v>
      </c>
      <c r="AK6" s="185"/>
      <c r="AL6" s="185"/>
      <c r="AM6" s="193"/>
      <c r="AN6" s="193"/>
      <c r="AO6" s="193"/>
      <c r="AP6" s="193"/>
      <c r="AQ6" s="193"/>
      <c r="AR6" s="193"/>
      <c r="AS6" s="193"/>
      <c r="AT6" s="193"/>
      <c r="AU6" s="193"/>
      <c r="AV6" s="193"/>
    </row>
    <row r="7" spans="1:48" ht="15">
      <c r="A7" s="202">
        <f ca="1">IFERROR(__xludf.DUMMYFUNCTION("""COMPUTED_VALUE"""),4)</f>
        <v>4</v>
      </c>
      <c r="B7" s="202">
        <f ca="1">IFERROR(__xludf.DUMMYFUNCTION("""COMPUTED_VALUE"""),90)</f>
        <v>90</v>
      </c>
      <c r="C7" s="185" t="str">
        <f ca="1">IFERROR(__xludf.DUMMYFUNCTION("""COMPUTED_VALUE"""),"Направление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уст"&amp;"ановленным параметрам и допустимости размещения объекта индивидуального жилищного строительства или садового дома на земельном участке")</f>
        <v>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v>
      </c>
      <c r="D7" s="185"/>
      <c r="E7" s="185"/>
      <c r="F7" s="185"/>
      <c r="G7" s="202"/>
      <c r="H7" s="204">
        <v>0</v>
      </c>
      <c r="I7" s="211">
        <v>0</v>
      </c>
      <c r="J7" s="208">
        <v>0</v>
      </c>
      <c r="K7" s="43">
        <v>0</v>
      </c>
      <c r="L7" s="43"/>
      <c r="M7" s="43"/>
      <c r="N7" s="43"/>
      <c r="O7" s="43"/>
      <c r="P7" s="43"/>
      <c r="Q7" s="43"/>
      <c r="R7" s="43"/>
      <c r="S7" s="43"/>
      <c r="T7" s="205">
        <v>0</v>
      </c>
      <c r="U7" s="205">
        <v>0</v>
      </c>
      <c r="V7" s="208">
        <v>0</v>
      </c>
      <c r="W7" s="43">
        <v>0</v>
      </c>
      <c r="X7" s="43"/>
      <c r="Y7" s="43"/>
      <c r="Z7" s="43"/>
      <c r="AA7" s="43"/>
      <c r="AB7" s="43"/>
      <c r="AC7" s="43"/>
      <c r="AD7" s="43"/>
      <c r="AE7" s="205">
        <v>0</v>
      </c>
      <c r="AF7" s="15">
        <v>0</v>
      </c>
      <c r="AG7" s="43"/>
      <c r="AH7" s="43"/>
      <c r="AI7" s="205">
        <v>0</v>
      </c>
      <c r="AJ7" s="209">
        <v>0</v>
      </c>
      <c r="AK7" s="185"/>
      <c r="AL7" s="185"/>
      <c r="AM7" s="193"/>
      <c r="AN7" s="193"/>
      <c r="AO7" s="193"/>
      <c r="AP7" s="193"/>
      <c r="AQ7" s="193"/>
      <c r="AR7" s="193"/>
      <c r="AS7" s="193"/>
      <c r="AT7" s="193"/>
      <c r="AU7" s="193"/>
      <c r="AV7" s="193"/>
    </row>
    <row r="8" spans="1:48" ht="15">
      <c r="A8" s="202">
        <f ca="1">IFERROR(__xludf.DUMMYFUNCTION("""COMPUTED_VALUE"""),5)</f>
        <v>5</v>
      </c>
      <c r="B8" s="202">
        <f ca="1">IFERROR(__xludf.DUMMYFUNCTION("""COMPUTED_VALUE"""),21)</f>
        <v>21</v>
      </c>
      <c r="C8" s="185" t="str">
        <f ca="1">IFERROR(__xludf.DUMMYFUNCTION("""COMPUTED_VALUE"""),"Выдача градостроительного плана земельного участка")</f>
        <v>Выдача градостроительного плана земельного участка</v>
      </c>
      <c r="D8" s="185"/>
      <c r="E8" s="185"/>
      <c r="F8" s="185"/>
      <c r="G8" s="202"/>
      <c r="H8" s="204">
        <v>0</v>
      </c>
      <c r="I8" s="211">
        <v>0</v>
      </c>
      <c r="J8" s="208">
        <v>0</v>
      </c>
      <c r="K8" s="15">
        <v>0</v>
      </c>
      <c r="L8" s="43"/>
      <c r="M8" s="43"/>
      <c r="N8" s="43"/>
      <c r="O8" s="43"/>
      <c r="P8" s="43"/>
      <c r="Q8" s="43"/>
      <c r="R8" s="43"/>
      <c r="S8" s="43"/>
      <c r="T8" s="205">
        <v>0</v>
      </c>
      <c r="U8" s="205">
        <v>0</v>
      </c>
      <c r="V8" s="208">
        <v>0</v>
      </c>
      <c r="W8" s="15">
        <v>0</v>
      </c>
      <c r="X8" s="43"/>
      <c r="Y8" s="43"/>
      <c r="Z8" s="43"/>
      <c r="AA8" s="43"/>
      <c r="AB8" s="43"/>
      <c r="AC8" s="43"/>
      <c r="AD8" s="43"/>
      <c r="AE8" s="205">
        <v>0</v>
      </c>
      <c r="AF8" s="15">
        <v>0</v>
      </c>
      <c r="AG8" s="43"/>
      <c r="AH8" s="43"/>
      <c r="AI8" s="205">
        <v>0</v>
      </c>
      <c r="AJ8" s="209">
        <v>0</v>
      </c>
      <c r="AK8" s="185"/>
      <c r="AL8" s="185"/>
      <c r="AM8" s="193"/>
      <c r="AN8" s="193"/>
      <c r="AO8" s="193"/>
      <c r="AP8" s="193"/>
      <c r="AQ8" s="193"/>
      <c r="AR8" s="193"/>
      <c r="AS8" s="193"/>
      <c r="AT8" s="193"/>
      <c r="AU8" s="193"/>
      <c r="AV8" s="193"/>
    </row>
    <row r="9" spans="1:48" ht="15">
      <c r="A9" s="202">
        <f ca="1">IFERROR(__xludf.DUMMYFUNCTION("""COMPUTED_VALUE"""),6)</f>
        <v>6</v>
      </c>
      <c r="B9" s="202">
        <f ca="1">IFERROR(__xludf.DUMMYFUNCTION("""COMPUTED_VALUE"""),85)</f>
        <v>85</v>
      </c>
      <c r="C9" s="185" t="str">
        <f ca="1">IFERROR(__xludf.DUMMYFUNCTION("""COMPUTED_VALUE"""),"Выдача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образования")</f>
        <v>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</v>
      </c>
      <c r="D9" s="185"/>
      <c r="E9" s="185"/>
      <c r="F9" s="185"/>
      <c r="G9" s="202"/>
      <c r="H9" s="204">
        <v>0</v>
      </c>
      <c r="I9" s="211">
        <v>0</v>
      </c>
      <c r="J9" s="208">
        <v>0</v>
      </c>
      <c r="K9" s="43">
        <v>0</v>
      </c>
      <c r="L9" s="43"/>
      <c r="M9" s="43"/>
      <c r="N9" s="43"/>
      <c r="O9" s="43"/>
      <c r="P9" s="43"/>
      <c r="Q9" s="43"/>
      <c r="R9" s="43"/>
      <c r="S9" s="43"/>
      <c r="T9" s="205">
        <v>0</v>
      </c>
      <c r="U9" s="205">
        <v>0</v>
      </c>
      <c r="V9" s="208">
        <v>1</v>
      </c>
      <c r="W9" s="43">
        <v>0</v>
      </c>
      <c r="X9" s="43"/>
      <c r="Y9" s="43"/>
      <c r="Z9" s="43"/>
      <c r="AA9" s="43"/>
      <c r="AB9" s="43"/>
      <c r="AC9" s="43"/>
      <c r="AD9" s="43"/>
      <c r="AE9" s="205">
        <v>0</v>
      </c>
      <c r="AF9" s="15">
        <v>0</v>
      </c>
      <c r="AG9" s="43"/>
      <c r="AH9" s="43"/>
      <c r="AI9" s="205">
        <v>0</v>
      </c>
      <c r="AJ9" s="209">
        <v>0</v>
      </c>
      <c r="AK9" s="185"/>
      <c r="AL9" s="185"/>
      <c r="AM9" s="193"/>
      <c r="AN9" s="193"/>
      <c r="AO9" s="193"/>
      <c r="AP9" s="193"/>
      <c r="AQ9" s="193"/>
      <c r="AR9" s="193"/>
      <c r="AS9" s="193"/>
      <c r="AT9" s="193"/>
      <c r="AU9" s="193"/>
      <c r="AV9" s="193"/>
    </row>
    <row r="10" spans="1:48" ht="15">
      <c r="A10" s="202">
        <f ca="1">IFERROR(__xludf.DUMMYFUNCTION("""COMPUTED_VALUE"""),7)</f>
        <v>7</v>
      </c>
      <c r="B10" s="202">
        <f ca="1">IFERROR(__xludf.DUMMYFUNCTION("""COMPUTED_VALUE"""),63)</f>
        <v>63</v>
      </c>
      <c r="C10" s="185" t="str">
        <f ca="1">IFERROR(__xludf.DUMMYFUNCTION("""COMPUTED_VALUE"""),"Организация отдыха детей в каникулярное время")</f>
        <v>Организация отдыха детей в каникулярное время</v>
      </c>
      <c r="D10" s="185"/>
      <c r="E10" s="185"/>
      <c r="F10" s="185"/>
      <c r="G10" s="202"/>
      <c r="H10" s="204">
        <v>0</v>
      </c>
      <c r="I10" s="211">
        <v>0</v>
      </c>
      <c r="J10" s="208">
        <v>0</v>
      </c>
      <c r="K10" s="15">
        <v>0</v>
      </c>
      <c r="L10" s="43"/>
      <c r="M10" s="43"/>
      <c r="N10" s="43"/>
      <c r="O10" s="43"/>
      <c r="P10" s="43"/>
      <c r="Q10" s="43"/>
      <c r="R10" s="43"/>
      <c r="S10" s="43"/>
      <c r="T10" s="205">
        <v>0</v>
      </c>
      <c r="U10" s="205">
        <v>0</v>
      </c>
      <c r="V10" s="208">
        <v>0</v>
      </c>
      <c r="W10" s="15">
        <v>0</v>
      </c>
      <c r="X10" s="43"/>
      <c r="Y10" s="43"/>
      <c r="Z10" s="43"/>
      <c r="AA10" s="43"/>
      <c r="AB10" s="43"/>
      <c r="AC10" s="43"/>
      <c r="AD10" s="43"/>
      <c r="AE10" s="205">
        <v>0</v>
      </c>
      <c r="AF10" s="15">
        <v>0</v>
      </c>
      <c r="AG10" s="43"/>
      <c r="AH10" s="43"/>
      <c r="AI10" s="205">
        <v>0</v>
      </c>
      <c r="AJ10" s="209">
        <v>0</v>
      </c>
      <c r="AK10" s="185"/>
      <c r="AL10" s="185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</row>
    <row r="11" spans="1:48" ht="15">
      <c r="A11" s="202">
        <f ca="1">IFERROR(__xludf.DUMMYFUNCTION("""COMPUTED_VALUE"""),8)</f>
        <v>8</v>
      </c>
      <c r="B11" s="202">
        <f ca="1">IFERROR(__xludf.DUMMYFUNCTION("""COMPUTED_VALUE"""),59)</f>
        <v>59</v>
      </c>
      <c r="C11" s="185" t="str">
        <f ca="1">IFERROR(__xludf.DUMMYFUNCTION("""COMPUTED_VALUE"""),"Перераспределение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собственности")</f>
        <v>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</v>
      </c>
      <c r="D11" s="185"/>
      <c r="E11" s="185"/>
      <c r="F11" s="185"/>
      <c r="G11" s="202"/>
      <c r="H11" s="204">
        <v>0</v>
      </c>
      <c r="I11" s="211">
        <v>0</v>
      </c>
      <c r="J11" s="208">
        <v>0</v>
      </c>
      <c r="K11" s="43">
        <v>0</v>
      </c>
      <c r="L11" s="43"/>
      <c r="M11" s="43"/>
      <c r="N11" s="43"/>
      <c r="O11" s="43"/>
      <c r="P11" s="43"/>
      <c r="Q11" s="43"/>
      <c r="R11" s="43"/>
      <c r="S11" s="43"/>
      <c r="T11" s="205">
        <v>0</v>
      </c>
      <c r="U11" s="205">
        <v>0</v>
      </c>
      <c r="V11" s="208">
        <v>0</v>
      </c>
      <c r="W11" s="43">
        <v>0</v>
      </c>
      <c r="X11" s="43"/>
      <c r="Y11" s="43"/>
      <c r="Z11" s="43"/>
      <c r="AA11" s="43"/>
      <c r="AB11" s="43"/>
      <c r="AC11" s="43"/>
      <c r="AD11" s="43"/>
      <c r="AE11" s="205">
        <v>0</v>
      </c>
      <c r="AF11" s="15">
        <v>0</v>
      </c>
      <c r="AG11" s="43"/>
      <c r="AH11" s="43"/>
      <c r="AI11" s="205">
        <v>0</v>
      </c>
      <c r="AJ11" s="209">
        <v>0</v>
      </c>
      <c r="AK11" s="185"/>
      <c r="AL11" s="185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</row>
    <row r="12" spans="1:48" ht="15">
      <c r="A12" s="202">
        <f ca="1">IFERROR(__xludf.DUMMYFUNCTION("""COMPUTED_VALUE"""),9)</f>
        <v>9</v>
      </c>
      <c r="B12" s="202">
        <f ca="1">IFERROR(__xludf.DUMMYFUNCTION("""COMPUTED_VALUE"""),55)</f>
        <v>55</v>
      </c>
      <c r="C12" s="185" t="str">
        <f ca="1">IFERROR(__xludf.DUMMYFUNCTION("""COMPUTED_VALUE"""),"Предоставление разрешения на осуществление земляных работ")</f>
        <v>Предоставление разрешения на осуществление земляных работ</v>
      </c>
      <c r="D12" s="185"/>
      <c r="E12" s="185"/>
      <c r="F12" s="185"/>
      <c r="G12" s="202"/>
      <c r="H12" s="204">
        <v>0</v>
      </c>
      <c r="I12" s="211">
        <v>0</v>
      </c>
      <c r="J12" s="208">
        <v>0</v>
      </c>
      <c r="K12" s="15">
        <v>0</v>
      </c>
      <c r="L12" s="43"/>
      <c r="M12" s="43"/>
      <c r="N12" s="43"/>
      <c r="O12" s="43"/>
      <c r="P12" s="43"/>
      <c r="Q12" s="43"/>
      <c r="R12" s="43"/>
      <c r="S12" s="43"/>
      <c r="T12" s="205">
        <v>2</v>
      </c>
      <c r="U12" s="205">
        <v>8</v>
      </c>
      <c r="V12" s="208">
        <v>6</v>
      </c>
      <c r="W12" s="15">
        <v>5</v>
      </c>
      <c r="X12" s="43"/>
      <c r="Y12" s="43"/>
      <c r="Z12" s="43"/>
      <c r="AA12" s="43"/>
      <c r="AB12" s="43"/>
      <c r="AC12" s="43"/>
      <c r="AD12" s="43"/>
      <c r="AE12" s="205">
        <v>0</v>
      </c>
      <c r="AF12" s="15">
        <v>0</v>
      </c>
      <c r="AG12" s="43"/>
      <c r="AH12" s="43"/>
      <c r="AI12" s="205">
        <v>0</v>
      </c>
      <c r="AJ12" s="209">
        <v>0</v>
      </c>
      <c r="AK12" s="185"/>
      <c r="AL12" s="185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</row>
    <row r="13" spans="1:48" ht="15">
      <c r="A13" s="202">
        <f ca="1">IFERROR(__xludf.DUMMYFUNCTION("""COMPUTED_VALUE"""),10)</f>
        <v>10</v>
      </c>
      <c r="B13" s="202">
        <f ca="1">IFERROR(__xludf.DUMMYFUNCTION("""COMPUTED_VALUE"""),18)</f>
        <v>18</v>
      </c>
      <c r="C13" s="185" t="str">
        <f ca="1">IFERROR(__xludf.DUMMYFUNCTION("""COMPUTED_VALUE"""),"Присвоение адреса объекту адресации, изменение и аннулирование такого адреса")</f>
        <v>Присвоение адреса объекту адресации, изменение и аннулирование такого адреса</v>
      </c>
      <c r="D13" s="185"/>
      <c r="E13" s="185"/>
      <c r="F13" s="185"/>
      <c r="G13" s="202"/>
      <c r="H13" s="204">
        <v>0</v>
      </c>
      <c r="I13" s="211">
        <v>3</v>
      </c>
      <c r="J13" s="208">
        <v>5</v>
      </c>
      <c r="K13" s="43">
        <v>0</v>
      </c>
      <c r="L13" s="43"/>
      <c r="M13" s="43"/>
      <c r="N13" s="43"/>
      <c r="O13" s="43"/>
      <c r="P13" s="43"/>
      <c r="Q13" s="43"/>
      <c r="R13" s="43"/>
      <c r="S13" s="43"/>
      <c r="T13" s="205">
        <v>42</v>
      </c>
      <c r="U13" s="205">
        <v>43</v>
      </c>
      <c r="V13" s="208">
        <v>63</v>
      </c>
      <c r="W13" s="43">
        <v>30</v>
      </c>
      <c r="X13" s="43"/>
      <c r="Y13" s="43"/>
      <c r="Z13" s="43"/>
      <c r="AA13" s="43"/>
      <c r="AB13" s="43"/>
      <c r="AC13" s="43"/>
      <c r="AD13" s="43"/>
      <c r="AE13" s="205">
        <v>3</v>
      </c>
      <c r="AF13" s="15">
        <v>5</v>
      </c>
      <c r="AG13" s="43"/>
      <c r="AH13" s="43"/>
      <c r="AI13" s="205">
        <v>0</v>
      </c>
      <c r="AJ13" s="209">
        <v>5</v>
      </c>
      <c r="AK13" s="185"/>
      <c r="AL13" s="185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</row>
    <row r="14" spans="1:48" ht="15">
      <c r="A14" s="202">
        <f ca="1">IFERROR(__xludf.DUMMYFUNCTION("""COMPUTED_VALUE"""),11)</f>
        <v>11</v>
      </c>
      <c r="B14" s="202">
        <f ca="1">IFERROR(__xludf.DUMMYFUNCTION("""COMPUTED_VALUE"""),14)</f>
        <v>14</v>
      </c>
      <c r="C14" s="185" t="str">
        <f ca="1">IFERROR(__xludf.DUMMYFUNCTION("""COMPUTED_VALUE"""),"Согласование проведения переустройства и (или) перепланировки помещения в многоквартирном доме")</f>
        <v>Согласование проведения переустройства и (или) перепланировки помещения в многоквартирном доме</v>
      </c>
      <c r="D14" s="185"/>
      <c r="E14" s="185"/>
      <c r="F14" s="185"/>
      <c r="G14" s="202"/>
      <c r="H14" s="204">
        <v>0</v>
      </c>
      <c r="I14" s="211">
        <v>0</v>
      </c>
      <c r="J14" s="208">
        <v>0</v>
      </c>
      <c r="K14" s="15">
        <v>0</v>
      </c>
      <c r="L14" s="43"/>
      <c r="M14" s="43"/>
      <c r="N14" s="43"/>
      <c r="O14" s="43"/>
      <c r="P14" s="43"/>
      <c r="Q14" s="43"/>
      <c r="R14" s="43"/>
      <c r="S14" s="43"/>
      <c r="T14" s="205">
        <v>0</v>
      </c>
      <c r="U14" s="205">
        <v>0</v>
      </c>
      <c r="V14" s="208">
        <v>0</v>
      </c>
      <c r="W14" s="15">
        <v>0</v>
      </c>
      <c r="X14" s="43"/>
      <c r="Y14" s="43"/>
      <c r="Z14" s="43"/>
      <c r="AA14" s="43"/>
      <c r="AB14" s="43"/>
      <c r="AC14" s="43"/>
      <c r="AD14" s="43"/>
      <c r="AE14" s="205">
        <v>0</v>
      </c>
      <c r="AF14" s="15">
        <v>0</v>
      </c>
      <c r="AG14" s="43"/>
      <c r="AH14" s="43"/>
      <c r="AI14" s="205">
        <v>0</v>
      </c>
      <c r="AJ14" s="209">
        <v>0</v>
      </c>
      <c r="AK14" s="185"/>
      <c r="AL14" s="185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</row>
    <row r="15" spans="1:48" ht="15">
      <c r="A15" s="202">
        <f ca="1">IFERROR(__xludf.DUMMYFUNCTION("""COMPUTED_VALUE"""),12)</f>
        <v>12</v>
      </c>
      <c r="B15" s="202">
        <f ca="1">IFERROR(__xludf.DUMMYFUNCTION("""COMPUTED_VALUE"""),24)</f>
        <v>24</v>
      </c>
      <c r="C15" s="185" t="str">
        <f ca="1">IFERROR(__xludf.DUMMYFUNCTION("""COMPUTED_VALUE"""),"Утверждение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образования")</f>
        <v>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</v>
      </c>
      <c r="D15" s="185"/>
      <c r="E15" s="185"/>
      <c r="F15" s="185"/>
      <c r="G15" s="202"/>
      <c r="H15" s="204">
        <v>0</v>
      </c>
      <c r="I15" s="211">
        <v>0</v>
      </c>
      <c r="J15" s="208">
        <v>0</v>
      </c>
      <c r="K15" s="43">
        <v>0</v>
      </c>
      <c r="L15" s="43"/>
      <c r="M15" s="43"/>
      <c r="N15" s="43"/>
      <c r="O15" s="43"/>
      <c r="P15" s="43"/>
      <c r="Q15" s="43"/>
      <c r="R15" s="43"/>
      <c r="S15" s="43"/>
      <c r="T15" s="205">
        <v>0</v>
      </c>
      <c r="U15" s="205">
        <v>0</v>
      </c>
      <c r="V15" s="208">
        <v>0</v>
      </c>
      <c r="W15" s="43">
        <v>0</v>
      </c>
      <c r="X15" s="43"/>
      <c r="Y15" s="43"/>
      <c r="Z15" s="43"/>
      <c r="AA15" s="43"/>
      <c r="AB15" s="43"/>
      <c r="AC15" s="43"/>
      <c r="AD15" s="43"/>
      <c r="AE15" s="205">
        <v>0</v>
      </c>
      <c r="AF15" s="15">
        <v>0</v>
      </c>
      <c r="AG15" s="43"/>
      <c r="AH15" s="43"/>
      <c r="AI15" s="205">
        <v>0</v>
      </c>
      <c r="AJ15" s="209">
        <v>0</v>
      </c>
      <c r="AK15" s="185"/>
      <c r="AL15" s="185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</row>
    <row r="16" spans="1:48" ht="15">
      <c r="A16" s="202">
        <f ca="1">IFERROR(__xludf.DUMMYFUNCTION("""COMPUTED_VALUE"""),13)</f>
        <v>13</v>
      </c>
      <c r="B16" s="202">
        <f ca="1">IFERROR(__xludf.DUMMYFUNCTION("""COMPUTED_VALUE"""),49)</f>
        <v>49</v>
      </c>
      <c r="C16" s="185" t="str">
        <f ca="1">IFERROR(__xludf.DUMMYFUNCTION("""COMPUTED_VALUE"""),"Предоставление земельных участков, находящихся в муниципальной собственности (государственная собственность на которые не разграничена), на торгах")</f>
        <v>Предоставление земельных участков, находящихся в муниципальной собственности (государственная собственность на которые не разграничена), на торгах</v>
      </c>
      <c r="D16" s="185"/>
      <c r="E16" s="185"/>
      <c r="F16" s="185"/>
      <c r="G16" s="202"/>
      <c r="H16" s="204">
        <v>0</v>
      </c>
      <c r="I16" s="211">
        <v>0</v>
      </c>
      <c r="J16" s="208">
        <v>0</v>
      </c>
      <c r="K16" s="15">
        <v>0</v>
      </c>
      <c r="L16" s="43"/>
      <c r="M16" s="43"/>
      <c r="N16" s="43"/>
      <c r="O16" s="43"/>
      <c r="P16" s="43"/>
      <c r="Q16" s="43"/>
      <c r="R16" s="43"/>
      <c r="S16" s="43"/>
      <c r="T16" s="205">
        <v>0</v>
      </c>
      <c r="U16" s="205">
        <v>0</v>
      </c>
      <c r="V16" s="208">
        <v>0</v>
      </c>
      <c r="W16" s="15">
        <v>0</v>
      </c>
      <c r="X16" s="43"/>
      <c r="Y16" s="43"/>
      <c r="Z16" s="43"/>
      <c r="AA16" s="43"/>
      <c r="AB16" s="43"/>
      <c r="AC16" s="43"/>
      <c r="AD16" s="43"/>
      <c r="AE16" s="205">
        <v>0</v>
      </c>
      <c r="AF16" s="15">
        <v>0</v>
      </c>
      <c r="AG16" s="43"/>
      <c r="AH16" s="43"/>
      <c r="AI16" s="205">
        <v>0</v>
      </c>
      <c r="AJ16" s="209">
        <v>0</v>
      </c>
      <c r="AK16" s="185"/>
      <c r="AL16" s="185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</row>
    <row r="17" spans="1:48" ht="15">
      <c r="A17" s="202">
        <f ca="1">IFERROR(__xludf.DUMMYFUNCTION("""COMPUTED_VALUE"""),14)</f>
        <v>14</v>
      </c>
      <c r="B17" s="202">
        <f ca="1">IFERROR(__xludf.DUMMYFUNCTION("""COMPUTED_VALUE"""),1)</f>
        <v>1</v>
      </c>
      <c r="C17" s="185" t="str">
        <f ca="1">IFERROR(__xludf.DUMMYFUNCTION("""COMPUTED_VALUE"""),"Выдача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Фед"&amp;"ерации и международными обязательствами администрацией")</f>
        <v>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Федерации и международными обязательствами администрацией</v>
      </c>
      <c r="D17" s="185"/>
      <c r="E17" s="185"/>
      <c r="F17" s="185"/>
      <c r="G17" s="202"/>
      <c r="H17" s="204">
        <v>0</v>
      </c>
      <c r="I17" s="211">
        <v>0</v>
      </c>
      <c r="J17" s="208">
        <v>0</v>
      </c>
      <c r="K17" s="43">
        <v>0</v>
      </c>
      <c r="L17" s="43"/>
      <c r="M17" s="43"/>
      <c r="N17" s="43"/>
      <c r="O17" s="43"/>
      <c r="P17" s="43"/>
      <c r="Q17" s="43"/>
      <c r="R17" s="43"/>
      <c r="S17" s="43"/>
      <c r="T17" s="205">
        <v>0</v>
      </c>
      <c r="U17" s="205">
        <v>0</v>
      </c>
      <c r="V17" s="208">
        <v>0</v>
      </c>
      <c r="W17" s="43">
        <v>0</v>
      </c>
      <c r="X17" s="43"/>
      <c r="Y17" s="43"/>
      <c r="Z17" s="43"/>
      <c r="AA17" s="43"/>
      <c r="AB17" s="43"/>
      <c r="AC17" s="43"/>
      <c r="AD17" s="43"/>
      <c r="AE17" s="205">
        <v>0</v>
      </c>
      <c r="AF17" s="15">
        <v>0</v>
      </c>
      <c r="AG17" s="43"/>
      <c r="AH17" s="43"/>
      <c r="AI17" s="205">
        <v>0</v>
      </c>
      <c r="AJ17" s="209">
        <v>0</v>
      </c>
      <c r="AK17" s="185"/>
      <c r="AL17" s="185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</row>
    <row r="18" spans="1:48" ht="15">
      <c r="A18" s="202">
        <f ca="1">IFERROR(__xludf.DUMMYFUNCTION("""COMPUTED_VALUE"""),15)</f>
        <v>15</v>
      </c>
      <c r="B18" s="202">
        <f ca="1">IFERROR(__xludf.DUMMYFUNCTION("""COMPUTED_VALUE"""),105)</f>
        <v>105</v>
      </c>
      <c r="C18" s="185" t="str">
        <f ca="1">IFERROR(__xludf.DUMMYFUNCTION("""COMPUTED_VALUE"""),"Признание садового дома жилым домом и жилого дома садовым домом")</f>
        <v>Признание садового дома жилым домом и жилого дома садовым домом</v>
      </c>
      <c r="D18" s="185"/>
      <c r="E18" s="185"/>
      <c r="F18" s="185"/>
      <c r="G18" s="202"/>
      <c r="H18" s="204">
        <v>0</v>
      </c>
      <c r="I18" s="211">
        <v>0</v>
      </c>
      <c r="J18" s="208">
        <v>0</v>
      </c>
      <c r="K18" s="15">
        <v>0</v>
      </c>
      <c r="L18" s="43"/>
      <c r="M18" s="43"/>
      <c r="N18" s="43"/>
      <c r="O18" s="43"/>
      <c r="P18" s="43"/>
      <c r="Q18" s="43"/>
      <c r="R18" s="43"/>
      <c r="S18" s="43"/>
      <c r="T18" s="205">
        <v>0</v>
      </c>
      <c r="U18" s="205">
        <v>1</v>
      </c>
      <c r="V18" s="208">
        <v>0</v>
      </c>
      <c r="W18" s="15">
        <v>0</v>
      </c>
      <c r="X18" s="43"/>
      <c r="Y18" s="43"/>
      <c r="Z18" s="43"/>
      <c r="AA18" s="43"/>
      <c r="AB18" s="43"/>
      <c r="AC18" s="43"/>
      <c r="AD18" s="43"/>
      <c r="AE18" s="205">
        <v>0</v>
      </c>
      <c r="AF18" s="15">
        <v>0</v>
      </c>
      <c r="AG18" s="43"/>
      <c r="AH18" s="43"/>
      <c r="AI18" s="205">
        <v>0</v>
      </c>
      <c r="AJ18" s="209">
        <v>0</v>
      </c>
      <c r="AK18" s="185"/>
      <c r="AL18" s="185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</row>
    <row r="19" spans="1:48" ht="15">
      <c r="A19" s="202">
        <f ca="1">IFERROR(__xludf.DUMMYFUNCTION("""COMPUTED_VALUE"""),16)</f>
        <v>16</v>
      </c>
      <c r="B19" s="202">
        <f ca="1">IFERROR(__xludf.DUMMYFUNCTION("""COMPUTED_VALUE"""),12)</f>
        <v>12</v>
      </c>
      <c r="C19" s="185" t="str">
        <f ca="1">IFERROR(__xludf.DUMMYFUNCTION("""COMPUTED_VALUE"""),"Перевод жилого помещения в нежилое помещение и нежилого помещения в жилое помещение")</f>
        <v>Перевод жилого помещения в нежилое помещение и нежилого помещения в жилое помещение</v>
      </c>
      <c r="D19" s="185"/>
      <c r="E19" s="185"/>
      <c r="F19" s="185"/>
      <c r="G19" s="202"/>
      <c r="H19" s="204">
        <v>0</v>
      </c>
      <c r="I19" s="211">
        <v>0</v>
      </c>
      <c r="J19" s="208">
        <v>0</v>
      </c>
      <c r="K19" s="43">
        <v>0</v>
      </c>
      <c r="L19" s="43"/>
      <c r="M19" s="43"/>
      <c r="N19" s="43"/>
      <c r="O19" s="43"/>
      <c r="P19" s="43"/>
      <c r="Q19" s="43"/>
      <c r="R19" s="43"/>
      <c r="S19" s="43"/>
      <c r="T19" s="205">
        <v>0</v>
      </c>
      <c r="U19" s="205">
        <v>1</v>
      </c>
      <c r="V19" s="208">
        <v>0</v>
      </c>
      <c r="W19" s="43">
        <v>1</v>
      </c>
      <c r="X19" s="43"/>
      <c r="Y19" s="43"/>
      <c r="Z19" s="43"/>
      <c r="AA19" s="43"/>
      <c r="AB19" s="43"/>
      <c r="AC19" s="43"/>
      <c r="AD19" s="43"/>
      <c r="AE19" s="205">
        <v>0</v>
      </c>
      <c r="AF19" s="15">
        <v>0</v>
      </c>
      <c r="AG19" s="43"/>
      <c r="AH19" s="43"/>
      <c r="AI19" s="205">
        <v>0</v>
      </c>
      <c r="AJ19" s="209">
        <v>0</v>
      </c>
      <c r="AK19" s="185"/>
      <c r="AL19" s="185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</row>
    <row r="20" spans="1:48" ht="15">
      <c r="A20" s="202">
        <f ca="1">IFERROR(__xludf.DUMMYFUNCTION("""COMPUTED_VALUE"""),17)</f>
        <v>17</v>
      </c>
      <c r="B20" s="202">
        <f ca="1">IFERROR(__xludf.DUMMYFUNCTION("""COMPUTED_VALUE"""),96)</f>
        <v>96</v>
      </c>
      <c r="C20" s="185" t="str">
        <f ca="1">IFERROR(__xludf.DUMMYFUNCTION("""COMPUTED_VALUE"""),"Предоставление разрешения на отклонение от предельных параметров разрешенного строительства, реконструкции объекта капитального строительства")</f>
        <v>Предоставление разрешения на отклонение от предельных параметров разрешенного строительства, реконструкции объекта капитального строительства</v>
      </c>
      <c r="D20" s="185"/>
      <c r="E20" s="185"/>
      <c r="F20" s="185"/>
      <c r="G20" s="202"/>
      <c r="H20" s="204">
        <v>0</v>
      </c>
      <c r="I20" s="211">
        <v>0</v>
      </c>
      <c r="J20" s="208">
        <v>0</v>
      </c>
      <c r="K20" s="15">
        <v>0</v>
      </c>
      <c r="L20" s="43"/>
      <c r="M20" s="43"/>
      <c r="N20" s="43"/>
      <c r="O20" s="43"/>
      <c r="P20" s="43"/>
      <c r="Q20" s="43"/>
      <c r="R20" s="43"/>
      <c r="S20" s="43"/>
      <c r="T20" s="205">
        <v>0</v>
      </c>
      <c r="U20" s="205">
        <v>0</v>
      </c>
      <c r="V20" s="208">
        <v>0</v>
      </c>
      <c r="W20" s="15">
        <v>0</v>
      </c>
      <c r="X20" s="43"/>
      <c r="Y20" s="43"/>
      <c r="Z20" s="43"/>
      <c r="AA20" s="43"/>
      <c r="AB20" s="43"/>
      <c r="AC20" s="43"/>
      <c r="AD20" s="43"/>
      <c r="AE20" s="205">
        <v>0</v>
      </c>
      <c r="AF20" s="15">
        <v>0</v>
      </c>
      <c r="AG20" s="43"/>
      <c r="AH20" s="43"/>
      <c r="AI20" s="205">
        <v>0</v>
      </c>
      <c r="AJ20" s="209">
        <v>0</v>
      </c>
      <c r="AK20" s="185"/>
      <c r="AL20" s="185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</row>
    <row r="21" spans="1:48" ht="15">
      <c r="A21" s="202">
        <f ca="1">IFERROR(__xludf.DUMMYFUNCTION("""COMPUTED_VALUE"""),18)</f>
        <v>18</v>
      </c>
      <c r="B21" s="202">
        <f ca="1">IFERROR(__xludf.DUMMYFUNCTION("""COMPUTED_VALUE"""),9)</f>
        <v>9</v>
      </c>
      <c r="C21" s="185" t="str">
        <f ca="1">IFERROR(__xludf.DUMMYFUNCTION("""COMPUTED_VALUE"""),"Выдача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разрешений")</f>
        <v>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</v>
      </c>
      <c r="D21" s="185"/>
      <c r="E21" s="185"/>
      <c r="F21" s="185"/>
      <c r="G21" s="202"/>
      <c r="H21" s="204">
        <v>0</v>
      </c>
      <c r="I21" s="211">
        <v>0</v>
      </c>
      <c r="J21" s="208">
        <v>0</v>
      </c>
      <c r="K21" s="43">
        <v>0</v>
      </c>
      <c r="L21" s="43"/>
      <c r="M21" s="43"/>
      <c r="N21" s="43"/>
      <c r="O21" s="43"/>
      <c r="P21" s="43"/>
      <c r="Q21" s="43"/>
      <c r="R21" s="43"/>
      <c r="S21" s="43"/>
      <c r="T21" s="205">
        <v>0</v>
      </c>
      <c r="U21" s="205">
        <v>0</v>
      </c>
      <c r="V21" s="208">
        <v>0</v>
      </c>
      <c r="W21" s="43">
        <v>0</v>
      </c>
      <c r="X21" s="43"/>
      <c r="Y21" s="43"/>
      <c r="Z21" s="43"/>
      <c r="AA21" s="43"/>
      <c r="AB21" s="43"/>
      <c r="AC21" s="43"/>
      <c r="AD21" s="43"/>
      <c r="AE21" s="205">
        <v>0</v>
      </c>
      <c r="AF21" s="15">
        <v>0</v>
      </c>
      <c r="AG21" s="43"/>
      <c r="AH21" s="43"/>
      <c r="AI21" s="205">
        <v>0</v>
      </c>
      <c r="AJ21" s="209">
        <v>0</v>
      </c>
      <c r="AK21" s="185"/>
      <c r="AL21" s="185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</row>
    <row r="22" spans="1:48" ht="15">
      <c r="A22" s="202">
        <f ca="1">IFERROR(__xludf.DUMMYFUNCTION("""COMPUTED_VALUE"""),19)</f>
        <v>19</v>
      </c>
      <c r="B22" s="202">
        <f ca="1">IFERROR(__xludf.DUMMYFUNCTION("""COMPUTED_VALUE"""),73)</f>
        <v>73</v>
      </c>
      <c r="C22" s="185" t="str">
        <f ca="1">IFERROR(__xludf.DUMMYFUNCTION("""COMPUTED_VALUE"""),"Выдача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сервитута")</f>
        <v>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</v>
      </c>
      <c r="D22" s="185"/>
      <c r="E22" s="185"/>
      <c r="F22" s="185"/>
      <c r="G22" s="202"/>
      <c r="H22" s="204">
        <v>0</v>
      </c>
      <c r="I22" s="211">
        <v>0</v>
      </c>
      <c r="J22" s="208">
        <v>0</v>
      </c>
      <c r="K22" s="15">
        <v>0</v>
      </c>
      <c r="L22" s="43"/>
      <c r="M22" s="43"/>
      <c r="N22" s="43"/>
      <c r="O22" s="43"/>
      <c r="P22" s="43"/>
      <c r="Q22" s="43"/>
      <c r="R22" s="43"/>
      <c r="S22" s="43"/>
      <c r="T22" s="205">
        <v>0</v>
      </c>
      <c r="U22" s="205">
        <v>0</v>
      </c>
      <c r="V22" s="208">
        <v>0</v>
      </c>
      <c r="W22" s="15">
        <v>0</v>
      </c>
      <c r="X22" s="43"/>
      <c r="Y22" s="43"/>
      <c r="Z22" s="43"/>
      <c r="AA22" s="43"/>
      <c r="AB22" s="43"/>
      <c r="AC22" s="43"/>
      <c r="AD22" s="43"/>
      <c r="AE22" s="205">
        <v>0</v>
      </c>
      <c r="AF22" s="15">
        <v>0</v>
      </c>
      <c r="AG22" s="43"/>
      <c r="AH22" s="43"/>
      <c r="AI22" s="205">
        <v>0</v>
      </c>
      <c r="AJ22" s="209">
        <v>0</v>
      </c>
      <c r="AK22" s="185"/>
      <c r="AL22" s="185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</row>
    <row r="23" spans="1:48" ht="15">
      <c r="A23" s="202">
        <f ca="1">IFERROR(__xludf.DUMMYFUNCTION("""COMPUTED_VALUE"""),20)</f>
        <v>20</v>
      </c>
      <c r="B23" s="202">
        <f ca="1">IFERROR(__xludf.DUMMYFUNCTION("""COMPUTED_VALUE"""),56)</f>
        <v>56</v>
      </c>
      <c r="C23" s="185" t="str">
        <f ca="1">IFERROR(__xludf.DUMMYFUNCTION("""COMPUTED_VALUE"""),"Отнесение земель или земельных участков в составе таких земель к определенной категории")</f>
        <v>Отнесение земель или земельных участков в составе таких земель к определенной категории</v>
      </c>
      <c r="D23" s="185"/>
      <c r="E23" s="185"/>
      <c r="F23" s="185"/>
      <c r="G23" s="202"/>
      <c r="H23" s="204">
        <v>0</v>
      </c>
      <c r="I23" s="211">
        <v>0</v>
      </c>
      <c r="J23" s="208">
        <v>0</v>
      </c>
      <c r="K23" s="43">
        <v>0</v>
      </c>
      <c r="L23" s="43"/>
      <c r="M23" s="43"/>
      <c r="N23" s="43"/>
      <c r="O23" s="43"/>
      <c r="P23" s="43"/>
      <c r="Q23" s="43"/>
      <c r="R23" s="43"/>
      <c r="S23" s="43"/>
      <c r="T23" s="205">
        <v>0</v>
      </c>
      <c r="U23" s="205">
        <v>0</v>
      </c>
      <c r="V23" s="208">
        <v>0</v>
      </c>
      <c r="W23" s="43">
        <v>0</v>
      </c>
      <c r="X23" s="43"/>
      <c r="Y23" s="43"/>
      <c r="Z23" s="43"/>
      <c r="AA23" s="43"/>
      <c r="AB23" s="43"/>
      <c r="AC23" s="43"/>
      <c r="AD23" s="43"/>
      <c r="AE23" s="205">
        <v>0</v>
      </c>
      <c r="AF23" s="15">
        <v>0</v>
      </c>
      <c r="AG23" s="43"/>
      <c r="AH23" s="43"/>
      <c r="AI23" s="205">
        <v>0</v>
      </c>
      <c r="AJ23" s="209">
        <v>0</v>
      </c>
      <c r="AK23" s="185"/>
      <c r="AL23" s="185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</row>
    <row r="24" spans="1:48" ht="15">
      <c r="A24" s="202">
        <f ca="1">IFERROR(__xludf.DUMMYFUNCTION("""COMPUTED_VALUE"""),21)</f>
        <v>21</v>
      </c>
      <c r="B24" s="202">
        <f ca="1">IFERROR(__xludf.DUMMYFUNCTION("""COMPUTED_VALUE"""),50)</f>
        <v>50</v>
      </c>
      <c r="C24" s="185" t="str">
        <f ca="1">IFERROR(__xludf.DUMMYFUNCTION("""COMPUTED_VALUE"""),"Установление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&lt;1&gt;)")</f>
        <v>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</v>
      </c>
      <c r="D24" s="185"/>
      <c r="E24" s="185"/>
      <c r="F24" s="185"/>
      <c r="G24" s="202"/>
      <c r="H24" s="204">
        <v>0</v>
      </c>
      <c r="I24" s="211">
        <v>0</v>
      </c>
      <c r="J24" s="208">
        <v>0</v>
      </c>
      <c r="K24" s="15">
        <v>0</v>
      </c>
      <c r="L24" s="43"/>
      <c r="M24" s="43"/>
      <c r="N24" s="43"/>
      <c r="O24" s="43"/>
      <c r="P24" s="43"/>
      <c r="Q24" s="43"/>
      <c r="R24" s="43"/>
      <c r="S24" s="43"/>
      <c r="T24" s="205">
        <v>0</v>
      </c>
      <c r="U24" s="205">
        <v>0</v>
      </c>
      <c r="V24" s="208">
        <v>0</v>
      </c>
      <c r="W24" s="15">
        <v>1</v>
      </c>
      <c r="X24" s="43"/>
      <c r="Y24" s="43"/>
      <c r="Z24" s="43"/>
      <c r="AA24" s="43"/>
      <c r="AB24" s="43"/>
      <c r="AC24" s="43"/>
      <c r="AD24" s="43"/>
      <c r="AE24" s="205">
        <v>0</v>
      </c>
      <c r="AF24" s="15">
        <v>0</v>
      </c>
      <c r="AG24" s="43"/>
      <c r="AH24" s="43"/>
      <c r="AI24" s="205">
        <v>0</v>
      </c>
      <c r="AJ24" s="209">
        <v>0</v>
      </c>
      <c r="AK24" s="185"/>
      <c r="AL24" s="185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</row>
    <row r="25" spans="1:48" ht="15">
      <c r="A25" s="202">
        <f ca="1">IFERROR(__xludf.DUMMYFUNCTION("""COMPUTED_VALUE"""),22)</f>
        <v>22</v>
      </c>
      <c r="B25" s="202">
        <f ca="1">IFERROR(__xludf.DUMMYFUNCTION("""COMPUTED_VALUE"""),70)</f>
        <v>70</v>
      </c>
      <c r="C25" s="185" t="str">
        <f ca="1">IFERROR(__xludf.DUMMYFUNCTION("""COMPUTED_VALUE"""),"Выдача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капитала")</f>
        <v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v>
      </c>
      <c r="D25" s="185"/>
      <c r="E25" s="185"/>
      <c r="F25" s="185"/>
      <c r="G25" s="202"/>
      <c r="H25" s="204">
        <v>0</v>
      </c>
      <c r="I25" s="211">
        <v>0</v>
      </c>
      <c r="J25" s="208">
        <v>0</v>
      </c>
      <c r="K25" s="43">
        <v>0</v>
      </c>
      <c r="L25" s="43"/>
      <c r="M25" s="43"/>
      <c r="N25" s="43"/>
      <c r="O25" s="43"/>
      <c r="P25" s="43"/>
      <c r="Q25" s="43"/>
      <c r="R25" s="43"/>
      <c r="S25" s="43"/>
      <c r="T25" s="205">
        <v>0</v>
      </c>
      <c r="U25" s="205">
        <v>0</v>
      </c>
      <c r="V25" s="208">
        <v>0</v>
      </c>
      <c r="W25" s="43">
        <v>0</v>
      </c>
      <c r="X25" s="43"/>
      <c r="Y25" s="43"/>
      <c r="Z25" s="43"/>
      <c r="AA25" s="43"/>
      <c r="AB25" s="43"/>
      <c r="AC25" s="43"/>
      <c r="AD25" s="43"/>
      <c r="AE25" s="205">
        <v>0</v>
      </c>
      <c r="AF25" s="15">
        <v>0</v>
      </c>
      <c r="AG25" s="43"/>
      <c r="AH25" s="43"/>
      <c r="AI25" s="205">
        <v>0</v>
      </c>
      <c r="AJ25" s="209">
        <v>0</v>
      </c>
      <c r="AK25" s="185"/>
      <c r="AL25" s="185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</row>
    <row r="26" spans="1:48" ht="15">
      <c r="A26" s="202">
        <f ca="1">IFERROR(__xludf.DUMMYFUNCTION("""COMPUTED_VALUE"""),23)</f>
        <v>23</v>
      </c>
      <c r="B26" s="202">
        <f ca="1">IFERROR(__xludf.DUMMYFUNCTION("""COMPUTED_VALUE"""),97)</f>
        <v>97</v>
      </c>
      <c r="C26" s="185" t="str">
        <f ca="1">IFERROR(__xludf.DUMMYFUNCTION("""COMPUTED_VALUE"""),"Предоставление разрешения на условно разрешенный вид использования земельного участка или объекта капитального строительства")</f>
        <v>Предоставление разрешения на условно разрешенный вид использования земельного участка или объекта капитального строительства</v>
      </c>
      <c r="D26" s="185"/>
      <c r="E26" s="185"/>
      <c r="F26" s="185"/>
      <c r="G26" s="202"/>
      <c r="H26" s="204">
        <v>0</v>
      </c>
      <c r="I26" s="211">
        <v>0</v>
      </c>
      <c r="J26" s="208">
        <v>0</v>
      </c>
      <c r="K26" s="15">
        <v>0</v>
      </c>
      <c r="L26" s="43"/>
      <c r="M26" s="43"/>
      <c r="N26" s="43"/>
      <c r="O26" s="43"/>
      <c r="P26" s="43"/>
      <c r="Q26" s="43"/>
      <c r="R26" s="43"/>
      <c r="S26" s="43"/>
      <c r="T26" s="205">
        <v>0</v>
      </c>
      <c r="U26" s="205">
        <v>0</v>
      </c>
      <c r="V26" s="208">
        <v>0</v>
      </c>
      <c r="W26" s="15">
        <v>0</v>
      </c>
      <c r="X26" s="43"/>
      <c r="Y26" s="43"/>
      <c r="Z26" s="43"/>
      <c r="AA26" s="43"/>
      <c r="AB26" s="43"/>
      <c r="AC26" s="43"/>
      <c r="AD26" s="43"/>
      <c r="AE26" s="205">
        <v>0</v>
      </c>
      <c r="AF26" s="15">
        <v>0</v>
      </c>
      <c r="AG26" s="43"/>
      <c r="AH26" s="43"/>
      <c r="AI26" s="205">
        <v>0</v>
      </c>
      <c r="AJ26" s="209">
        <v>0</v>
      </c>
      <c r="AK26" s="185"/>
      <c r="AL26" s="185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</row>
    <row r="27" spans="1:48" ht="15">
      <c r="A27" s="202">
        <f ca="1">IFERROR(__xludf.DUMMYFUNCTION("""COMPUTED_VALUE"""),24)</f>
        <v>24</v>
      </c>
      <c r="B27" s="202">
        <f ca="1">IFERROR(__xludf.DUMMYFUNCTION("""COMPUTED_VALUE"""),103)</f>
        <v>103</v>
      </c>
      <c r="C27" s="185" t="str">
        <f ca="1">IFERROR(__xludf.DUMMYFUNCTION("""COMPUTED_VALUE"""),"Установка информационной вывески, согласование дизайн-проекта размещения вывески")</f>
        <v>Установка информационной вывески, согласование дизайн-проекта размещения вывески</v>
      </c>
      <c r="D27" s="185"/>
      <c r="E27" s="185"/>
      <c r="F27" s="185"/>
      <c r="G27" s="202"/>
      <c r="H27" s="204">
        <v>0</v>
      </c>
      <c r="I27" s="211">
        <v>0</v>
      </c>
      <c r="J27" s="208">
        <v>0</v>
      </c>
      <c r="K27" s="43">
        <v>0</v>
      </c>
      <c r="L27" s="43"/>
      <c r="M27" s="43"/>
      <c r="N27" s="43"/>
      <c r="O27" s="43"/>
      <c r="P27" s="43"/>
      <c r="Q27" s="43"/>
      <c r="R27" s="43"/>
      <c r="S27" s="43"/>
      <c r="T27" s="205">
        <v>0</v>
      </c>
      <c r="U27" s="205">
        <v>0</v>
      </c>
      <c r="V27" s="208">
        <v>0</v>
      </c>
      <c r="W27" s="43">
        <v>0</v>
      </c>
      <c r="X27" s="43"/>
      <c r="Y27" s="43"/>
      <c r="Z27" s="43"/>
      <c r="AA27" s="43"/>
      <c r="AB27" s="43"/>
      <c r="AC27" s="43"/>
      <c r="AD27" s="43"/>
      <c r="AE27" s="205">
        <v>0</v>
      </c>
      <c r="AF27" s="15">
        <v>0</v>
      </c>
      <c r="AG27" s="43"/>
      <c r="AH27" s="43"/>
      <c r="AI27" s="205">
        <v>0</v>
      </c>
      <c r="AJ27" s="209">
        <v>0</v>
      </c>
      <c r="AK27" s="185"/>
      <c r="AL27" s="185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</row>
    <row r="28" spans="1:48" ht="15">
      <c r="A28" s="202">
        <f ca="1">IFERROR(__xludf.DUMMYFUNCTION("""COMPUTED_VALUE"""),25)</f>
        <v>25</v>
      </c>
      <c r="B28" s="202">
        <f ca="1">IFERROR(__xludf.DUMMYFUNCTION("""COMPUTED_VALUE"""),95)</f>
        <v>95</v>
      </c>
      <c r="C28" s="185" t="str">
        <f ca="1">IFERROR(__xludf.DUMMYFUNCTION("""COMPUTED_VALUE"""),"Постановка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разгран"&amp;"ичена ), в собственность бесплатно")</f>
        <v>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разграничена ), в собственность бесплатно</v>
      </c>
      <c r="D28" s="185"/>
      <c r="E28" s="185"/>
      <c r="F28" s="185"/>
      <c r="G28" s="202"/>
      <c r="H28" s="204">
        <v>0</v>
      </c>
      <c r="I28" s="211">
        <v>0</v>
      </c>
      <c r="J28" s="208">
        <v>0</v>
      </c>
      <c r="K28" s="15">
        <v>0</v>
      </c>
      <c r="L28" s="43"/>
      <c r="M28" s="43"/>
      <c r="N28" s="43"/>
      <c r="O28" s="43"/>
      <c r="P28" s="43"/>
      <c r="Q28" s="43"/>
      <c r="R28" s="43"/>
      <c r="S28" s="43"/>
      <c r="T28" s="205">
        <v>0</v>
      </c>
      <c r="U28" s="205">
        <v>0</v>
      </c>
      <c r="V28" s="208">
        <v>0</v>
      </c>
      <c r="W28" s="15">
        <v>0</v>
      </c>
      <c r="X28" s="43"/>
      <c r="Y28" s="43"/>
      <c r="Z28" s="43"/>
      <c r="AA28" s="43"/>
      <c r="AB28" s="43"/>
      <c r="AC28" s="43"/>
      <c r="AD28" s="43"/>
      <c r="AE28" s="205">
        <v>0</v>
      </c>
      <c r="AF28" s="15">
        <v>0</v>
      </c>
      <c r="AG28" s="43"/>
      <c r="AH28" s="43"/>
      <c r="AI28" s="205">
        <v>0</v>
      </c>
      <c r="AJ28" s="209">
        <v>0</v>
      </c>
      <c r="AK28" s="185"/>
      <c r="AL28" s="185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</row>
    <row r="29" spans="1:48" ht="15">
      <c r="A29" s="202">
        <f ca="1">IFERROR(__xludf.DUMMYFUNCTION("""COMPUTED_VALUE"""),26)</f>
        <v>26</v>
      </c>
      <c r="B29" s="202">
        <f ca="1">IFERROR(__xludf.DUMMYFUNCTION("""COMPUTED_VALUE"""),58)</f>
        <v>58</v>
      </c>
      <c r="C29" s="185" t="str">
        <f ca="1">IFERROR(__xludf.DUMMYFUNCTION("""COMPUTED_VALUE"""),"Предварительное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&lt;1&gt;)")</f>
        <v>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</v>
      </c>
      <c r="D29" s="185"/>
      <c r="E29" s="185"/>
      <c r="F29" s="185"/>
      <c r="G29" s="202"/>
      <c r="H29" s="204">
        <v>0</v>
      </c>
      <c r="I29" s="211">
        <v>0</v>
      </c>
      <c r="J29" s="208">
        <v>0</v>
      </c>
      <c r="K29" s="43">
        <v>0</v>
      </c>
      <c r="L29" s="43"/>
      <c r="M29" s="43"/>
      <c r="N29" s="43"/>
      <c r="O29" s="43"/>
      <c r="P29" s="43"/>
      <c r="Q29" s="43"/>
      <c r="R29" s="43"/>
      <c r="S29" s="43"/>
      <c r="T29" s="205">
        <v>0</v>
      </c>
      <c r="U29" s="205">
        <v>0</v>
      </c>
      <c r="V29" s="208">
        <v>0</v>
      </c>
      <c r="W29" s="43">
        <v>0</v>
      </c>
      <c r="X29" s="43"/>
      <c r="Y29" s="43"/>
      <c r="Z29" s="43"/>
      <c r="AA29" s="43"/>
      <c r="AB29" s="43"/>
      <c r="AC29" s="43"/>
      <c r="AD29" s="43"/>
      <c r="AE29" s="205">
        <v>0</v>
      </c>
      <c r="AF29" s="15">
        <v>0</v>
      </c>
      <c r="AG29" s="43"/>
      <c r="AH29" s="43"/>
      <c r="AI29" s="205">
        <v>0</v>
      </c>
      <c r="AJ29" s="209">
        <v>0</v>
      </c>
      <c r="AK29" s="185"/>
      <c r="AL29" s="185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</row>
    <row r="30" spans="1:48" ht="15">
      <c r="A30" s="202">
        <f ca="1">IFERROR(__xludf.DUMMYFUNCTION("""COMPUTED_VALUE"""),27)</f>
        <v>27</v>
      </c>
      <c r="B30" s="202">
        <f ca="1">IFERROR(__xludf.DUMMYFUNCTION("""COMPUTED_VALUE"""),52)</f>
        <v>52</v>
      </c>
      <c r="C30" s="185" t="str">
        <f ca="1">IFERROR(__xludf.DUMMYFUNCTION("""COMPUTED_VALUE"""),"Предоставление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торгов")</f>
        <v>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</v>
      </c>
      <c r="D30" s="185"/>
      <c r="E30" s="185"/>
      <c r="F30" s="185"/>
      <c r="G30" s="202"/>
      <c r="H30" s="204">
        <v>0</v>
      </c>
      <c r="I30" s="211">
        <v>0</v>
      </c>
      <c r="J30" s="208">
        <v>0</v>
      </c>
      <c r="K30" s="15">
        <v>0</v>
      </c>
      <c r="L30" s="43"/>
      <c r="M30" s="43"/>
      <c r="N30" s="43"/>
      <c r="O30" s="43"/>
      <c r="P30" s="43"/>
      <c r="Q30" s="43"/>
      <c r="R30" s="43"/>
      <c r="S30" s="43"/>
      <c r="T30" s="205">
        <v>0</v>
      </c>
      <c r="U30" s="205">
        <v>0</v>
      </c>
      <c r="V30" s="208">
        <v>0</v>
      </c>
      <c r="W30" s="15">
        <v>0</v>
      </c>
      <c r="X30" s="43"/>
      <c r="Y30" s="43"/>
      <c r="Z30" s="43"/>
      <c r="AA30" s="43"/>
      <c r="AB30" s="43"/>
      <c r="AC30" s="43"/>
      <c r="AD30" s="43"/>
      <c r="AE30" s="205">
        <v>0</v>
      </c>
      <c r="AF30" s="15">
        <v>0</v>
      </c>
      <c r="AG30" s="43"/>
      <c r="AH30" s="43"/>
      <c r="AI30" s="205">
        <v>0</v>
      </c>
      <c r="AJ30" s="209">
        <v>0</v>
      </c>
      <c r="AK30" s="185"/>
      <c r="AL30" s="185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</row>
    <row r="31" spans="1:48" ht="15">
      <c r="A31" s="202">
        <f ca="1">IFERROR(__xludf.DUMMYFUNCTION("""COMPUTED_VALUE"""),28)</f>
        <v>28</v>
      </c>
      <c r="B31" s="202">
        <f ca="1">IFERROR(__xludf.DUMMYFUNCTION("""COMPUTED_VALUE"""),82)</f>
        <v>82</v>
      </c>
      <c r="C31" s="185" t="str">
        <f ca="1">IFERROR(__xludf.DUMMYFUNCTION("""COMPUTED_VALUE"""),"Предоставление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то"&amp;"ргов в собственность бесплатно, в общую долевую собственность бесплатно либо в аренду")</f>
        <v>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торгов в собственность бесплатно, в общую долевую собственность бесплатно либо в аренду</v>
      </c>
      <c r="D31" s="185"/>
      <c r="E31" s="185"/>
      <c r="F31" s="185"/>
      <c r="G31" s="202"/>
      <c r="H31" s="204">
        <v>0</v>
      </c>
      <c r="I31" s="211">
        <v>0</v>
      </c>
      <c r="J31" s="208">
        <v>0</v>
      </c>
      <c r="K31" s="43">
        <v>0</v>
      </c>
      <c r="L31" s="43"/>
      <c r="M31" s="43"/>
      <c r="N31" s="43"/>
      <c r="O31" s="43"/>
      <c r="P31" s="43"/>
      <c r="Q31" s="43"/>
      <c r="R31" s="43"/>
      <c r="S31" s="43"/>
      <c r="T31" s="205">
        <v>0</v>
      </c>
      <c r="U31" s="205">
        <v>0</v>
      </c>
      <c r="V31" s="208">
        <v>0</v>
      </c>
      <c r="W31" s="43">
        <v>0</v>
      </c>
      <c r="X31" s="43"/>
      <c r="Y31" s="43"/>
      <c r="Z31" s="43"/>
      <c r="AA31" s="43"/>
      <c r="AB31" s="43"/>
      <c r="AC31" s="43"/>
      <c r="AD31" s="43"/>
      <c r="AE31" s="205">
        <v>0</v>
      </c>
      <c r="AF31" s="15">
        <v>0</v>
      </c>
      <c r="AG31" s="43"/>
      <c r="AH31" s="43"/>
      <c r="AI31" s="205">
        <v>0</v>
      </c>
      <c r="AJ31" s="209">
        <v>0</v>
      </c>
      <c r="AK31" s="185"/>
      <c r="AL31" s="185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</row>
    <row r="32" spans="1:48" ht="15">
      <c r="A32" s="202">
        <f ca="1">IFERROR(__xludf.DUMMYFUNCTION("""COMPUTED_VALUE"""),29)</f>
        <v>29</v>
      </c>
      <c r="B32" s="202">
        <f ca="1">IFERROR(__xludf.DUMMYFUNCTION("""COMPUTED_VALUE"""),2)</f>
        <v>2</v>
      </c>
      <c r="C32" s="185" t="str">
        <f ca="1">IFERROR(__xludf.DUMMYFUNCTION("""COMPUTED_VALUE"""),"Принятие граждан на учет в качестве нуждающихся в жилых помещениях, предоставляемых по договорам социального найма")</f>
        <v>Принятие граждан на учет в качестве нуждающихся в жилых помещениях, предоставляемых по договорам социального найма</v>
      </c>
      <c r="D32" s="185"/>
      <c r="E32" s="185"/>
      <c r="F32" s="185"/>
      <c r="G32" s="202"/>
      <c r="H32" s="204">
        <v>0</v>
      </c>
      <c r="I32" s="211">
        <v>0</v>
      </c>
      <c r="J32" s="208">
        <v>0</v>
      </c>
      <c r="K32" s="15">
        <v>0</v>
      </c>
      <c r="L32" s="43"/>
      <c r="M32" s="43"/>
      <c r="N32" s="43"/>
      <c r="O32" s="43"/>
      <c r="P32" s="43"/>
      <c r="Q32" s="43"/>
      <c r="R32" s="43"/>
      <c r="S32" s="43"/>
      <c r="T32" s="205">
        <v>1</v>
      </c>
      <c r="U32" s="205">
        <v>1</v>
      </c>
      <c r="V32" s="208">
        <v>0</v>
      </c>
      <c r="W32" s="43">
        <v>0</v>
      </c>
      <c r="X32" s="43"/>
      <c r="Y32" s="43"/>
      <c r="Z32" s="43"/>
      <c r="AA32" s="43"/>
      <c r="AB32" s="43"/>
      <c r="AC32" s="43"/>
      <c r="AD32" s="43"/>
      <c r="AE32" s="205">
        <v>0</v>
      </c>
      <c r="AF32" s="15">
        <v>0</v>
      </c>
      <c r="AG32" s="43"/>
      <c r="AH32" s="43"/>
      <c r="AI32" s="205">
        <v>0</v>
      </c>
      <c r="AJ32" s="209">
        <v>0</v>
      </c>
      <c r="AK32" s="185"/>
      <c r="AL32" s="185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</row>
    <row r="33" spans="1:48" ht="15">
      <c r="A33" s="202">
        <f ca="1">IFERROR(__xludf.DUMMYFUNCTION("""COMPUTED_VALUE"""),30)</f>
        <v>30</v>
      </c>
      <c r="B33" s="202">
        <f ca="1">IFERROR(__xludf.DUMMYFUNCTION("""COMPUTED_VALUE"""),81)</f>
        <v>81</v>
      </c>
      <c r="C33" s="185" t="str">
        <f ca="1">IFERROR(__xludf.DUMMYFUNCTION("""COMPUTED_VALUE"""),"Заключение, изменение, выдача дубликата договора социального найма жилого помещения муниципального жилищного фонда")</f>
        <v>Заключение, изменение, выдача дубликата договора социального найма жилого помещения муниципального жилищного фонда</v>
      </c>
      <c r="D33" s="185"/>
      <c r="E33" s="185"/>
      <c r="F33" s="185"/>
      <c r="G33" s="202"/>
      <c r="H33" s="204">
        <v>0</v>
      </c>
      <c r="I33" s="211">
        <v>0</v>
      </c>
      <c r="J33" s="208">
        <v>0</v>
      </c>
      <c r="K33" s="43">
        <v>0</v>
      </c>
      <c r="L33" s="43"/>
      <c r="M33" s="43"/>
      <c r="N33" s="43"/>
      <c r="O33" s="43"/>
      <c r="P33" s="43"/>
      <c r="Q33" s="43"/>
      <c r="R33" s="43"/>
      <c r="S33" s="43"/>
      <c r="T33" s="205">
        <v>0</v>
      </c>
      <c r="U33" s="205">
        <v>0</v>
      </c>
      <c r="V33" s="208">
        <v>0</v>
      </c>
      <c r="W33" s="15">
        <v>1</v>
      </c>
      <c r="X33" s="43"/>
      <c r="Y33" s="43"/>
      <c r="Z33" s="43"/>
      <c r="AA33" s="43"/>
      <c r="AB33" s="43"/>
      <c r="AC33" s="43"/>
      <c r="AD33" s="43"/>
      <c r="AE33" s="205">
        <v>0</v>
      </c>
      <c r="AF33" s="15">
        <v>0</v>
      </c>
      <c r="AG33" s="43"/>
      <c r="AH33" s="43"/>
      <c r="AI33" s="205">
        <v>0</v>
      </c>
      <c r="AJ33" s="209">
        <v>0</v>
      </c>
      <c r="AK33" s="185"/>
      <c r="AL33" s="185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</row>
    <row r="34" spans="1:48" ht="15">
      <c r="A34" s="202">
        <f ca="1">IFERROR(__xludf.DUMMYFUNCTION("""COMPUTED_VALUE"""),31)</f>
        <v>31</v>
      </c>
      <c r="B34" s="202">
        <f ca="1">IFERROR(__xludf.DUMMYFUNCTION("""COMPUTED_VALUE"""),26)</f>
        <v>26</v>
      </c>
      <c r="C34" s="185" t="str">
        <f ca="1">IFERROR(__xludf.DUMMYFUNCTION("""COMPUTED_VALUE"""),"Прием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сады)")</f>
        <v>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</v>
      </c>
      <c r="D34" s="185"/>
      <c r="E34" s="185"/>
      <c r="F34" s="185"/>
      <c r="G34" s="202"/>
      <c r="H34" s="204">
        <v>0</v>
      </c>
      <c r="I34" s="212">
        <v>0</v>
      </c>
      <c r="J34" s="208">
        <v>0</v>
      </c>
      <c r="K34" s="15">
        <v>0</v>
      </c>
      <c r="L34" s="43"/>
      <c r="M34" s="43"/>
      <c r="N34" s="43"/>
      <c r="O34" s="43"/>
      <c r="P34" s="43"/>
      <c r="Q34" s="43"/>
      <c r="R34" s="43"/>
      <c r="S34" s="43"/>
      <c r="T34" s="205">
        <v>0</v>
      </c>
      <c r="U34" s="205">
        <v>0</v>
      </c>
      <c r="V34" s="208">
        <v>0</v>
      </c>
      <c r="W34" s="43">
        <v>0</v>
      </c>
      <c r="X34" s="43"/>
      <c r="Y34" s="43"/>
      <c r="Z34" s="43"/>
      <c r="AA34" s="43"/>
      <c r="AB34" s="43"/>
      <c r="AC34" s="43"/>
      <c r="AD34" s="43"/>
      <c r="AE34" s="205">
        <v>0</v>
      </c>
      <c r="AF34" s="15">
        <v>0</v>
      </c>
      <c r="AG34" s="43"/>
      <c r="AH34" s="43"/>
      <c r="AI34" s="205">
        <v>0</v>
      </c>
      <c r="AJ34" s="209">
        <v>0</v>
      </c>
      <c r="AK34" s="185"/>
      <c r="AL34" s="185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</row>
    <row r="35" spans="1:48" ht="15">
      <c r="A35" s="202">
        <f ca="1">IFERROR(__xludf.DUMMYFUNCTION("""COMPUTED_VALUE"""),32)</f>
        <v>32</v>
      </c>
      <c r="B35" s="202">
        <f ca="1">IFERROR(__xludf.DUMMYFUNCTION("""COMPUTED_VALUE"""),27)</f>
        <v>27</v>
      </c>
      <c r="C35" s="185" t="str">
        <f ca="1">IFERROR(__xludf.DUMMYFUNCTION("""COMPUTED_VALUE"""),"Зачисление детей в общеобразовательные организации")</f>
        <v>Зачисление детей в общеобразовательные организации</v>
      </c>
      <c r="D35" s="185"/>
      <c r="E35" s="185"/>
      <c r="F35" s="185"/>
      <c r="G35" s="202"/>
      <c r="H35" s="204">
        <v>0</v>
      </c>
      <c r="I35" s="212">
        <v>0</v>
      </c>
      <c r="J35" s="208">
        <v>0</v>
      </c>
      <c r="K35" s="43">
        <v>0</v>
      </c>
      <c r="L35" s="43"/>
      <c r="M35" s="43"/>
      <c r="N35" s="43"/>
      <c r="O35" s="43"/>
      <c r="P35" s="43"/>
      <c r="Q35" s="43"/>
      <c r="R35" s="43"/>
      <c r="S35" s="43"/>
      <c r="T35" s="205">
        <v>0</v>
      </c>
      <c r="U35" s="205">
        <v>0</v>
      </c>
      <c r="V35" s="208">
        <v>0</v>
      </c>
      <c r="W35" s="43">
        <v>0</v>
      </c>
      <c r="X35" s="43"/>
      <c r="Y35" s="43"/>
      <c r="Z35" s="43"/>
      <c r="AA35" s="43"/>
      <c r="AB35" s="43"/>
      <c r="AC35" s="43"/>
      <c r="AD35" s="43"/>
      <c r="AE35" s="205">
        <v>0</v>
      </c>
      <c r="AF35" s="15">
        <v>0</v>
      </c>
      <c r="AG35" s="43"/>
      <c r="AH35" s="43"/>
      <c r="AI35" s="205">
        <v>0</v>
      </c>
      <c r="AJ35" s="209">
        <v>0</v>
      </c>
      <c r="AK35" s="185"/>
      <c r="AL35" s="185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</row>
    <row r="36" spans="1:48" ht="15">
      <c r="A36" s="202">
        <f ca="1">IFERROR(__xludf.DUMMYFUNCTION("""COMPUTED_VALUE"""),33)</f>
        <v>33</v>
      </c>
      <c r="B36" s="202">
        <f ca="1">IFERROR(__xludf.DUMMYFUNCTION("""COMPUTED_VALUE"""),54)</f>
        <v>54</v>
      </c>
      <c r="C36" s="185" t="str">
        <f ca="1">IFERROR(__xludf.DUMMYFUNCTION("""COMPUTED_VALUE"""),"Предоставление сведений об объектах учета, содержащихся в реестре муниципального имущества")</f>
        <v>Предоставление сведений об объектах учета, содержащихся в реестре муниципального имущества</v>
      </c>
      <c r="D36" s="185"/>
      <c r="E36" s="185"/>
      <c r="F36" s="185"/>
      <c r="G36" s="202"/>
      <c r="H36" s="204">
        <v>0</v>
      </c>
      <c r="I36" s="212">
        <v>0</v>
      </c>
      <c r="J36" s="208">
        <v>0</v>
      </c>
      <c r="K36" s="15">
        <v>0</v>
      </c>
      <c r="L36" s="43"/>
      <c r="M36" s="43"/>
      <c r="N36" s="43"/>
      <c r="O36" s="43"/>
      <c r="P36" s="43"/>
      <c r="Q36" s="43"/>
      <c r="R36" s="43"/>
      <c r="S36" s="43"/>
      <c r="T36" s="205">
        <v>0</v>
      </c>
      <c r="U36" s="205">
        <v>0</v>
      </c>
      <c r="V36" s="208">
        <v>0</v>
      </c>
      <c r="W36" s="15">
        <v>0</v>
      </c>
      <c r="X36" s="43"/>
      <c r="Y36" s="43"/>
      <c r="Z36" s="43"/>
      <c r="AA36" s="43"/>
      <c r="AB36" s="43"/>
      <c r="AC36" s="43"/>
      <c r="AD36" s="43"/>
      <c r="AE36" s="205">
        <v>0</v>
      </c>
      <c r="AF36" s="15">
        <v>0</v>
      </c>
      <c r="AG36" s="43"/>
      <c r="AH36" s="43"/>
      <c r="AI36" s="205">
        <v>0</v>
      </c>
      <c r="AJ36" s="209">
        <v>0</v>
      </c>
      <c r="AK36" s="185"/>
      <c r="AL36" s="185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</row>
    <row r="37" spans="1:48" ht="15">
      <c r="A37" s="202">
        <f ca="1">IFERROR(__xludf.DUMMYFUNCTION("""COMPUTED_VALUE"""),34)</f>
        <v>34</v>
      </c>
      <c r="B37" s="202">
        <f ca="1">IFERROR(__xludf.DUMMYFUNCTION("""COMPUTED_VALUE"""),20)</f>
        <v>20</v>
      </c>
      <c r="C37" s="185" t="str">
        <f ca="1">IFERROR(__xludf.DUMMYFUNCTION("""COMPUTED_VALUE"""),"Решение вопроса о приватизации жилого помещения муниципального жилищного фонда")</f>
        <v>Решение вопроса о приватизации жилого помещения муниципального жилищного фонда</v>
      </c>
      <c r="D37" s="185"/>
      <c r="E37" s="185"/>
      <c r="F37" s="185"/>
      <c r="G37" s="202"/>
      <c r="H37" s="204">
        <v>0</v>
      </c>
      <c r="I37" s="212">
        <v>0</v>
      </c>
      <c r="J37" s="208">
        <v>0</v>
      </c>
      <c r="K37" s="43">
        <v>0</v>
      </c>
      <c r="L37" s="43"/>
      <c r="M37" s="43"/>
      <c r="N37" s="43"/>
      <c r="O37" s="43"/>
      <c r="P37" s="43"/>
      <c r="Q37" s="43"/>
      <c r="R37" s="43"/>
      <c r="S37" s="43"/>
      <c r="T37" s="205">
        <v>2</v>
      </c>
      <c r="U37" s="205">
        <v>1</v>
      </c>
      <c r="V37" s="208">
        <v>0</v>
      </c>
      <c r="W37" s="43">
        <v>1</v>
      </c>
      <c r="X37" s="43"/>
      <c r="Y37" s="43"/>
      <c r="Z37" s="43"/>
      <c r="AA37" s="43"/>
      <c r="AB37" s="43"/>
      <c r="AC37" s="43"/>
      <c r="AD37" s="43"/>
      <c r="AE37" s="205">
        <v>0</v>
      </c>
      <c r="AF37" s="15">
        <v>0</v>
      </c>
      <c r="AG37" s="43"/>
      <c r="AH37" s="43"/>
      <c r="AI37" s="205">
        <v>0</v>
      </c>
      <c r="AJ37" s="209">
        <v>0</v>
      </c>
      <c r="AK37" s="185"/>
      <c r="AL37" s="185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</row>
    <row r="38" spans="1:48" ht="15">
      <c r="A38" s="202">
        <f ca="1">IFERROR(__xludf.DUMMYFUNCTION("""COMPUTED_VALUE"""),35)</f>
        <v>35</v>
      </c>
      <c r="B38" s="202">
        <f ca="1">IFERROR(__xludf.DUMMYFUNCTION("""COMPUTED_VALUE"""),112)</f>
        <v>112</v>
      </c>
      <c r="C38" s="185" t="str">
        <f ca="1">IFERROR(__xludf.DUMMYFUNCTION("""COMPUTED_VALUE"""),"Присвоение спортивных разрядов ""второй спортивный разряд"", ""третий спортивный разряд""
")</f>
        <v xml:space="preserve">Присвоение спортивных разрядов "второй спортивный разряд", "третий спортивный разряд"
</v>
      </c>
      <c r="D38" s="185"/>
      <c r="E38" s="185"/>
      <c r="F38" s="185"/>
      <c r="G38" s="202">
        <f>SUM(G4:G37)</f>
        <v>0</v>
      </c>
      <c r="H38" s="204">
        <v>0</v>
      </c>
      <c r="I38" s="212">
        <v>0</v>
      </c>
      <c r="J38" s="208">
        <v>0</v>
      </c>
      <c r="K38" s="15">
        <v>0</v>
      </c>
      <c r="L38" s="43"/>
      <c r="M38" s="43"/>
      <c r="N38" s="43"/>
      <c r="O38" s="43"/>
      <c r="P38" s="43"/>
      <c r="Q38" s="43"/>
      <c r="R38" s="43"/>
      <c r="S38" s="43"/>
      <c r="T38" s="205">
        <v>0</v>
      </c>
      <c r="U38" s="205">
        <v>0</v>
      </c>
      <c r="V38" s="208">
        <v>0</v>
      </c>
      <c r="W38" s="43">
        <v>0</v>
      </c>
      <c r="X38" s="43"/>
      <c r="Y38" s="43"/>
      <c r="Z38" s="43"/>
      <c r="AA38" s="43"/>
      <c r="AB38" s="43"/>
      <c r="AC38" s="43"/>
      <c r="AD38" s="43"/>
      <c r="AE38" s="205">
        <v>0</v>
      </c>
      <c r="AF38" s="15">
        <v>0</v>
      </c>
      <c r="AG38" s="43"/>
      <c r="AH38" s="43"/>
      <c r="AI38" s="205">
        <v>0</v>
      </c>
      <c r="AJ38" s="209">
        <v>0</v>
      </c>
      <c r="AK38" s="185">
        <f t="shared" ref="AK38:AL38" si="0">SUM(AK4:AK37)</f>
        <v>0</v>
      </c>
      <c r="AL38" s="185">
        <f t="shared" si="0"/>
        <v>0</v>
      </c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</row>
    <row r="39" spans="1:48" ht="15">
      <c r="A39" s="202">
        <f ca="1">IFERROR(__xludf.DUMMYFUNCTION("""COMPUTED_VALUE"""),36)</f>
        <v>36</v>
      </c>
      <c r="B39" s="202">
        <f ca="1">IFERROR(__xludf.DUMMYFUNCTION("""COMPUTED_VALUE"""),94)</f>
        <v>94</v>
      </c>
      <c r="C39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статьей 39.37 Земельного кодекса Российской Федерации
")</f>
        <v xml:space="preserve"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статьей 39.37 Земельного кодекса Российской Федерации
</v>
      </c>
      <c r="D39" s="185"/>
      <c r="E39" s="185"/>
      <c r="F39" s="185"/>
      <c r="G39" s="202"/>
      <c r="H39" s="204">
        <v>0</v>
      </c>
      <c r="I39" s="212">
        <v>0</v>
      </c>
      <c r="J39" s="208">
        <v>0</v>
      </c>
      <c r="K39" s="43">
        <v>0</v>
      </c>
      <c r="L39" s="43"/>
      <c r="M39" s="43"/>
      <c r="N39" s="43"/>
      <c r="O39" s="43"/>
      <c r="P39" s="43"/>
      <c r="Q39" s="43"/>
      <c r="R39" s="43"/>
      <c r="S39" s="43"/>
      <c r="T39" s="205">
        <v>0</v>
      </c>
      <c r="U39" s="205">
        <v>0</v>
      </c>
      <c r="V39" s="208">
        <v>0</v>
      </c>
      <c r="W39" s="15">
        <v>0</v>
      </c>
      <c r="X39" s="43"/>
      <c r="Y39" s="43"/>
      <c r="Z39" s="43"/>
      <c r="AA39" s="43"/>
      <c r="AB39" s="43"/>
      <c r="AC39" s="43"/>
      <c r="AD39" s="43"/>
      <c r="AE39" s="205">
        <v>0</v>
      </c>
      <c r="AF39" s="15">
        <v>0</v>
      </c>
      <c r="AG39" s="43"/>
      <c r="AH39" s="43"/>
      <c r="AI39" s="205">
        <v>0</v>
      </c>
      <c r="AJ39" s="209">
        <v>0</v>
      </c>
      <c r="AK39" s="185"/>
      <c r="AL39" s="185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</row>
    <row r="40" spans="1:48" ht="15">
      <c r="A40" s="202">
        <f ca="1">IFERROR(__xludf.DUMMYFUNCTION("""COMPUTED_VALUE"""),37)</f>
        <v>37</v>
      </c>
      <c r="B40" s="202">
        <f ca="1">IFERROR(__xludf.DUMMYFUNCTION("""COMPUTED_VALUE"""),106)</f>
        <v>106</v>
      </c>
      <c r="C40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Федерации")</f>
        <v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</v>
      </c>
      <c r="D40" s="185"/>
      <c r="E40" s="185"/>
      <c r="F40" s="185"/>
      <c r="G40" s="202"/>
      <c r="H40" s="204">
        <v>0</v>
      </c>
      <c r="I40" s="212">
        <v>0</v>
      </c>
      <c r="J40" s="208">
        <v>0</v>
      </c>
      <c r="K40" s="15">
        <v>0</v>
      </c>
      <c r="L40" s="43"/>
      <c r="M40" s="43"/>
      <c r="N40" s="43"/>
      <c r="O40" s="43"/>
      <c r="P40" s="43"/>
      <c r="Q40" s="43"/>
      <c r="R40" s="43"/>
      <c r="S40" s="43"/>
      <c r="T40" s="205">
        <v>0</v>
      </c>
      <c r="U40" s="205">
        <v>0</v>
      </c>
      <c r="V40" s="208">
        <v>0</v>
      </c>
      <c r="W40" s="43">
        <v>0</v>
      </c>
      <c r="X40" s="43"/>
      <c r="Y40" s="43"/>
      <c r="Z40" s="43"/>
      <c r="AA40" s="43"/>
      <c r="AB40" s="43"/>
      <c r="AC40" s="43"/>
      <c r="AD40" s="43"/>
      <c r="AE40" s="205">
        <v>0</v>
      </c>
      <c r="AF40" s="15">
        <v>0</v>
      </c>
      <c r="AG40" s="43"/>
      <c r="AH40" s="43"/>
      <c r="AI40" s="205">
        <v>0</v>
      </c>
      <c r="AJ40" s="209">
        <v>0</v>
      </c>
      <c r="AK40" s="185"/>
      <c r="AL40" s="185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</row>
    <row r="41" spans="1:48" ht="15">
      <c r="A41" s="202">
        <f ca="1">IFERROR(__xludf.DUMMYFUNCTION("""COMPUTED_VALUE"""),38)</f>
        <v>38</v>
      </c>
      <c r="B41" s="202">
        <f ca="1">IFERROR(__xludf.DUMMYFUNCTION("""COMPUTED_VALUE"""),111)</f>
        <v>111</v>
      </c>
      <c r="C41" s="185" t="str">
        <f ca="1">IFERROR(__xludf.DUMMYFUNCTION("""COMPUTED_VALUE"""),"Присвоение квалификационных категорий спортивных судей ""спортивный судья третьей категории"", ""спортивный судья второй категории""")</f>
        <v>Присвоение квалификационных категорий спортивных судей "спортивный судья третьей категории", "спортивный судья второй категории"</v>
      </c>
      <c r="D41" s="185"/>
      <c r="E41" s="185"/>
      <c r="F41" s="185"/>
      <c r="G41" s="202"/>
      <c r="H41" s="204">
        <v>0</v>
      </c>
      <c r="I41" s="212">
        <v>0</v>
      </c>
      <c r="J41" s="208">
        <v>0</v>
      </c>
      <c r="K41" s="43">
        <v>0</v>
      </c>
      <c r="L41" s="43"/>
      <c r="M41" s="43"/>
      <c r="N41" s="43"/>
      <c r="O41" s="43"/>
      <c r="P41" s="43"/>
      <c r="Q41" s="43"/>
      <c r="R41" s="43"/>
      <c r="S41" s="43"/>
      <c r="T41" s="205">
        <v>0</v>
      </c>
      <c r="U41" s="205">
        <v>0</v>
      </c>
      <c r="V41" s="208">
        <v>0</v>
      </c>
      <c r="W41" s="43">
        <v>0</v>
      </c>
      <c r="X41" s="43"/>
      <c r="Y41" s="43"/>
      <c r="Z41" s="43"/>
      <c r="AA41" s="43"/>
      <c r="AB41" s="43"/>
      <c r="AC41" s="43"/>
      <c r="AD41" s="43"/>
      <c r="AE41" s="205">
        <v>0</v>
      </c>
      <c r="AF41" s="15">
        <v>0</v>
      </c>
      <c r="AG41" s="43"/>
      <c r="AH41" s="43"/>
      <c r="AI41" s="205">
        <v>0</v>
      </c>
      <c r="AJ41" s="209">
        <v>0</v>
      </c>
      <c r="AK41" s="185"/>
      <c r="AL41" s="185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</row>
    <row r="42" spans="1:48" ht="15" hidden="1">
      <c r="A42" s="202">
        <f ca="1">IFERROR(__xludf.DUMMYFUNCTION("""COMPUTED_VALUE"""),39)</f>
        <v>39</v>
      </c>
      <c r="B42" s="202"/>
      <c r="C42" s="185"/>
      <c r="D42" s="185"/>
      <c r="E42" s="185"/>
      <c r="F42" s="185"/>
      <c r="G42" s="202"/>
      <c r="H42" s="202"/>
      <c r="I42" s="213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13"/>
      <c r="V42" s="202"/>
      <c r="W42" s="202"/>
      <c r="X42" s="202"/>
      <c r="Y42" s="202"/>
      <c r="Z42" s="202"/>
      <c r="AA42" s="202"/>
      <c r="AB42" s="202"/>
      <c r="AC42" s="202"/>
      <c r="AD42" s="202"/>
      <c r="AE42" s="213"/>
      <c r="AF42" s="202"/>
      <c r="AG42" s="202"/>
      <c r="AH42" s="202"/>
      <c r="AI42" s="213"/>
      <c r="AJ42" s="202"/>
      <c r="AK42" s="185"/>
      <c r="AL42" s="185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</row>
    <row r="43" spans="1:48" ht="15" hidden="1">
      <c r="A43" s="202">
        <f ca="1">IFERROR(__xludf.DUMMYFUNCTION("""COMPUTED_VALUE"""),40)</f>
        <v>40</v>
      </c>
      <c r="B43" s="202"/>
      <c r="C43" s="185"/>
      <c r="D43" s="185"/>
      <c r="E43" s="185"/>
      <c r="F43" s="185"/>
      <c r="G43" s="202"/>
      <c r="H43" s="202"/>
      <c r="I43" s="213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13"/>
      <c r="V43" s="202"/>
      <c r="W43" s="202"/>
      <c r="X43" s="202"/>
      <c r="Y43" s="202"/>
      <c r="Z43" s="202"/>
      <c r="AA43" s="202"/>
      <c r="AB43" s="202"/>
      <c r="AC43" s="202"/>
      <c r="AD43" s="202"/>
      <c r="AE43" s="213"/>
      <c r="AF43" s="202"/>
      <c r="AG43" s="202"/>
      <c r="AH43" s="202"/>
      <c r="AI43" s="213"/>
      <c r="AJ43" s="202"/>
      <c r="AK43" s="185"/>
      <c r="AL43" s="185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</row>
    <row r="44" spans="1:48" ht="15" hidden="1">
      <c r="A44" s="202">
        <f ca="1">IFERROR(__xludf.DUMMYFUNCTION("""COMPUTED_VALUE"""),41)</f>
        <v>41</v>
      </c>
      <c r="B44" s="202"/>
      <c r="C44" s="185"/>
      <c r="D44" s="185"/>
      <c r="E44" s="185"/>
      <c r="F44" s="185"/>
      <c r="G44" s="202"/>
      <c r="H44" s="202"/>
      <c r="I44" s="213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13"/>
      <c r="V44" s="202"/>
      <c r="W44" s="202"/>
      <c r="X44" s="202"/>
      <c r="Y44" s="202"/>
      <c r="Z44" s="202"/>
      <c r="AA44" s="202"/>
      <c r="AB44" s="202"/>
      <c r="AC44" s="202"/>
      <c r="AD44" s="202"/>
      <c r="AE44" s="213"/>
      <c r="AF44" s="202"/>
      <c r="AG44" s="202"/>
      <c r="AH44" s="202"/>
      <c r="AI44" s="213"/>
      <c r="AJ44" s="202"/>
      <c r="AK44" s="185"/>
      <c r="AL44" s="185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</row>
    <row r="45" spans="1:48" ht="15" hidden="1">
      <c r="A45" s="202">
        <f ca="1">IFERROR(__xludf.DUMMYFUNCTION("""COMPUTED_VALUE"""),42)</f>
        <v>42</v>
      </c>
      <c r="B45" s="202"/>
      <c r="C45" s="185"/>
      <c r="D45" s="185"/>
      <c r="E45" s="185"/>
      <c r="F45" s="185"/>
      <c r="G45" s="202"/>
      <c r="H45" s="202"/>
      <c r="I45" s="213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13"/>
      <c r="V45" s="202"/>
      <c r="W45" s="202"/>
      <c r="X45" s="202"/>
      <c r="Y45" s="202"/>
      <c r="Z45" s="202"/>
      <c r="AA45" s="202"/>
      <c r="AB45" s="202"/>
      <c r="AC45" s="202"/>
      <c r="AD45" s="202"/>
      <c r="AE45" s="213"/>
      <c r="AF45" s="202"/>
      <c r="AG45" s="202"/>
      <c r="AH45" s="202"/>
      <c r="AI45" s="213"/>
      <c r="AJ45" s="202"/>
      <c r="AK45" s="185"/>
      <c r="AL45" s="185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</row>
    <row r="46" spans="1:48" ht="15" hidden="1">
      <c r="A46" s="202">
        <f ca="1">IFERROR(__xludf.DUMMYFUNCTION("""COMPUTED_VALUE"""),43)</f>
        <v>43</v>
      </c>
      <c r="B46" s="202"/>
      <c r="C46" s="185"/>
      <c r="D46" s="185"/>
      <c r="E46" s="185"/>
      <c r="F46" s="185"/>
      <c r="G46" s="202"/>
      <c r="H46" s="202"/>
      <c r="I46" s="213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13"/>
      <c r="V46" s="202"/>
      <c r="W46" s="202"/>
      <c r="X46" s="202"/>
      <c r="Y46" s="202"/>
      <c r="Z46" s="202"/>
      <c r="AA46" s="202"/>
      <c r="AB46" s="202"/>
      <c r="AC46" s="202"/>
      <c r="AD46" s="202"/>
      <c r="AE46" s="213"/>
      <c r="AF46" s="202"/>
      <c r="AG46" s="202"/>
      <c r="AH46" s="202"/>
      <c r="AI46" s="213"/>
      <c r="AJ46" s="202"/>
      <c r="AK46" s="185"/>
      <c r="AL46" s="185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</row>
    <row r="47" spans="1:48" ht="15" hidden="1">
      <c r="A47" s="202">
        <f ca="1">IFERROR(__xludf.DUMMYFUNCTION("""COMPUTED_VALUE"""),44)</f>
        <v>44</v>
      </c>
      <c r="B47" s="202"/>
      <c r="C47" s="185"/>
      <c r="D47" s="185"/>
      <c r="E47" s="185"/>
      <c r="F47" s="185"/>
      <c r="G47" s="202"/>
      <c r="H47" s="202"/>
      <c r="I47" s="213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13"/>
      <c r="V47" s="202"/>
      <c r="W47" s="202"/>
      <c r="X47" s="202"/>
      <c r="Y47" s="202"/>
      <c r="Z47" s="202"/>
      <c r="AA47" s="202"/>
      <c r="AB47" s="202"/>
      <c r="AC47" s="202"/>
      <c r="AD47" s="202"/>
      <c r="AE47" s="213"/>
      <c r="AF47" s="202"/>
      <c r="AG47" s="202"/>
      <c r="AH47" s="202"/>
      <c r="AI47" s="213"/>
      <c r="AJ47" s="202"/>
      <c r="AK47" s="185"/>
      <c r="AL47" s="185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</row>
    <row r="48" spans="1:48" ht="15" hidden="1">
      <c r="A48" s="202">
        <f ca="1">IFERROR(__xludf.DUMMYFUNCTION("""COMPUTED_VALUE"""),45)</f>
        <v>45</v>
      </c>
      <c r="B48" s="202"/>
      <c r="C48" s="185"/>
      <c r="D48" s="185"/>
      <c r="E48" s="185"/>
      <c r="F48" s="185"/>
      <c r="G48" s="202"/>
      <c r="H48" s="202"/>
      <c r="I48" s="213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13"/>
      <c r="V48" s="202"/>
      <c r="W48" s="202"/>
      <c r="X48" s="202"/>
      <c r="Y48" s="202"/>
      <c r="Z48" s="202"/>
      <c r="AA48" s="202"/>
      <c r="AB48" s="202"/>
      <c r="AC48" s="202"/>
      <c r="AD48" s="202"/>
      <c r="AE48" s="213"/>
      <c r="AF48" s="202"/>
      <c r="AG48" s="202"/>
      <c r="AH48" s="202"/>
      <c r="AI48" s="213"/>
      <c r="AJ48" s="202"/>
      <c r="AK48" s="185"/>
      <c r="AL48" s="185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</row>
    <row r="49" spans="1:48" ht="15" hidden="1">
      <c r="A49" s="202">
        <f ca="1">IFERROR(__xludf.DUMMYFUNCTION("""COMPUTED_VALUE"""),46)</f>
        <v>46</v>
      </c>
      <c r="B49" s="202"/>
      <c r="C49" s="185"/>
      <c r="D49" s="185"/>
      <c r="E49" s="185"/>
      <c r="F49" s="185"/>
      <c r="G49" s="202"/>
      <c r="H49" s="202"/>
      <c r="I49" s="213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13"/>
      <c r="V49" s="202"/>
      <c r="W49" s="202"/>
      <c r="X49" s="202"/>
      <c r="Y49" s="202"/>
      <c r="Z49" s="202"/>
      <c r="AA49" s="202"/>
      <c r="AB49" s="202"/>
      <c r="AC49" s="202"/>
      <c r="AD49" s="202"/>
      <c r="AE49" s="213"/>
      <c r="AF49" s="202"/>
      <c r="AG49" s="202"/>
      <c r="AH49" s="202"/>
      <c r="AI49" s="213"/>
      <c r="AJ49" s="202"/>
      <c r="AK49" s="185"/>
      <c r="AL49" s="185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</row>
    <row r="50" spans="1:48" ht="15" hidden="1">
      <c r="A50" s="202">
        <f ca="1">IFERROR(__xludf.DUMMYFUNCTION("""COMPUTED_VALUE"""),47)</f>
        <v>47</v>
      </c>
      <c r="B50" s="202"/>
      <c r="C50" s="185"/>
      <c r="D50" s="185"/>
      <c r="E50" s="185"/>
      <c r="F50" s="185"/>
      <c r="G50" s="202"/>
      <c r="H50" s="202"/>
      <c r="I50" s="213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13"/>
      <c r="V50" s="202"/>
      <c r="W50" s="202"/>
      <c r="X50" s="202"/>
      <c r="Y50" s="202"/>
      <c r="Z50" s="202"/>
      <c r="AA50" s="202"/>
      <c r="AB50" s="202"/>
      <c r="AC50" s="202"/>
      <c r="AD50" s="202"/>
      <c r="AE50" s="213"/>
      <c r="AF50" s="202"/>
      <c r="AG50" s="202"/>
      <c r="AH50" s="202"/>
      <c r="AI50" s="213"/>
      <c r="AJ50" s="202"/>
      <c r="AK50" s="185"/>
      <c r="AL50" s="185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</row>
    <row r="51" spans="1:48" ht="15" hidden="1">
      <c r="A51" s="202">
        <f ca="1">IFERROR(__xludf.DUMMYFUNCTION("""COMPUTED_VALUE"""),48)</f>
        <v>48</v>
      </c>
      <c r="B51" s="202"/>
      <c r="C51" s="185"/>
      <c r="D51" s="185"/>
      <c r="E51" s="185"/>
      <c r="F51" s="185"/>
      <c r="G51" s="202"/>
      <c r="H51" s="202"/>
      <c r="I51" s="213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13"/>
      <c r="V51" s="202"/>
      <c r="W51" s="202"/>
      <c r="X51" s="202"/>
      <c r="Y51" s="202"/>
      <c r="Z51" s="202"/>
      <c r="AA51" s="202"/>
      <c r="AB51" s="202"/>
      <c r="AC51" s="202"/>
      <c r="AD51" s="202"/>
      <c r="AE51" s="213"/>
      <c r="AF51" s="202"/>
      <c r="AG51" s="202"/>
      <c r="AH51" s="202"/>
      <c r="AI51" s="213"/>
      <c r="AJ51" s="202"/>
      <c r="AK51" s="185"/>
      <c r="AL51" s="185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</row>
    <row r="52" spans="1:48" ht="15" hidden="1">
      <c r="A52" s="202">
        <f ca="1">IFERROR(__xludf.DUMMYFUNCTION("""COMPUTED_VALUE"""),49)</f>
        <v>49</v>
      </c>
      <c r="B52" s="202"/>
      <c r="C52" s="185"/>
      <c r="D52" s="185"/>
      <c r="E52" s="185"/>
      <c r="F52" s="185"/>
      <c r="G52" s="202"/>
      <c r="H52" s="202"/>
      <c r="I52" s="213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13"/>
      <c r="V52" s="202"/>
      <c r="W52" s="202"/>
      <c r="X52" s="202"/>
      <c r="Y52" s="202"/>
      <c r="Z52" s="202"/>
      <c r="AA52" s="202"/>
      <c r="AB52" s="202"/>
      <c r="AC52" s="202"/>
      <c r="AD52" s="202"/>
      <c r="AE52" s="213"/>
      <c r="AF52" s="202"/>
      <c r="AG52" s="202"/>
      <c r="AH52" s="202"/>
      <c r="AI52" s="213"/>
      <c r="AJ52" s="202"/>
      <c r="AK52" s="185"/>
      <c r="AL52" s="185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</row>
    <row r="53" spans="1:48" ht="15" hidden="1">
      <c r="A53" s="202">
        <f ca="1">IFERROR(__xludf.DUMMYFUNCTION("""COMPUTED_VALUE"""),50)</f>
        <v>50</v>
      </c>
      <c r="B53" s="202"/>
      <c r="C53" s="185"/>
      <c r="D53" s="185"/>
      <c r="E53" s="185"/>
      <c r="F53" s="185"/>
      <c r="G53" s="202"/>
      <c r="H53" s="202"/>
      <c r="I53" s="213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13"/>
      <c r="V53" s="202"/>
      <c r="W53" s="202"/>
      <c r="X53" s="202"/>
      <c r="Y53" s="202"/>
      <c r="Z53" s="202"/>
      <c r="AA53" s="202"/>
      <c r="AB53" s="202"/>
      <c r="AC53" s="202"/>
      <c r="AD53" s="202"/>
      <c r="AE53" s="213"/>
      <c r="AF53" s="202"/>
      <c r="AG53" s="202"/>
      <c r="AH53" s="202"/>
      <c r="AI53" s="213"/>
      <c r="AJ53" s="202"/>
      <c r="AK53" s="185"/>
      <c r="AL53" s="185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</row>
    <row r="54" spans="1:48" ht="15" hidden="1">
      <c r="A54" s="202">
        <f ca="1">IFERROR(__xludf.DUMMYFUNCTION("""COMPUTED_VALUE"""),51)</f>
        <v>51</v>
      </c>
      <c r="B54" s="202"/>
      <c r="C54" s="185"/>
      <c r="D54" s="185"/>
      <c r="E54" s="185"/>
      <c r="F54" s="185"/>
      <c r="G54" s="202"/>
      <c r="H54" s="202"/>
      <c r="I54" s="213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13"/>
      <c r="V54" s="202"/>
      <c r="W54" s="202"/>
      <c r="X54" s="202"/>
      <c r="Y54" s="202"/>
      <c r="Z54" s="202"/>
      <c r="AA54" s="202"/>
      <c r="AB54" s="202"/>
      <c r="AC54" s="202"/>
      <c r="AD54" s="202"/>
      <c r="AE54" s="213"/>
      <c r="AF54" s="202"/>
      <c r="AG54" s="202"/>
      <c r="AH54" s="202"/>
      <c r="AI54" s="213"/>
      <c r="AJ54" s="202"/>
      <c r="AK54" s="185"/>
      <c r="AL54" s="185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</row>
    <row r="55" spans="1:48" ht="15" hidden="1">
      <c r="A55" s="202">
        <f ca="1">IFERROR(__xludf.DUMMYFUNCTION("""COMPUTED_VALUE"""),52)</f>
        <v>52</v>
      </c>
      <c r="B55" s="202"/>
      <c r="C55" s="185"/>
      <c r="D55" s="185"/>
      <c r="E55" s="185"/>
      <c r="F55" s="185"/>
      <c r="G55" s="202"/>
      <c r="H55" s="202"/>
      <c r="I55" s="213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13"/>
      <c r="V55" s="202"/>
      <c r="W55" s="202"/>
      <c r="X55" s="202"/>
      <c r="Y55" s="202"/>
      <c r="Z55" s="202"/>
      <c r="AA55" s="202"/>
      <c r="AB55" s="202"/>
      <c r="AC55" s="202"/>
      <c r="AD55" s="202"/>
      <c r="AE55" s="213"/>
      <c r="AF55" s="202"/>
      <c r="AG55" s="202"/>
      <c r="AH55" s="202"/>
      <c r="AI55" s="213"/>
      <c r="AJ55" s="202"/>
      <c r="AK55" s="185"/>
      <c r="AL55" s="185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</row>
    <row r="56" spans="1:48" ht="15" hidden="1">
      <c r="A56" s="202">
        <f ca="1">IFERROR(__xludf.DUMMYFUNCTION("""COMPUTED_VALUE"""),53)</f>
        <v>53</v>
      </c>
      <c r="B56" s="202"/>
      <c r="C56" s="185"/>
      <c r="D56" s="185"/>
      <c r="E56" s="185"/>
      <c r="F56" s="185"/>
      <c r="G56" s="202"/>
      <c r="H56" s="202"/>
      <c r="I56" s="213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13"/>
      <c r="V56" s="202"/>
      <c r="W56" s="202"/>
      <c r="X56" s="202"/>
      <c r="Y56" s="202"/>
      <c r="Z56" s="202"/>
      <c r="AA56" s="202"/>
      <c r="AB56" s="202"/>
      <c r="AC56" s="202"/>
      <c r="AD56" s="202"/>
      <c r="AE56" s="213"/>
      <c r="AF56" s="202"/>
      <c r="AG56" s="202"/>
      <c r="AH56" s="202"/>
      <c r="AI56" s="213"/>
      <c r="AJ56" s="202"/>
      <c r="AK56" s="185"/>
      <c r="AL56" s="185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</row>
    <row r="57" spans="1:48" ht="15" hidden="1">
      <c r="A57" s="202">
        <f ca="1">IFERROR(__xludf.DUMMYFUNCTION("""COMPUTED_VALUE"""),54)</f>
        <v>54</v>
      </c>
      <c r="B57" s="202"/>
      <c r="C57" s="185"/>
      <c r="D57" s="185"/>
      <c r="E57" s="185"/>
      <c r="F57" s="185"/>
      <c r="G57" s="202"/>
      <c r="H57" s="202"/>
      <c r="I57" s="213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13"/>
      <c r="V57" s="202"/>
      <c r="W57" s="202"/>
      <c r="X57" s="202"/>
      <c r="Y57" s="202"/>
      <c r="Z57" s="202"/>
      <c r="AA57" s="202"/>
      <c r="AB57" s="202"/>
      <c r="AC57" s="202"/>
      <c r="AD57" s="202"/>
      <c r="AE57" s="213"/>
      <c r="AF57" s="202"/>
      <c r="AG57" s="202"/>
      <c r="AH57" s="202"/>
      <c r="AI57" s="213"/>
      <c r="AJ57" s="202"/>
      <c r="AK57" s="185"/>
      <c r="AL57" s="185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</row>
    <row r="58" spans="1:48" ht="15" hidden="1">
      <c r="A58" s="202">
        <f ca="1">IFERROR(__xludf.DUMMYFUNCTION("""COMPUTED_VALUE"""),55)</f>
        <v>55</v>
      </c>
      <c r="B58" s="202"/>
      <c r="C58" s="185"/>
      <c r="D58" s="185"/>
      <c r="E58" s="185"/>
      <c r="F58" s="185"/>
      <c r="G58" s="202"/>
      <c r="H58" s="202"/>
      <c r="I58" s="213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13"/>
      <c r="V58" s="202"/>
      <c r="W58" s="202"/>
      <c r="X58" s="202"/>
      <c r="Y58" s="202"/>
      <c r="Z58" s="202"/>
      <c r="AA58" s="202"/>
      <c r="AB58" s="202"/>
      <c r="AC58" s="202"/>
      <c r="AD58" s="202"/>
      <c r="AE58" s="213"/>
      <c r="AF58" s="202"/>
      <c r="AG58" s="202"/>
      <c r="AH58" s="202"/>
      <c r="AI58" s="213"/>
      <c r="AJ58" s="202"/>
      <c r="AK58" s="185"/>
      <c r="AL58" s="185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</row>
    <row r="59" spans="1:48" ht="15" hidden="1">
      <c r="A59" s="202">
        <f ca="1">IFERROR(__xludf.DUMMYFUNCTION("""COMPUTED_VALUE"""),56)</f>
        <v>56</v>
      </c>
      <c r="B59" s="202"/>
      <c r="C59" s="185"/>
      <c r="D59" s="185"/>
      <c r="E59" s="185"/>
      <c r="F59" s="185"/>
      <c r="G59" s="202"/>
      <c r="H59" s="202"/>
      <c r="I59" s="213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13"/>
      <c r="V59" s="202"/>
      <c r="W59" s="202"/>
      <c r="X59" s="202"/>
      <c r="Y59" s="202"/>
      <c r="Z59" s="202"/>
      <c r="AA59" s="202"/>
      <c r="AB59" s="202"/>
      <c r="AC59" s="202"/>
      <c r="AD59" s="202"/>
      <c r="AE59" s="213"/>
      <c r="AF59" s="202"/>
      <c r="AG59" s="202"/>
      <c r="AH59" s="202"/>
      <c r="AI59" s="213"/>
      <c r="AJ59" s="202"/>
      <c r="AK59" s="185"/>
      <c r="AL59" s="185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</row>
    <row r="60" spans="1:48" ht="15" hidden="1">
      <c r="A60" s="202">
        <f ca="1">IFERROR(__xludf.DUMMYFUNCTION("""COMPUTED_VALUE"""),57)</f>
        <v>57</v>
      </c>
      <c r="B60" s="202"/>
      <c r="C60" s="185"/>
      <c r="D60" s="185"/>
      <c r="E60" s="185"/>
      <c r="F60" s="185"/>
      <c r="G60" s="202"/>
      <c r="H60" s="202"/>
      <c r="I60" s="213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13"/>
      <c r="V60" s="202"/>
      <c r="W60" s="202"/>
      <c r="X60" s="202"/>
      <c r="Y60" s="202"/>
      <c r="Z60" s="202"/>
      <c r="AA60" s="202"/>
      <c r="AB60" s="202"/>
      <c r="AC60" s="202"/>
      <c r="AD60" s="202"/>
      <c r="AE60" s="213"/>
      <c r="AF60" s="202"/>
      <c r="AG60" s="202"/>
      <c r="AH60" s="202"/>
      <c r="AI60" s="213"/>
      <c r="AJ60" s="202"/>
      <c r="AK60" s="185"/>
      <c r="AL60" s="185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</row>
    <row r="61" spans="1:48" ht="15" hidden="1">
      <c r="A61" s="202">
        <f ca="1">IFERROR(__xludf.DUMMYFUNCTION("""COMPUTED_VALUE"""),58)</f>
        <v>58</v>
      </c>
      <c r="B61" s="202"/>
      <c r="C61" s="185"/>
      <c r="D61" s="185"/>
      <c r="E61" s="185"/>
      <c r="F61" s="185"/>
      <c r="G61" s="202"/>
      <c r="H61" s="202"/>
      <c r="I61" s="213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13"/>
      <c r="V61" s="202"/>
      <c r="W61" s="202"/>
      <c r="X61" s="202"/>
      <c r="Y61" s="202"/>
      <c r="Z61" s="202"/>
      <c r="AA61" s="202"/>
      <c r="AB61" s="202"/>
      <c r="AC61" s="202"/>
      <c r="AD61" s="202"/>
      <c r="AE61" s="213"/>
      <c r="AF61" s="202"/>
      <c r="AG61" s="202"/>
      <c r="AH61" s="202"/>
      <c r="AI61" s="213"/>
      <c r="AJ61" s="202"/>
      <c r="AK61" s="185"/>
      <c r="AL61" s="185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</row>
    <row r="62" spans="1:48" ht="15" hidden="1">
      <c r="A62" s="202">
        <f ca="1">IFERROR(__xludf.DUMMYFUNCTION("""COMPUTED_VALUE"""),59)</f>
        <v>59</v>
      </c>
      <c r="B62" s="202"/>
      <c r="C62" s="185"/>
      <c r="D62" s="185"/>
      <c r="E62" s="185"/>
      <c r="F62" s="185"/>
      <c r="G62" s="202"/>
      <c r="H62" s="202"/>
      <c r="I62" s="213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13"/>
      <c r="V62" s="202"/>
      <c r="W62" s="202"/>
      <c r="X62" s="202"/>
      <c r="Y62" s="202"/>
      <c r="Z62" s="202"/>
      <c r="AA62" s="202"/>
      <c r="AB62" s="202"/>
      <c r="AC62" s="202"/>
      <c r="AD62" s="202"/>
      <c r="AE62" s="213"/>
      <c r="AF62" s="202"/>
      <c r="AG62" s="202"/>
      <c r="AH62" s="202"/>
      <c r="AI62" s="213"/>
      <c r="AJ62" s="202"/>
      <c r="AK62" s="185"/>
      <c r="AL62" s="185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</row>
    <row r="63" spans="1:48" ht="15" hidden="1">
      <c r="A63" s="202">
        <f ca="1">IFERROR(__xludf.DUMMYFUNCTION("""COMPUTED_VALUE"""),60)</f>
        <v>60</v>
      </c>
      <c r="B63" s="202"/>
      <c r="C63" s="185"/>
      <c r="D63" s="185"/>
      <c r="E63" s="185"/>
      <c r="F63" s="185"/>
      <c r="G63" s="202"/>
      <c r="H63" s="202"/>
      <c r="I63" s="213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13"/>
      <c r="V63" s="202"/>
      <c r="W63" s="202"/>
      <c r="X63" s="202"/>
      <c r="Y63" s="202"/>
      <c r="Z63" s="202"/>
      <c r="AA63" s="202"/>
      <c r="AB63" s="202"/>
      <c r="AC63" s="202"/>
      <c r="AD63" s="202"/>
      <c r="AE63" s="213"/>
      <c r="AF63" s="202"/>
      <c r="AG63" s="202"/>
      <c r="AH63" s="202"/>
      <c r="AI63" s="213"/>
      <c r="AJ63" s="202"/>
      <c r="AK63" s="185"/>
      <c r="AL63" s="185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</row>
    <row r="64" spans="1:48" ht="15" hidden="1">
      <c r="A64" s="202">
        <f ca="1">IFERROR(__xludf.DUMMYFUNCTION("""COMPUTED_VALUE"""),61)</f>
        <v>61</v>
      </c>
      <c r="B64" s="202"/>
      <c r="C64" s="185"/>
      <c r="D64" s="185"/>
      <c r="E64" s="185"/>
      <c r="F64" s="185"/>
      <c r="G64" s="202"/>
      <c r="H64" s="202"/>
      <c r="I64" s="213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13"/>
      <c r="V64" s="202"/>
      <c r="W64" s="202"/>
      <c r="X64" s="202"/>
      <c r="Y64" s="202"/>
      <c r="Z64" s="202"/>
      <c r="AA64" s="202"/>
      <c r="AB64" s="202"/>
      <c r="AC64" s="202"/>
      <c r="AD64" s="202"/>
      <c r="AE64" s="213"/>
      <c r="AF64" s="202"/>
      <c r="AG64" s="202"/>
      <c r="AH64" s="202"/>
      <c r="AI64" s="213"/>
      <c r="AJ64" s="202"/>
      <c r="AK64" s="185"/>
      <c r="AL64" s="185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</row>
    <row r="65" spans="1:48" ht="15" hidden="1">
      <c r="A65" s="202">
        <f ca="1">IFERROR(__xludf.DUMMYFUNCTION("""COMPUTED_VALUE"""),62)</f>
        <v>62</v>
      </c>
      <c r="B65" s="202"/>
      <c r="C65" s="185"/>
      <c r="D65" s="185"/>
      <c r="E65" s="185"/>
      <c r="F65" s="185"/>
      <c r="G65" s="202"/>
      <c r="H65" s="202"/>
      <c r="I65" s="213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13"/>
      <c r="V65" s="202"/>
      <c r="W65" s="202"/>
      <c r="X65" s="202"/>
      <c r="Y65" s="202"/>
      <c r="Z65" s="202"/>
      <c r="AA65" s="202"/>
      <c r="AB65" s="202"/>
      <c r="AC65" s="202"/>
      <c r="AD65" s="202"/>
      <c r="AE65" s="213"/>
      <c r="AF65" s="202"/>
      <c r="AG65" s="202"/>
      <c r="AH65" s="202"/>
      <c r="AI65" s="213"/>
      <c r="AJ65" s="202"/>
      <c r="AK65" s="185"/>
      <c r="AL65" s="185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</row>
    <row r="66" spans="1:48" ht="15" hidden="1">
      <c r="A66" s="202">
        <f ca="1">IFERROR(__xludf.DUMMYFUNCTION("""COMPUTED_VALUE"""),63)</f>
        <v>63</v>
      </c>
      <c r="B66" s="202"/>
      <c r="C66" s="185"/>
      <c r="D66" s="185"/>
      <c r="E66" s="185"/>
      <c r="F66" s="185"/>
      <c r="G66" s="202"/>
      <c r="H66" s="202"/>
      <c r="I66" s="213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13"/>
      <c r="V66" s="202"/>
      <c r="W66" s="202"/>
      <c r="X66" s="202"/>
      <c r="Y66" s="202"/>
      <c r="Z66" s="202"/>
      <c r="AA66" s="202"/>
      <c r="AB66" s="202"/>
      <c r="AC66" s="202"/>
      <c r="AD66" s="202"/>
      <c r="AE66" s="213"/>
      <c r="AF66" s="202"/>
      <c r="AG66" s="202"/>
      <c r="AH66" s="202"/>
      <c r="AI66" s="213"/>
      <c r="AJ66" s="202"/>
      <c r="AK66" s="185"/>
      <c r="AL66" s="185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</row>
    <row r="67" spans="1:48" ht="15" hidden="1">
      <c r="A67" s="202">
        <f ca="1">IFERROR(__xludf.DUMMYFUNCTION("""COMPUTED_VALUE"""),64)</f>
        <v>64</v>
      </c>
      <c r="B67" s="202"/>
      <c r="C67" s="185"/>
      <c r="D67" s="185"/>
      <c r="E67" s="185"/>
      <c r="F67" s="185"/>
      <c r="G67" s="202"/>
      <c r="H67" s="202"/>
      <c r="I67" s="213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13"/>
      <c r="V67" s="202"/>
      <c r="W67" s="202"/>
      <c r="X67" s="202"/>
      <c r="Y67" s="202"/>
      <c r="Z67" s="202"/>
      <c r="AA67" s="202"/>
      <c r="AB67" s="202"/>
      <c r="AC67" s="202"/>
      <c r="AD67" s="202"/>
      <c r="AE67" s="213"/>
      <c r="AF67" s="202"/>
      <c r="AG67" s="202"/>
      <c r="AH67" s="202"/>
      <c r="AI67" s="213"/>
      <c r="AJ67" s="202"/>
      <c r="AK67" s="185"/>
      <c r="AL67" s="185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</row>
    <row r="68" spans="1:48" ht="15" hidden="1">
      <c r="A68" s="202">
        <f ca="1">IFERROR(__xludf.DUMMYFUNCTION("""COMPUTED_VALUE"""),65)</f>
        <v>65</v>
      </c>
      <c r="B68" s="202"/>
      <c r="C68" s="185"/>
      <c r="D68" s="185"/>
      <c r="E68" s="185"/>
      <c r="F68" s="185"/>
      <c r="G68" s="202"/>
      <c r="H68" s="202"/>
      <c r="I68" s="213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13"/>
      <c r="V68" s="202"/>
      <c r="W68" s="202"/>
      <c r="X68" s="202"/>
      <c r="Y68" s="202"/>
      <c r="Z68" s="202"/>
      <c r="AA68" s="202"/>
      <c r="AB68" s="202"/>
      <c r="AC68" s="202"/>
      <c r="AD68" s="202"/>
      <c r="AE68" s="213"/>
      <c r="AF68" s="202"/>
      <c r="AG68" s="202"/>
      <c r="AH68" s="202"/>
      <c r="AI68" s="213"/>
      <c r="AJ68" s="202"/>
      <c r="AK68" s="185"/>
      <c r="AL68" s="185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</row>
    <row r="69" spans="1:48" ht="15" hidden="1">
      <c r="A69" s="202">
        <f ca="1">IFERROR(__xludf.DUMMYFUNCTION("""COMPUTED_VALUE"""),66)</f>
        <v>66</v>
      </c>
      <c r="B69" s="202"/>
      <c r="C69" s="185"/>
      <c r="D69" s="185"/>
      <c r="E69" s="185"/>
      <c r="F69" s="185"/>
      <c r="G69" s="202"/>
      <c r="H69" s="202"/>
      <c r="I69" s="213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13"/>
      <c r="V69" s="202"/>
      <c r="W69" s="202"/>
      <c r="X69" s="202"/>
      <c r="Y69" s="202"/>
      <c r="Z69" s="202"/>
      <c r="AA69" s="202"/>
      <c r="AB69" s="202"/>
      <c r="AC69" s="202"/>
      <c r="AD69" s="202"/>
      <c r="AE69" s="213"/>
      <c r="AF69" s="202"/>
      <c r="AG69" s="202"/>
      <c r="AH69" s="202"/>
      <c r="AI69" s="213"/>
      <c r="AJ69" s="202"/>
      <c r="AK69" s="185"/>
      <c r="AL69" s="185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</row>
    <row r="70" spans="1:48" ht="15" hidden="1">
      <c r="A70" s="202">
        <f ca="1">IFERROR(__xludf.DUMMYFUNCTION("""COMPUTED_VALUE"""),67)</f>
        <v>67</v>
      </c>
      <c r="B70" s="202"/>
      <c r="C70" s="185"/>
      <c r="D70" s="185"/>
      <c r="E70" s="185"/>
      <c r="F70" s="185"/>
      <c r="G70" s="202"/>
      <c r="H70" s="202"/>
      <c r="I70" s="213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13"/>
      <c r="V70" s="202"/>
      <c r="W70" s="202"/>
      <c r="X70" s="202"/>
      <c r="Y70" s="202"/>
      <c r="Z70" s="202"/>
      <c r="AA70" s="202"/>
      <c r="AB70" s="202"/>
      <c r="AC70" s="202"/>
      <c r="AD70" s="202"/>
      <c r="AE70" s="213"/>
      <c r="AF70" s="202"/>
      <c r="AG70" s="202"/>
      <c r="AH70" s="202"/>
      <c r="AI70" s="213"/>
      <c r="AJ70" s="202"/>
      <c r="AK70" s="185"/>
      <c r="AL70" s="185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</row>
    <row r="71" spans="1:48" ht="15" hidden="1">
      <c r="A71" s="202">
        <f ca="1">IFERROR(__xludf.DUMMYFUNCTION("""COMPUTED_VALUE"""),68)</f>
        <v>68</v>
      </c>
      <c r="B71" s="202"/>
      <c r="C71" s="185"/>
      <c r="D71" s="185"/>
      <c r="E71" s="185"/>
      <c r="F71" s="185"/>
      <c r="G71" s="202"/>
      <c r="H71" s="202"/>
      <c r="I71" s="213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13"/>
      <c r="V71" s="202"/>
      <c r="W71" s="202"/>
      <c r="X71" s="202"/>
      <c r="Y71" s="202"/>
      <c r="Z71" s="202"/>
      <c r="AA71" s="202"/>
      <c r="AB71" s="202"/>
      <c r="AC71" s="202"/>
      <c r="AD71" s="202"/>
      <c r="AE71" s="213"/>
      <c r="AF71" s="202"/>
      <c r="AG71" s="202"/>
      <c r="AH71" s="202"/>
      <c r="AI71" s="213"/>
      <c r="AJ71" s="202"/>
      <c r="AK71" s="185"/>
      <c r="AL71" s="185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</row>
    <row r="72" spans="1:48" ht="15" hidden="1">
      <c r="A72" s="202">
        <f ca="1">IFERROR(__xludf.DUMMYFUNCTION("""COMPUTED_VALUE"""),69)</f>
        <v>69</v>
      </c>
      <c r="B72" s="202"/>
      <c r="C72" s="185"/>
      <c r="D72" s="185"/>
      <c r="E72" s="185"/>
      <c r="F72" s="185"/>
      <c r="G72" s="202"/>
      <c r="H72" s="202"/>
      <c r="I72" s="213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13"/>
      <c r="V72" s="202"/>
      <c r="W72" s="202"/>
      <c r="X72" s="202"/>
      <c r="Y72" s="202"/>
      <c r="Z72" s="202"/>
      <c r="AA72" s="202"/>
      <c r="AB72" s="202"/>
      <c r="AC72" s="202"/>
      <c r="AD72" s="202"/>
      <c r="AE72" s="213"/>
      <c r="AF72" s="202"/>
      <c r="AG72" s="202"/>
      <c r="AH72" s="202"/>
      <c r="AI72" s="213"/>
      <c r="AJ72" s="202"/>
      <c r="AK72" s="185"/>
      <c r="AL72" s="185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</row>
    <row r="73" spans="1:48" ht="15" hidden="1">
      <c r="A73" s="202">
        <f ca="1">IFERROR(__xludf.DUMMYFUNCTION("""COMPUTED_VALUE"""),70)</f>
        <v>70</v>
      </c>
      <c r="B73" s="202"/>
      <c r="C73" s="185"/>
      <c r="D73" s="185"/>
      <c r="E73" s="185"/>
      <c r="F73" s="185"/>
      <c r="G73" s="202"/>
      <c r="H73" s="202"/>
      <c r="I73" s="213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13"/>
      <c r="V73" s="202"/>
      <c r="W73" s="202"/>
      <c r="X73" s="202"/>
      <c r="Y73" s="202"/>
      <c r="Z73" s="202"/>
      <c r="AA73" s="202"/>
      <c r="AB73" s="202"/>
      <c r="AC73" s="202"/>
      <c r="AD73" s="202"/>
      <c r="AE73" s="213"/>
      <c r="AF73" s="202"/>
      <c r="AG73" s="202"/>
      <c r="AH73" s="202"/>
      <c r="AI73" s="213"/>
      <c r="AJ73" s="202"/>
      <c r="AK73" s="185"/>
      <c r="AL73" s="185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</row>
    <row r="74" spans="1:48" ht="15" hidden="1">
      <c r="A74" s="202">
        <f ca="1">IFERROR(__xludf.DUMMYFUNCTION("""COMPUTED_VALUE"""),71)</f>
        <v>71</v>
      </c>
      <c r="B74" s="202"/>
      <c r="C74" s="185"/>
      <c r="D74" s="185"/>
      <c r="E74" s="185"/>
      <c r="F74" s="185"/>
      <c r="G74" s="202"/>
      <c r="H74" s="202"/>
      <c r="I74" s="213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13"/>
      <c r="V74" s="202"/>
      <c r="W74" s="202"/>
      <c r="X74" s="202"/>
      <c r="Y74" s="202"/>
      <c r="Z74" s="202"/>
      <c r="AA74" s="202"/>
      <c r="AB74" s="202"/>
      <c r="AC74" s="202"/>
      <c r="AD74" s="202"/>
      <c r="AE74" s="213"/>
      <c r="AF74" s="202"/>
      <c r="AG74" s="202"/>
      <c r="AH74" s="202"/>
      <c r="AI74" s="213"/>
      <c r="AJ74" s="202"/>
      <c r="AK74" s="185"/>
      <c r="AL74" s="185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</row>
    <row r="75" spans="1:48" ht="15" hidden="1">
      <c r="A75" s="202">
        <f ca="1">IFERROR(__xludf.DUMMYFUNCTION("""COMPUTED_VALUE"""),72)</f>
        <v>72</v>
      </c>
      <c r="B75" s="202"/>
      <c r="C75" s="185"/>
      <c r="D75" s="185"/>
      <c r="E75" s="185"/>
      <c r="F75" s="185"/>
      <c r="G75" s="202"/>
      <c r="H75" s="202"/>
      <c r="I75" s="213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13"/>
      <c r="V75" s="202"/>
      <c r="W75" s="202"/>
      <c r="X75" s="202"/>
      <c r="Y75" s="202"/>
      <c r="Z75" s="202"/>
      <c r="AA75" s="202"/>
      <c r="AB75" s="202"/>
      <c r="AC75" s="202"/>
      <c r="AD75" s="202"/>
      <c r="AE75" s="213"/>
      <c r="AF75" s="202"/>
      <c r="AG75" s="202"/>
      <c r="AH75" s="202"/>
      <c r="AI75" s="213"/>
      <c r="AJ75" s="202"/>
      <c r="AK75" s="185"/>
      <c r="AL75" s="185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</row>
    <row r="76" spans="1:48" ht="15" hidden="1">
      <c r="A76" s="202">
        <f ca="1">IFERROR(__xludf.DUMMYFUNCTION("""COMPUTED_VALUE"""),73)</f>
        <v>73</v>
      </c>
      <c r="B76" s="202"/>
      <c r="C76" s="185"/>
      <c r="D76" s="185"/>
      <c r="E76" s="185"/>
      <c r="F76" s="185"/>
      <c r="G76" s="202"/>
      <c r="H76" s="202"/>
      <c r="I76" s="213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13"/>
      <c r="V76" s="202"/>
      <c r="W76" s="202"/>
      <c r="X76" s="202"/>
      <c r="Y76" s="202"/>
      <c r="Z76" s="202"/>
      <c r="AA76" s="202"/>
      <c r="AB76" s="202"/>
      <c r="AC76" s="202"/>
      <c r="AD76" s="202"/>
      <c r="AE76" s="213"/>
      <c r="AF76" s="202"/>
      <c r="AG76" s="202"/>
      <c r="AH76" s="202"/>
      <c r="AI76" s="213"/>
      <c r="AJ76" s="202"/>
      <c r="AK76" s="185"/>
      <c r="AL76" s="185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</row>
    <row r="77" spans="1:48" ht="15" hidden="1">
      <c r="A77" s="202">
        <f ca="1">IFERROR(__xludf.DUMMYFUNCTION("""COMPUTED_VALUE"""),74)</f>
        <v>74</v>
      </c>
      <c r="B77" s="202"/>
      <c r="C77" s="185"/>
      <c r="D77" s="185"/>
      <c r="E77" s="185"/>
      <c r="F77" s="185"/>
      <c r="G77" s="202"/>
      <c r="H77" s="202"/>
      <c r="I77" s="213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13"/>
      <c r="V77" s="202"/>
      <c r="W77" s="202"/>
      <c r="X77" s="202"/>
      <c r="Y77" s="202"/>
      <c r="Z77" s="202"/>
      <c r="AA77" s="202"/>
      <c r="AB77" s="202"/>
      <c r="AC77" s="202"/>
      <c r="AD77" s="202"/>
      <c r="AE77" s="213"/>
      <c r="AF77" s="202"/>
      <c r="AG77" s="202"/>
      <c r="AH77" s="202"/>
      <c r="AI77" s="213"/>
      <c r="AJ77" s="202"/>
      <c r="AK77" s="185"/>
      <c r="AL77" s="185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</row>
    <row r="78" spans="1:48" ht="15" hidden="1">
      <c r="A78" s="202">
        <f ca="1">IFERROR(__xludf.DUMMYFUNCTION("""COMPUTED_VALUE"""),75)</f>
        <v>75</v>
      </c>
      <c r="B78" s="202"/>
      <c r="C78" s="185"/>
      <c r="D78" s="185"/>
      <c r="E78" s="185"/>
      <c r="F78" s="185"/>
      <c r="G78" s="202"/>
      <c r="H78" s="202"/>
      <c r="I78" s="213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13"/>
      <c r="V78" s="202"/>
      <c r="W78" s="202"/>
      <c r="X78" s="202"/>
      <c r="Y78" s="202"/>
      <c r="Z78" s="202"/>
      <c r="AA78" s="202"/>
      <c r="AB78" s="202"/>
      <c r="AC78" s="202"/>
      <c r="AD78" s="202"/>
      <c r="AE78" s="213"/>
      <c r="AF78" s="202"/>
      <c r="AG78" s="202"/>
      <c r="AH78" s="202"/>
      <c r="AI78" s="213"/>
      <c r="AJ78" s="202"/>
      <c r="AK78" s="185"/>
      <c r="AL78" s="185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</row>
    <row r="79" spans="1:48" ht="15" hidden="1">
      <c r="A79" s="202">
        <f ca="1">IFERROR(__xludf.DUMMYFUNCTION("""COMPUTED_VALUE"""),76)</f>
        <v>76</v>
      </c>
      <c r="B79" s="202"/>
      <c r="C79" s="185"/>
      <c r="D79" s="185"/>
      <c r="E79" s="185"/>
      <c r="F79" s="185"/>
      <c r="G79" s="202"/>
      <c r="H79" s="202"/>
      <c r="I79" s="213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13"/>
      <c r="V79" s="202"/>
      <c r="W79" s="202"/>
      <c r="X79" s="202"/>
      <c r="Y79" s="202"/>
      <c r="Z79" s="202"/>
      <c r="AA79" s="202"/>
      <c r="AB79" s="202"/>
      <c r="AC79" s="202"/>
      <c r="AD79" s="202"/>
      <c r="AE79" s="213"/>
      <c r="AF79" s="202"/>
      <c r="AG79" s="202"/>
      <c r="AH79" s="202"/>
      <c r="AI79" s="213"/>
      <c r="AJ79" s="202"/>
      <c r="AK79" s="185"/>
      <c r="AL79" s="185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</row>
    <row r="80" spans="1:48" ht="15" hidden="1">
      <c r="A80" s="202">
        <f ca="1">IFERROR(__xludf.DUMMYFUNCTION("""COMPUTED_VALUE"""),77)</f>
        <v>77</v>
      </c>
      <c r="B80" s="202"/>
      <c r="C80" s="185"/>
      <c r="D80" s="185"/>
      <c r="E80" s="185"/>
      <c r="F80" s="185"/>
      <c r="G80" s="202"/>
      <c r="H80" s="202"/>
      <c r="I80" s="213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13"/>
      <c r="V80" s="202"/>
      <c r="W80" s="202"/>
      <c r="X80" s="202"/>
      <c r="Y80" s="202"/>
      <c r="Z80" s="202"/>
      <c r="AA80" s="202"/>
      <c r="AB80" s="202"/>
      <c r="AC80" s="202"/>
      <c r="AD80" s="202"/>
      <c r="AE80" s="213"/>
      <c r="AF80" s="202"/>
      <c r="AG80" s="202"/>
      <c r="AH80" s="202"/>
      <c r="AI80" s="213"/>
      <c r="AJ80" s="202"/>
      <c r="AK80" s="185"/>
      <c r="AL80" s="185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</row>
    <row r="81" spans="1:48" ht="15" hidden="1">
      <c r="A81" s="202">
        <f ca="1">IFERROR(__xludf.DUMMYFUNCTION("""COMPUTED_VALUE"""),78)</f>
        <v>78</v>
      </c>
      <c r="B81" s="202"/>
      <c r="C81" s="185"/>
      <c r="D81" s="185"/>
      <c r="E81" s="185"/>
      <c r="F81" s="185"/>
      <c r="G81" s="202"/>
      <c r="H81" s="202"/>
      <c r="I81" s="213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13"/>
      <c r="V81" s="202"/>
      <c r="W81" s="202"/>
      <c r="X81" s="202"/>
      <c r="Y81" s="202"/>
      <c r="Z81" s="202"/>
      <c r="AA81" s="202"/>
      <c r="AB81" s="202"/>
      <c r="AC81" s="202"/>
      <c r="AD81" s="202"/>
      <c r="AE81" s="213"/>
      <c r="AF81" s="202"/>
      <c r="AG81" s="202"/>
      <c r="AH81" s="202"/>
      <c r="AI81" s="213"/>
      <c r="AJ81" s="202"/>
      <c r="AK81" s="185"/>
      <c r="AL81" s="185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</row>
    <row r="82" spans="1:48" ht="15" hidden="1">
      <c r="A82" s="202">
        <f ca="1">IFERROR(__xludf.DUMMYFUNCTION("""COMPUTED_VALUE"""),79)</f>
        <v>79</v>
      </c>
      <c r="B82" s="202"/>
      <c r="C82" s="185"/>
      <c r="D82" s="185"/>
      <c r="E82" s="185"/>
      <c r="F82" s="185"/>
      <c r="G82" s="202"/>
      <c r="H82" s="202"/>
      <c r="I82" s="213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13"/>
      <c r="V82" s="202"/>
      <c r="W82" s="202"/>
      <c r="X82" s="202"/>
      <c r="Y82" s="202"/>
      <c r="Z82" s="202"/>
      <c r="AA82" s="202"/>
      <c r="AB82" s="202"/>
      <c r="AC82" s="202"/>
      <c r="AD82" s="202"/>
      <c r="AE82" s="213"/>
      <c r="AF82" s="202"/>
      <c r="AG82" s="202"/>
      <c r="AH82" s="202"/>
      <c r="AI82" s="213"/>
      <c r="AJ82" s="202"/>
      <c r="AK82" s="185"/>
      <c r="AL82" s="185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</row>
    <row r="83" spans="1:48" ht="15" hidden="1">
      <c r="A83" s="202">
        <f ca="1">IFERROR(__xludf.DUMMYFUNCTION("""COMPUTED_VALUE"""),80)</f>
        <v>80</v>
      </c>
      <c r="B83" s="202"/>
      <c r="C83" s="185"/>
      <c r="D83" s="185"/>
      <c r="E83" s="185"/>
      <c r="F83" s="185"/>
      <c r="G83" s="202"/>
      <c r="H83" s="202"/>
      <c r="I83" s="213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13"/>
      <c r="V83" s="202"/>
      <c r="W83" s="202"/>
      <c r="X83" s="202"/>
      <c r="Y83" s="202"/>
      <c r="Z83" s="202"/>
      <c r="AA83" s="202"/>
      <c r="AB83" s="202"/>
      <c r="AC83" s="202"/>
      <c r="AD83" s="202"/>
      <c r="AE83" s="213"/>
      <c r="AF83" s="202"/>
      <c r="AG83" s="202"/>
      <c r="AH83" s="202"/>
      <c r="AI83" s="213"/>
      <c r="AJ83" s="202"/>
      <c r="AK83" s="185"/>
      <c r="AL83" s="185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</row>
    <row r="84" spans="1:48" ht="15" hidden="1">
      <c r="A84" s="202">
        <f ca="1">IFERROR(__xludf.DUMMYFUNCTION("""COMPUTED_VALUE"""),81)</f>
        <v>81</v>
      </c>
      <c r="B84" s="202"/>
      <c r="C84" s="185"/>
      <c r="D84" s="185"/>
      <c r="E84" s="185"/>
      <c r="F84" s="185"/>
      <c r="G84" s="202"/>
      <c r="H84" s="202"/>
      <c r="I84" s="213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13"/>
      <c r="V84" s="202"/>
      <c r="W84" s="202"/>
      <c r="X84" s="202"/>
      <c r="Y84" s="202"/>
      <c r="Z84" s="202"/>
      <c r="AA84" s="202"/>
      <c r="AB84" s="202"/>
      <c r="AC84" s="202"/>
      <c r="AD84" s="202"/>
      <c r="AE84" s="213"/>
      <c r="AF84" s="202"/>
      <c r="AG84" s="202"/>
      <c r="AH84" s="202"/>
      <c r="AI84" s="213"/>
      <c r="AJ84" s="202"/>
      <c r="AK84" s="185"/>
      <c r="AL84" s="185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</row>
    <row r="85" spans="1:48" ht="15" hidden="1">
      <c r="A85" s="202">
        <f ca="1">IFERROR(__xludf.DUMMYFUNCTION("""COMPUTED_VALUE"""),82)</f>
        <v>82</v>
      </c>
      <c r="B85" s="202"/>
      <c r="C85" s="185"/>
      <c r="D85" s="185"/>
      <c r="E85" s="185"/>
      <c r="F85" s="185"/>
      <c r="G85" s="202"/>
      <c r="H85" s="202"/>
      <c r="I85" s="213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13"/>
      <c r="V85" s="202"/>
      <c r="W85" s="202"/>
      <c r="X85" s="202"/>
      <c r="Y85" s="202"/>
      <c r="Z85" s="202"/>
      <c r="AA85" s="202"/>
      <c r="AB85" s="202"/>
      <c r="AC85" s="202"/>
      <c r="AD85" s="202"/>
      <c r="AE85" s="213"/>
      <c r="AF85" s="202"/>
      <c r="AG85" s="202"/>
      <c r="AH85" s="202"/>
      <c r="AI85" s="213"/>
      <c r="AJ85" s="202"/>
      <c r="AK85" s="185"/>
      <c r="AL85" s="185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</row>
    <row r="86" spans="1:48" ht="15" hidden="1">
      <c r="A86" s="202">
        <f ca="1">IFERROR(__xludf.DUMMYFUNCTION("""COMPUTED_VALUE"""),83)</f>
        <v>83</v>
      </c>
      <c r="B86" s="202"/>
      <c r="C86" s="185"/>
      <c r="D86" s="185"/>
      <c r="E86" s="185"/>
      <c r="F86" s="185"/>
      <c r="G86" s="202"/>
      <c r="H86" s="202"/>
      <c r="I86" s="21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13"/>
      <c r="V86" s="202"/>
      <c r="W86" s="202"/>
      <c r="X86" s="202"/>
      <c r="Y86" s="202"/>
      <c r="Z86" s="202"/>
      <c r="AA86" s="202"/>
      <c r="AB86" s="202"/>
      <c r="AC86" s="202"/>
      <c r="AD86" s="202"/>
      <c r="AE86" s="213"/>
      <c r="AF86" s="202"/>
      <c r="AG86" s="202"/>
      <c r="AH86" s="202"/>
      <c r="AI86" s="213"/>
      <c r="AJ86" s="202"/>
      <c r="AK86" s="185"/>
      <c r="AL86" s="185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</row>
    <row r="87" spans="1:48" ht="15" hidden="1">
      <c r="A87" s="202">
        <f ca="1">IFERROR(__xludf.DUMMYFUNCTION("""COMPUTED_VALUE"""),84)</f>
        <v>84</v>
      </c>
      <c r="B87" s="202"/>
      <c r="C87" s="185"/>
      <c r="D87" s="185"/>
      <c r="E87" s="185"/>
      <c r="F87" s="185"/>
      <c r="G87" s="202"/>
      <c r="H87" s="202"/>
      <c r="I87" s="213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13"/>
      <c r="V87" s="202"/>
      <c r="W87" s="202"/>
      <c r="X87" s="202"/>
      <c r="Y87" s="202"/>
      <c r="Z87" s="202"/>
      <c r="AA87" s="202"/>
      <c r="AB87" s="202"/>
      <c r="AC87" s="202"/>
      <c r="AD87" s="202"/>
      <c r="AE87" s="213"/>
      <c r="AF87" s="202"/>
      <c r="AG87" s="202"/>
      <c r="AH87" s="202"/>
      <c r="AI87" s="213"/>
      <c r="AJ87" s="202"/>
      <c r="AK87" s="185"/>
      <c r="AL87" s="185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</row>
    <row r="88" spans="1:48" ht="15" hidden="1">
      <c r="A88" s="202">
        <f ca="1">IFERROR(__xludf.DUMMYFUNCTION("""COMPUTED_VALUE"""),85)</f>
        <v>85</v>
      </c>
      <c r="B88" s="202"/>
      <c r="C88" s="185"/>
      <c r="D88" s="185"/>
      <c r="E88" s="185"/>
      <c r="F88" s="185"/>
      <c r="G88" s="202"/>
      <c r="H88" s="202"/>
      <c r="I88" s="213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13"/>
      <c r="V88" s="202"/>
      <c r="W88" s="202"/>
      <c r="X88" s="202"/>
      <c r="Y88" s="202"/>
      <c r="Z88" s="202"/>
      <c r="AA88" s="202"/>
      <c r="AB88" s="202"/>
      <c r="AC88" s="202"/>
      <c r="AD88" s="202"/>
      <c r="AE88" s="213"/>
      <c r="AF88" s="202"/>
      <c r="AG88" s="202"/>
      <c r="AH88" s="202"/>
      <c r="AI88" s="213"/>
      <c r="AJ88" s="202"/>
      <c r="AK88" s="185"/>
      <c r="AL88" s="185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</row>
    <row r="89" spans="1:48" ht="15" hidden="1">
      <c r="A89" s="202">
        <f ca="1">IFERROR(__xludf.DUMMYFUNCTION("""COMPUTED_VALUE"""),86)</f>
        <v>86</v>
      </c>
      <c r="B89" s="202"/>
      <c r="C89" s="185"/>
      <c r="D89" s="185"/>
      <c r="E89" s="185"/>
      <c r="F89" s="185"/>
      <c r="G89" s="202"/>
      <c r="H89" s="202"/>
      <c r="I89" s="213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13"/>
      <c r="V89" s="202"/>
      <c r="W89" s="202"/>
      <c r="X89" s="202"/>
      <c r="Y89" s="202"/>
      <c r="Z89" s="202"/>
      <c r="AA89" s="202"/>
      <c r="AB89" s="202"/>
      <c r="AC89" s="202"/>
      <c r="AD89" s="202"/>
      <c r="AE89" s="213"/>
      <c r="AF89" s="202"/>
      <c r="AG89" s="202"/>
      <c r="AH89" s="202"/>
      <c r="AI89" s="213"/>
      <c r="AJ89" s="202"/>
      <c r="AK89" s="185"/>
      <c r="AL89" s="185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</row>
    <row r="90" spans="1:48" ht="15" hidden="1">
      <c r="A90" s="202">
        <f ca="1">IFERROR(__xludf.DUMMYFUNCTION("""COMPUTED_VALUE"""),87)</f>
        <v>87</v>
      </c>
      <c r="B90" s="202"/>
      <c r="C90" s="185"/>
      <c r="D90" s="185"/>
      <c r="E90" s="185"/>
      <c r="F90" s="185"/>
      <c r="G90" s="202"/>
      <c r="H90" s="202"/>
      <c r="I90" s="213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13"/>
      <c r="V90" s="202"/>
      <c r="W90" s="202"/>
      <c r="X90" s="202"/>
      <c r="Y90" s="202"/>
      <c r="Z90" s="202"/>
      <c r="AA90" s="202"/>
      <c r="AB90" s="202"/>
      <c r="AC90" s="202"/>
      <c r="AD90" s="202"/>
      <c r="AE90" s="213"/>
      <c r="AF90" s="202"/>
      <c r="AG90" s="202"/>
      <c r="AH90" s="202"/>
      <c r="AI90" s="213"/>
      <c r="AJ90" s="202"/>
      <c r="AK90" s="185"/>
      <c r="AL90" s="185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</row>
    <row r="91" spans="1:48" ht="15" hidden="1">
      <c r="A91" s="202">
        <f ca="1">IFERROR(__xludf.DUMMYFUNCTION("""COMPUTED_VALUE"""),88)</f>
        <v>88</v>
      </c>
      <c r="B91" s="202"/>
      <c r="C91" s="185"/>
      <c r="D91" s="185"/>
      <c r="E91" s="185"/>
      <c r="F91" s="185"/>
      <c r="G91" s="202"/>
      <c r="H91" s="202"/>
      <c r="I91" s="213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13"/>
      <c r="V91" s="202"/>
      <c r="W91" s="202"/>
      <c r="X91" s="202"/>
      <c r="Y91" s="202"/>
      <c r="Z91" s="202"/>
      <c r="AA91" s="202"/>
      <c r="AB91" s="202"/>
      <c r="AC91" s="202"/>
      <c r="AD91" s="202"/>
      <c r="AE91" s="213"/>
      <c r="AF91" s="202"/>
      <c r="AG91" s="202"/>
      <c r="AH91" s="202"/>
      <c r="AI91" s="213"/>
      <c r="AJ91" s="202"/>
      <c r="AK91" s="185"/>
      <c r="AL91" s="185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</row>
    <row r="92" spans="1:48" ht="15" hidden="1">
      <c r="A92" s="202">
        <f ca="1">IFERROR(__xludf.DUMMYFUNCTION("""COMPUTED_VALUE"""),89)</f>
        <v>89</v>
      </c>
      <c r="B92" s="202"/>
      <c r="C92" s="185"/>
      <c r="D92" s="185"/>
      <c r="E92" s="185"/>
      <c r="F92" s="185"/>
      <c r="G92" s="202"/>
      <c r="H92" s="202"/>
      <c r="I92" s="213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13"/>
      <c r="V92" s="202"/>
      <c r="W92" s="202"/>
      <c r="X92" s="202"/>
      <c r="Y92" s="202"/>
      <c r="Z92" s="202"/>
      <c r="AA92" s="202"/>
      <c r="AB92" s="202"/>
      <c r="AC92" s="202"/>
      <c r="AD92" s="202"/>
      <c r="AE92" s="213"/>
      <c r="AF92" s="202"/>
      <c r="AG92" s="202"/>
      <c r="AH92" s="202"/>
      <c r="AI92" s="213"/>
      <c r="AJ92" s="202"/>
      <c r="AK92" s="185"/>
      <c r="AL92" s="185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</row>
    <row r="93" spans="1:48" ht="15" hidden="1">
      <c r="A93" s="202">
        <f ca="1">IFERROR(__xludf.DUMMYFUNCTION("""COMPUTED_VALUE"""),90)</f>
        <v>90</v>
      </c>
      <c r="B93" s="202"/>
      <c r="C93" s="185"/>
      <c r="D93" s="185"/>
      <c r="E93" s="185"/>
      <c r="F93" s="185"/>
      <c r="G93" s="202"/>
      <c r="H93" s="202"/>
      <c r="I93" s="213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13"/>
      <c r="V93" s="202"/>
      <c r="W93" s="202"/>
      <c r="X93" s="202"/>
      <c r="Y93" s="202"/>
      <c r="Z93" s="202"/>
      <c r="AA93" s="202"/>
      <c r="AB93" s="202"/>
      <c r="AC93" s="202"/>
      <c r="AD93" s="202"/>
      <c r="AE93" s="213"/>
      <c r="AF93" s="202"/>
      <c r="AG93" s="202"/>
      <c r="AH93" s="202"/>
      <c r="AI93" s="213"/>
      <c r="AJ93" s="202"/>
      <c r="AK93" s="185"/>
      <c r="AL93" s="185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</row>
    <row r="94" spans="1:48" ht="15" hidden="1">
      <c r="A94" s="202">
        <f ca="1">IFERROR(__xludf.DUMMYFUNCTION("""COMPUTED_VALUE"""),91)</f>
        <v>91</v>
      </c>
      <c r="B94" s="202"/>
      <c r="C94" s="185"/>
      <c r="D94" s="185"/>
      <c r="E94" s="185"/>
      <c r="F94" s="185"/>
      <c r="G94" s="202"/>
      <c r="H94" s="202"/>
      <c r="I94" s="213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13"/>
      <c r="V94" s="202"/>
      <c r="W94" s="202"/>
      <c r="X94" s="202"/>
      <c r="Y94" s="202"/>
      <c r="Z94" s="202"/>
      <c r="AA94" s="202"/>
      <c r="AB94" s="202"/>
      <c r="AC94" s="202"/>
      <c r="AD94" s="202"/>
      <c r="AE94" s="213"/>
      <c r="AF94" s="202"/>
      <c r="AG94" s="202"/>
      <c r="AH94" s="202"/>
      <c r="AI94" s="213"/>
      <c r="AJ94" s="202"/>
      <c r="AK94" s="185"/>
      <c r="AL94" s="185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</row>
    <row r="95" spans="1:48" ht="15" hidden="1">
      <c r="A95" s="202">
        <f ca="1">IFERROR(__xludf.DUMMYFUNCTION("""COMPUTED_VALUE"""),92)</f>
        <v>92</v>
      </c>
      <c r="B95" s="202"/>
      <c r="C95" s="185"/>
      <c r="D95" s="185"/>
      <c r="E95" s="185"/>
      <c r="F95" s="185"/>
      <c r="G95" s="202"/>
      <c r="H95" s="202"/>
      <c r="I95" s="213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13"/>
      <c r="V95" s="202"/>
      <c r="W95" s="202"/>
      <c r="X95" s="202"/>
      <c r="Y95" s="202"/>
      <c r="Z95" s="202"/>
      <c r="AA95" s="202"/>
      <c r="AB95" s="202"/>
      <c r="AC95" s="202"/>
      <c r="AD95" s="202"/>
      <c r="AE95" s="213"/>
      <c r="AF95" s="202"/>
      <c r="AG95" s="202"/>
      <c r="AH95" s="202"/>
      <c r="AI95" s="213"/>
      <c r="AJ95" s="202"/>
      <c r="AK95" s="185"/>
      <c r="AL95" s="185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</row>
    <row r="96" spans="1:48" ht="15" hidden="1">
      <c r="A96" s="202">
        <f ca="1">IFERROR(__xludf.DUMMYFUNCTION("""COMPUTED_VALUE"""),93)</f>
        <v>93</v>
      </c>
      <c r="B96" s="202"/>
      <c r="C96" s="185"/>
      <c r="D96" s="185"/>
      <c r="E96" s="185"/>
      <c r="F96" s="185"/>
      <c r="G96" s="202"/>
      <c r="H96" s="202"/>
      <c r="I96" s="213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13"/>
      <c r="V96" s="202"/>
      <c r="W96" s="202"/>
      <c r="X96" s="202"/>
      <c r="Y96" s="202"/>
      <c r="Z96" s="202"/>
      <c r="AA96" s="202"/>
      <c r="AB96" s="202"/>
      <c r="AC96" s="202"/>
      <c r="AD96" s="202"/>
      <c r="AE96" s="213"/>
      <c r="AF96" s="202"/>
      <c r="AG96" s="202"/>
      <c r="AH96" s="202"/>
      <c r="AI96" s="213"/>
      <c r="AJ96" s="202"/>
      <c r="AK96" s="185"/>
      <c r="AL96" s="185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</row>
    <row r="97" spans="1:48" ht="15" hidden="1">
      <c r="A97" s="202">
        <f ca="1">IFERROR(__xludf.DUMMYFUNCTION("""COMPUTED_VALUE"""),94)</f>
        <v>94</v>
      </c>
      <c r="B97" s="202"/>
      <c r="C97" s="185"/>
      <c r="D97" s="185"/>
      <c r="E97" s="185"/>
      <c r="F97" s="185"/>
      <c r="G97" s="202"/>
      <c r="H97" s="202"/>
      <c r="I97" s="213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13"/>
      <c r="V97" s="202"/>
      <c r="W97" s="202"/>
      <c r="X97" s="202"/>
      <c r="Y97" s="202"/>
      <c r="Z97" s="202"/>
      <c r="AA97" s="202"/>
      <c r="AB97" s="202"/>
      <c r="AC97" s="202"/>
      <c r="AD97" s="202"/>
      <c r="AE97" s="213"/>
      <c r="AF97" s="202"/>
      <c r="AG97" s="202"/>
      <c r="AH97" s="202"/>
      <c r="AI97" s="213"/>
      <c r="AJ97" s="202"/>
      <c r="AK97" s="185"/>
      <c r="AL97" s="185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</row>
    <row r="98" spans="1:48" ht="15" hidden="1">
      <c r="A98" s="202">
        <f ca="1">IFERROR(__xludf.DUMMYFUNCTION("""COMPUTED_VALUE"""),95)</f>
        <v>95</v>
      </c>
      <c r="B98" s="202"/>
      <c r="C98" s="185"/>
      <c r="D98" s="185"/>
      <c r="E98" s="185"/>
      <c r="F98" s="185"/>
      <c r="G98" s="202"/>
      <c r="H98" s="202"/>
      <c r="I98" s="213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13"/>
      <c r="V98" s="202"/>
      <c r="W98" s="202"/>
      <c r="X98" s="202"/>
      <c r="Y98" s="202"/>
      <c r="Z98" s="202"/>
      <c r="AA98" s="202"/>
      <c r="AB98" s="202"/>
      <c r="AC98" s="202"/>
      <c r="AD98" s="202"/>
      <c r="AE98" s="213"/>
      <c r="AF98" s="202"/>
      <c r="AG98" s="202"/>
      <c r="AH98" s="202"/>
      <c r="AI98" s="213"/>
      <c r="AJ98" s="202"/>
      <c r="AK98" s="185"/>
      <c r="AL98" s="185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</row>
    <row r="99" spans="1:48" ht="15">
      <c r="A99" s="214" t="str">
        <f ca="1">IFERROR(__xludf.DUMMYFUNCTION("""COMPUTED_VALUE"""),"Итого:")</f>
        <v>Итого:</v>
      </c>
      <c r="B99" s="214"/>
      <c r="C99" s="214"/>
      <c r="D99" s="214"/>
      <c r="E99" s="214"/>
      <c r="F99" s="214"/>
      <c r="G99" s="214"/>
      <c r="H99" s="215">
        <f t="shared" ref="H99:AJ99" si="1">SUM(H4:H98)</f>
        <v>0</v>
      </c>
      <c r="I99" s="215">
        <f t="shared" si="1"/>
        <v>3</v>
      </c>
      <c r="J99" s="215">
        <f t="shared" si="1"/>
        <v>5</v>
      </c>
      <c r="K99" s="215">
        <f t="shared" si="1"/>
        <v>0</v>
      </c>
      <c r="L99" s="215">
        <f t="shared" si="1"/>
        <v>0</v>
      </c>
      <c r="M99" s="215">
        <f t="shared" si="1"/>
        <v>0</v>
      </c>
      <c r="N99" s="215">
        <f t="shared" si="1"/>
        <v>0</v>
      </c>
      <c r="O99" s="215">
        <f t="shared" si="1"/>
        <v>0</v>
      </c>
      <c r="P99" s="215">
        <f t="shared" si="1"/>
        <v>0</v>
      </c>
      <c r="Q99" s="215">
        <f t="shared" si="1"/>
        <v>0</v>
      </c>
      <c r="R99" s="215">
        <f t="shared" si="1"/>
        <v>0</v>
      </c>
      <c r="S99" s="215">
        <f t="shared" si="1"/>
        <v>0</v>
      </c>
      <c r="T99" s="215">
        <f t="shared" si="1"/>
        <v>47</v>
      </c>
      <c r="U99" s="215">
        <f t="shared" si="1"/>
        <v>55</v>
      </c>
      <c r="V99" s="215">
        <f t="shared" si="1"/>
        <v>70</v>
      </c>
      <c r="W99" s="215">
        <f t="shared" si="1"/>
        <v>39</v>
      </c>
      <c r="X99" s="215">
        <f t="shared" si="1"/>
        <v>0</v>
      </c>
      <c r="Y99" s="215">
        <f t="shared" si="1"/>
        <v>0</v>
      </c>
      <c r="Z99" s="215">
        <f t="shared" si="1"/>
        <v>0</v>
      </c>
      <c r="AA99" s="215">
        <f t="shared" si="1"/>
        <v>0</v>
      </c>
      <c r="AB99" s="215">
        <f t="shared" si="1"/>
        <v>0</v>
      </c>
      <c r="AC99" s="215">
        <f t="shared" si="1"/>
        <v>0</v>
      </c>
      <c r="AD99" s="215">
        <f t="shared" si="1"/>
        <v>0</v>
      </c>
      <c r="AE99" s="215">
        <f t="shared" si="1"/>
        <v>3</v>
      </c>
      <c r="AF99" s="215">
        <f t="shared" si="1"/>
        <v>5</v>
      </c>
      <c r="AG99" s="215">
        <f t="shared" si="1"/>
        <v>0</v>
      </c>
      <c r="AH99" s="215">
        <f t="shared" si="1"/>
        <v>0</v>
      </c>
      <c r="AI99" s="215">
        <f t="shared" si="1"/>
        <v>0</v>
      </c>
      <c r="AJ99" s="215">
        <f t="shared" si="1"/>
        <v>5</v>
      </c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</row>
    <row r="100" spans="1:48" ht="15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</row>
    <row r="101" spans="1:48" ht="15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</row>
    <row r="102" spans="1:48" ht="15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</row>
    <row r="103" spans="1:48" ht="15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</row>
    <row r="104" spans="1:48" ht="15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</row>
    <row r="105" spans="1:48" ht="15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</row>
    <row r="106" spans="1:48" ht="15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</row>
    <row r="107" spans="1:48" ht="15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</row>
    <row r="108" spans="1:48" ht="15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</row>
    <row r="109" spans="1:48" ht="15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</row>
    <row r="110" spans="1:48" ht="15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</row>
    <row r="111" spans="1:48" ht="15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</row>
    <row r="112" spans="1:48" ht="15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</row>
    <row r="113" spans="1:48" ht="15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</row>
    <row r="114" spans="1:48" ht="15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</row>
    <row r="115" spans="1:48" ht="15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</row>
    <row r="116" spans="1:48" ht="15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</row>
    <row r="117" spans="1:48" ht="15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</row>
    <row r="118" spans="1:48" ht="15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</row>
    <row r="119" spans="1:48" ht="15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</row>
    <row r="120" spans="1:48" ht="15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</row>
    <row r="121" spans="1:48" ht="15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</row>
    <row r="122" spans="1:48" ht="15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</row>
    <row r="123" spans="1:48" ht="15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</row>
    <row r="124" spans="1:48" ht="15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</row>
    <row r="125" spans="1:48" ht="15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</row>
    <row r="126" spans="1:48" ht="15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</row>
    <row r="127" spans="1:48" ht="15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</row>
    <row r="128" spans="1:48" ht="15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</row>
    <row r="129" spans="1:48" ht="15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</row>
    <row r="130" spans="1:48" ht="15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</row>
    <row r="131" spans="1:48" ht="15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</row>
    <row r="132" spans="1:48" ht="15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</row>
    <row r="133" spans="1:48" ht="15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</row>
    <row r="134" spans="1:48" ht="15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</row>
    <row r="135" spans="1:48" ht="15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</row>
    <row r="136" spans="1:48" ht="15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</row>
    <row r="137" spans="1:48" ht="15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</row>
    <row r="138" spans="1:48" ht="15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</row>
    <row r="139" spans="1:48" ht="15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</row>
    <row r="140" spans="1:48" ht="1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</row>
    <row r="141" spans="1:48" ht="1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</row>
    <row r="142" spans="1:48" ht="1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</row>
    <row r="143" spans="1:48" ht="1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</row>
    <row r="144" spans="1:48" ht="1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</row>
    <row r="145" spans="1:48" ht="15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</row>
    <row r="146" spans="1:48" ht="15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</row>
    <row r="147" spans="1:48" ht="1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</row>
    <row r="148" spans="1:48" ht="15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</row>
    <row r="149" spans="1:48" ht="15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</row>
    <row r="150" spans="1:48" ht="15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</row>
    <row r="151" spans="1:48" ht="15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</row>
    <row r="152" spans="1:48" ht="15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</row>
    <row r="153" spans="1:48" ht="15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</row>
    <row r="154" spans="1:48" ht="15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</row>
    <row r="155" spans="1:48" ht="15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</row>
    <row r="156" spans="1:48" ht="15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</row>
    <row r="157" spans="1:48" ht="1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</row>
    <row r="158" spans="1:48" ht="15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</row>
    <row r="159" spans="1:48" ht="15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</row>
    <row r="160" spans="1:48" ht="1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</row>
    <row r="161" spans="1:48" ht="15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</row>
    <row r="162" spans="1:48" ht="1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</row>
    <row r="163" spans="1:48" ht="1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</row>
    <row r="164" spans="1:48" ht="15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</row>
    <row r="165" spans="1:48" ht="15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</row>
    <row r="166" spans="1:48" ht="15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</row>
    <row r="167" spans="1:48" ht="15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</row>
    <row r="168" spans="1:48" ht="15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</row>
    <row r="169" spans="1:48" ht="15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</row>
    <row r="170" spans="1:48" ht="15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</row>
    <row r="171" spans="1:48" ht="15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</row>
    <row r="172" spans="1:48" ht="15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</row>
    <row r="173" spans="1:48" ht="15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</row>
    <row r="174" spans="1:48" ht="15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</row>
    <row r="175" spans="1:48" ht="15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</row>
    <row r="176" spans="1:48" ht="15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</row>
    <row r="177" spans="1:48" ht="15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</row>
    <row r="178" spans="1:48" ht="15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</row>
    <row r="179" spans="1:48" ht="15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</row>
    <row r="180" spans="1:48" ht="15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</row>
    <row r="181" spans="1:48" ht="15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</row>
    <row r="182" spans="1:48" ht="15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</row>
    <row r="183" spans="1:48" ht="15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</row>
    <row r="184" spans="1:48" ht="15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</row>
    <row r="185" spans="1:48" ht="15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</row>
    <row r="186" spans="1:48" ht="15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</row>
    <row r="187" spans="1:48" ht="15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</row>
    <row r="188" spans="1:48" ht="15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</row>
    <row r="189" spans="1:48" ht="15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</row>
    <row r="190" spans="1:48" ht="15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</row>
    <row r="191" spans="1:48" ht="1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</row>
    <row r="192" spans="1:48" ht="15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</row>
    <row r="193" spans="1:48" ht="15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</row>
    <row r="194" spans="1:48" ht="15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</row>
    <row r="195" spans="1:48" ht="15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</row>
    <row r="196" spans="1:48" ht="15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</row>
    <row r="197" spans="1:48" ht="15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</row>
    <row r="198" spans="1:48" ht="15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</row>
    <row r="199" spans="1:48" ht="15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</row>
    <row r="200" spans="1:48" ht="15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</row>
    <row r="201" spans="1:48" ht="15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</row>
    <row r="202" spans="1:48" ht="15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3"/>
      <c r="AO202" s="193"/>
      <c r="AP202" s="193"/>
      <c r="AQ202" s="193"/>
      <c r="AR202" s="193"/>
      <c r="AS202" s="193"/>
      <c r="AT202" s="193"/>
      <c r="AU202" s="193"/>
      <c r="AV202" s="193"/>
    </row>
    <row r="203" spans="1:48" ht="15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</row>
    <row r="204" spans="1:48" ht="15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</row>
    <row r="205" spans="1:48" ht="15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</row>
    <row r="206" spans="1:48" ht="15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</row>
    <row r="207" spans="1:48" ht="15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</row>
    <row r="208" spans="1:48" ht="15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  <c r="AH208" s="193"/>
      <c r="AI208" s="193"/>
      <c r="AJ208" s="193"/>
      <c r="AK208" s="193"/>
      <c r="AL208" s="193"/>
      <c r="AM208" s="193"/>
      <c r="AN208" s="193"/>
      <c r="AO208" s="193"/>
      <c r="AP208" s="193"/>
      <c r="AQ208" s="193"/>
      <c r="AR208" s="193"/>
      <c r="AS208" s="193"/>
      <c r="AT208" s="193"/>
      <c r="AU208" s="193"/>
      <c r="AV208" s="193"/>
    </row>
    <row r="209" spans="1:48" ht="15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</row>
    <row r="210" spans="1:48" ht="15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</row>
    <row r="211" spans="1:48" ht="15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</row>
    <row r="212" spans="1:48" ht="15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</row>
    <row r="213" spans="1:48" ht="15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</row>
    <row r="214" spans="1:48" ht="15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</row>
    <row r="215" spans="1:48" ht="15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</row>
    <row r="216" spans="1:48" ht="15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</row>
    <row r="217" spans="1:48" ht="15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</row>
    <row r="218" spans="1:48" ht="15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</row>
    <row r="219" spans="1:48" ht="15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</row>
    <row r="220" spans="1:48" ht="15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</row>
    <row r="221" spans="1:48" ht="15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</row>
    <row r="222" spans="1:48" ht="15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</row>
    <row r="223" spans="1:48" ht="15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</row>
    <row r="224" spans="1:48" ht="15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</row>
    <row r="225" spans="1:48" ht="15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</row>
    <row r="226" spans="1:48" ht="15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</row>
    <row r="227" spans="1:48" ht="15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</row>
    <row r="228" spans="1:48" ht="15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</row>
    <row r="229" spans="1:48" ht="15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</row>
    <row r="230" spans="1:48" ht="15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</row>
    <row r="231" spans="1:48" ht="15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  <c r="AM231" s="193"/>
      <c r="AN231" s="193"/>
      <c r="AO231" s="193"/>
      <c r="AP231" s="193"/>
      <c r="AQ231" s="193"/>
      <c r="AR231" s="193"/>
      <c r="AS231" s="193"/>
      <c r="AT231" s="193"/>
      <c r="AU231" s="193"/>
      <c r="AV231" s="193"/>
    </row>
    <row r="232" spans="1:48" ht="15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</row>
    <row r="233" spans="1:48" ht="15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</row>
    <row r="234" spans="1:48" ht="15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</row>
    <row r="235" spans="1:48" ht="15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</row>
    <row r="236" spans="1:48" ht="15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3"/>
      <c r="AT236" s="193"/>
      <c r="AU236" s="193"/>
      <c r="AV236" s="193"/>
    </row>
    <row r="237" spans="1:48" ht="15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</row>
    <row r="238" spans="1:48" ht="15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</row>
    <row r="239" spans="1:48" ht="15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</row>
    <row r="240" spans="1:48" ht="15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</row>
    <row r="241" spans="1:48" ht="15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</row>
    <row r="242" spans="1:48" ht="15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</row>
    <row r="243" spans="1:48" ht="15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</row>
    <row r="244" spans="1:48" ht="15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</row>
    <row r="245" spans="1:48" ht="15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</row>
    <row r="246" spans="1:48" ht="15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</row>
    <row r="247" spans="1:48" ht="15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</row>
    <row r="248" spans="1:48" ht="15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</row>
    <row r="249" spans="1:48" ht="15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</row>
    <row r="250" spans="1:48" ht="15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3"/>
      <c r="AF250" s="193"/>
      <c r="AG250" s="193"/>
      <c r="AH250" s="193"/>
      <c r="AI250" s="193"/>
      <c r="AJ250" s="193"/>
      <c r="AK250" s="193"/>
      <c r="AL250" s="193"/>
      <c r="AM250" s="193"/>
      <c r="AN250" s="193"/>
      <c r="AO250" s="193"/>
      <c r="AP250" s="193"/>
      <c r="AQ250" s="193"/>
      <c r="AR250" s="193"/>
      <c r="AS250" s="193"/>
      <c r="AT250" s="193"/>
      <c r="AU250" s="193"/>
      <c r="AV250" s="193"/>
    </row>
    <row r="251" spans="1:48" ht="15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</row>
    <row r="252" spans="1:48" ht="15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</row>
    <row r="253" spans="1:48" ht="15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</row>
    <row r="254" spans="1:48" ht="15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</row>
    <row r="255" spans="1:48" ht="15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</row>
    <row r="256" spans="1:48" ht="15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</row>
    <row r="257" spans="1:48" ht="15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</row>
    <row r="258" spans="1:48" ht="15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</row>
    <row r="259" spans="1:48" ht="15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</row>
    <row r="260" spans="1:48" ht="15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</row>
    <row r="261" spans="1:48" ht="15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</row>
    <row r="262" spans="1:48" ht="15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</row>
    <row r="263" spans="1:48" ht="15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</row>
    <row r="264" spans="1:48" ht="15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</row>
    <row r="265" spans="1:48" ht="15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</row>
    <row r="266" spans="1:48" ht="15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</row>
    <row r="267" spans="1:48" ht="15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</row>
    <row r="268" spans="1:48" ht="15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</row>
    <row r="269" spans="1:48" ht="15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</row>
    <row r="270" spans="1:48" ht="15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</row>
    <row r="271" spans="1:48" ht="15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</row>
    <row r="272" spans="1:48" ht="15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</row>
    <row r="273" spans="1:48" ht="15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  <c r="AE273" s="193"/>
      <c r="AF273" s="193"/>
      <c r="AG273" s="193"/>
      <c r="AH273" s="193"/>
      <c r="AI273" s="193"/>
      <c r="AJ273" s="193"/>
      <c r="AK273" s="193"/>
      <c r="AL273" s="193"/>
      <c r="AM273" s="193"/>
      <c r="AN273" s="193"/>
      <c r="AO273" s="193"/>
      <c r="AP273" s="193"/>
      <c r="AQ273" s="193"/>
      <c r="AR273" s="193"/>
      <c r="AS273" s="193"/>
      <c r="AT273" s="193"/>
      <c r="AU273" s="193"/>
      <c r="AV273" s="193"/>
    </row>
    <row r="274" spans="1:48" ht="15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</row>
    <row r="275" spans="1:48" ht="15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</row>
    <row r="276" spans="1:48" ht="15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</row>
    <row r="277" spans="1:48" ht="15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</row>
    <row r="278" spans="1:48" ht="15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193"/>
      <c r="AI278" s="193"/>
      <c r="AJ278" s="193"/>
      <c r="AK278" s="193"/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193"/>
      <c r="AV278" s="193"/>
    </row>
    <row r="279" spans="1:48" ht="15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</row>
    <row r="280" spans="1:48" ht="15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</row>
    <row r="281" spans="1:48" ht="15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</row>
    <row r="282" spans="1:48" ht="15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</row>
    <row r="283" spans="1:48" ht="15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</row>
    <row r="284" spans="1:48" ht="15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</row>
    <row r="285" spans="1:48" ht="15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</row>
    <row r="286" spans="1:48" ht="15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  <c r="AH286" s="193"/>
      <c r="AI286" s="193"/>
      <c r="AJ286" s="193"/>
      <c r="AK286" s="193"/>
      <c r="AL286" s="193"/>
      <c r="AM286" s="193"/>
      <c r="AN286" s="193"/>
      <c r="AO286" s="193"/>
      <c r="AP286" s="193"/>
      <c r="AQ286" s="193"/>
      <c r="AR286" s="193"/>
      <c r="AS286" s="193"/>
      <c r="AT286" s="193"/>
      <c r="AU286" s="193"/>
      <c r="AV286" s="193"/>
    </row>
    <row r="287" spans="1:48" ht="15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</row>
    <row r="288" spans="1:48" ht="15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</row>
    <row r="289" spans="1:48" ht="15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</row>
    <row r="290" spans="1:48" ht="15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</row>
    <row r="291" spans="1:48" ht="15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</row>
    <row r="292" spans="1:48" ht="15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  <c r="AE292" s="193"/>
      <c r="AF292" s="193"/>
      <c r="AG292" s="193"/>
      <c r="AH292" s="193"/>
      <c r="AI292" s="193"/>
      <c r="AJ292" s="193"/>
      <c r="AK292" s="193"/>
      <c r="AL292" s="193"/>
      <c r="AM292" s="193"/>
      <c r="AN292" s="193"/>
      <c r="AO292" s="193"/>
      <c r="AP292" s="193"/>
      <c r="AQ292" s="193"/>
      <c r="AR292" s="193"/>
      <c r="AS292" s="193"/>
      <c r="AT292" s="193"/>
      <c r="AU292" s="193"/>
      <c r="AV292" s="193"/>
    </row>
    <row r="293" spans="1:48" ht="15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</row>
    <row r="294" spans="1:48" ht="15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</row>
    <row r="295" spans="1:48" ht="15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</row>
    <row r="296" spans="1:48" ht="15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</row>
    <row r="297" spans="1:48" ht="15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</row>
    <row r="298" spans="1:48" ht="15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</row>
    <row r="299" spans="1:48" ht="15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</row>
    <row r="300" spans="1:48" ht="15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</row>
    <row r="301" spans="1:48" ht="15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</row>
    <row r="302" spans="1:48" ht="15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</row>
    <row r="303" spans="1:48" ht="15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</row>
    <row r="304" spans="1:48" ht="15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</row>
    <row r="305" spans="1:48" ht="15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</row>
    <row r="306" spans="1:48" ht="15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</row>
    <row r="307" spans="1:48" ht="15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</row>
    <row r="308" spans="1:48" ht="15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</row>
    <row r="309" spans="1:48" ht="15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</row>
    <row r="310" spans="1:48" ht="15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</row>
    <row r="311" spans="1:48" ht="15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</row>
    <row r="312" spans="1:48" ht="15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</row>
    <row r="313" spans="1:48" ht="15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</row>
    <row r="314" spans="1:48" ht="15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</row>
    <row r="315" spans="1:48" ht="15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  <c r="AE315" s="193"/>
      <c r="AF315" s="193"/>
      <c r="AG315" s="193"/>
      <c r="AH315" s="193"/>
      <c r="AI315" s="193"/>
      <c r="AJ315" s="193"/>
      <c r="AK315" s="193"/>
      <c r="AL315" s="193"/>
      <c r="AM315" s="193"/>
      <c r="AN315" s="193"/>
      <c r="AO315" s="193"/>
      <c r="AP315" s="193"/>
      <c r="AQ315" s="193"/>
      <c r="AR315" s="193"/>
      <c r="AS315" s="193"/>
      <c r="AT315" s="193"/>
      <c r="AU315" s="193"/>
      <c r="AV315" s="193"/>
    </row>
    <row r="316" spans="1:48" ht="15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</row>
    <row r="317" spans="1:48" ht="15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</row>
    <row r="318" spans="1:48" ht="15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</row>
    <row r="319" spans="1:48" ht="15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</row>
    <row r="320" spans="1:48" ht="15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3"/>
      <c r="AK320" s="193"/>
      <c r="AL320" s="193"/>
      <c r="AM320" s="193"/>
      <c r="AN320" s="193"/>
      <c r="AO320" s="193"/>
      <c r="AP320" s="193"/>
      <c r="AQ320" s="193"/>
      <c r="AR320" s="193"/>
      <c r="AS320" s="193"/>
      <c r="AT320" s="193"/>
      <c r="AU320" s="193"/>
      <c r="AV320" s="193"/>
    </row>
    <row r="321" spans="1:48" ht="15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</row>
    <row r="322" spans="1:48" ht="15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</row>
    <row r="323" spans="1:48" ht="15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3"/>
      <c r="AF323" s="193"/>
      <c r="AG323" s="193"/>
      <c r="AH323" s="193"/>
      <c r="AI323" s="193"/>
      <c r="AJ323" s="193"/>
      <c r="AK323" s="193"/>
      <c r="AL323" s="193"/>
      <c r="AM323" s="193"/>
      <c r="AN323" s="193"/>
      <c r="AO323" s="193"/>
      <c r="AP323" s="193"/>
      <c r="AQ323" s="193"/>
      <c r="AR323" s="193"/>
      <c r="AS323" s="193"/>
      <c r="AT323" s="193"/>
      <c r="AU323" s="193"/>
      <c r="AV323" s="193"/>
    </row>
    <row r="324" spans="1:48" ht="15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</row>
    <row r="325" spans="1:48" ht="15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</row>
    <row r="326" spans="1:48" ht="15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</row>
    <row r="327" spans="1:48" ht="15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</row>
    <row r="328" spans="1:48" ht="15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</row>
    <row r="329" spans="1:48" ht="15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</row>
    <row r="330" spans="1:48" ht="15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</row>
    <row r="331" spans="1:48" ht="15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</row>
    <row r="332" spans="1:48" ht="15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</row>
    <row r="333" spans="1:48" ht="15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</row>
    <row r="334" spans="1:48" ht="15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</row>
    <row r="335" spans="1:48" ht="15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</row>
    <row r="336" spans="1:48" ht="15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</row>
    <row r="337" spans="1:48" ht="15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</row>
    <row r="338" spans="1:48" ht="15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</row>
    <row r="339" spans="1:48" ht="15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</row>
    <row r="340" spans="1:48" ht="15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</row>
    <row r="341" spans="1:48" ht="15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</row>
    <row r="342" spans="1:48" ht="15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</row>
    <row r="343" spans="1:48" ht="15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</row>
    <row r="344" spans="1:48" ht="15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</row>
    <row r="345" spans="1:48" ht="15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</row>
    <row r="346" spans="1:48" ht="15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  <c r="AE346" s="193"/>
      <c r="AF346" s="193"/>
      <c r="AG346" s="193"/>
      <c r="AH346" s="193"/>
      <c r="AI346" s="193"/>
      <c r="AJ346" s="193"/>
      <c r="AK346" s="193"/>
      <c r="AL346" s="193"/>
      <c r="AM346" s="193"/>
      <c r="AN346" s="193"/>
      <c r="AO346" s="193"/>
      <c r="AP346" s="193"/>
      <c r="AQ346" s="193"/>
      <c r="AR346" s="193"/>
      <c r="AS346" s="193"/>
      <c r="AT346" s="193"/>
      <c r="AU346" s="193"/>
      <c r="AV346" s="193"/>
    </row>
    <row r="347" spans="1:48" ht="15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</row>
    <row r="348" spans="1:48" ht="15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</row>
    <row r="349" spans="1:48" ht="15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</row>
    <row r="350" spans="1:48" ht="15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</row>
    <row r="351" spans="1:48" ht="15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/>
      <c r="AF351" s="193"/>
      <c r="AG351" s="193"/>
      <c r="AH351" s="193"/>
      <c r="AI351" s="193"/>
      <c r="AJ351" s="193"/>
      <c r="AK351" s="193"/>
      <c r="AL351" s="193"/>
      <c r="AM351" s="193"/>
      <c r="AN351" s="193"/>
      <c r="AO351" s="193"/>
      <c r="AP351" s="193"/>
      <c r="AQ351" s="193"/>
      <c r="AR351" s="193"/>
      <c r="AS351" s="193"/>
      <c r="AT351" s="193"/>
      <c r="AU351" s="193"/>
      <c r="AV351" s="193"/>
    </row>
    <row r="352" spans="1:48" ht="15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</row>
    <row r="353" spans="1:48" ht="15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</row>
    <row r="354" spans="1:48" ht="15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</row>
    <row r="355" spans="1:48" ht="15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</row>
    <row r="356" spans="1:48" ht="15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</row>
    <row r="357" spans="1:48" ht="15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</row>
    <row r="358" spans="1:48" ht="15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</row>
    <row r="359" spans="1:48" ht="15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3"/>
      <c r="AF359" s="193"/>
      <c r="AG359" s="193"/>
      <c r="AH359" s="193"/>
      <c r="AI359" s="193"/>
      <c r="AJ359" s="193"/>
      <c r="AK359" s="193"/>
      <c r="AL359" s="193"/>
      <c r="AM359" s="193"/>
      <c r="AN359" s="193"/>
      <c r="AO359" s="193"/>
      <c r="AP359" s="193"/>
      <c r="AQ359" s="193"/>
      <c r="AR359" s="193"/>
      <c r="AS359" s="193"/>
      <c r="AT359" s="193"/>
      <c r="AU359" s="193"/>
      <c r="AV359" s="193"/>
    </row>
    <row r="360" spans="1:48" ht="15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</row>
    <row r="361" spans="1:48" ht="15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</row>
    <row r="362" spans="1:48" ht="15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</row>
    <row r="363" spans="1:48" ht="15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</row>
    <row r="364" spans="1:48" ht="15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</row>
    <row r="365" spans="1:48" ht="15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  <c r="AE365" s="193"/>
      <c r="AF365" s="193"/>
      <c r="AG365" s="193"/>
      <c r="AH365" s="193"/>
      <c r="AI365" s="193"/>
      <c r="AJ365" s="193"/>
      <c r="AK365" s="193"/>
      <c r="AL365" s="193"/>
      <c r="AM365" s="193"/>
      <c r="AN365" s="193"/>
      <c r="AO365" s="193"/>
      <c r="AP365" s="193"/>
      <c r="AQ365" s="193"/>
      <c r="AR365" s="193"/>
      <c r="AS365" s="193"/>
      <c r="AT365" s="193"/>
      <c r="AU365" s="193"/>
      <c r="AV365" s="193"/>
    </row>
    <row r="366" spans="1:48" ht="15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</row>
    <row r="367" spans="1:48" ht="15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</row>
    <row r="368" spans="1:48" ht="15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</row>
    <row r="369" spans="1:48" ht="15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</row>
    <row r="370" spans="1:48" ht="15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</row>
    <row r="371" spans="1:48" ht="15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</row>
    <row r="372" spans="1:48" ht="15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3"/>
      <c r="AK372" s="193"/>
      <c r="AL372" s="193"/>
      <c r="AM372" s="193"/>
      <c r="AN372" s="193"/>
      <c r="AO372" s="193"/>
      <c r="AP372" s="193"/>
      <c r="AQ372" s="193"/>
      <c r="AR372" s="193"/>
      <c r="AS372" s="193"/>
      <c r="AT372" s="193"/>
      <c r="AU372" s="193"/>
      <c r="AV372" s="193"/>
    </row>
    <row r="373" spans="1:48" ht="15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3"/>
      <c r="AK373" s="193"/>
      <c r="AL373" s="193"/>
      <c r="AM373" s="193"/>
      <c r="AN373" s="193"/>
      <c r="AO373" s="193"/>
      <c r="AP373" s="193"/>
      <c r="AQ373" s="193"/>
      <c r="AR373" s="193"/>
      <c r="AS373" s="193"/>
      <c r="AT373" s="193"/>
      <c r="AU373" s="193"/>
      <c r="AV373" s="193"/>
    </row>
    <row r="374" spans="1:48" ht="15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  <c r="AE374" s="193"/>
      <c r="AF374" s="193"/>
      <c r="AG374" s="193"/>
      <c r="AH374" s="193"/>
      <c r="AI374" s="193"/>
      <c r="AJ374" s="193"/>
      <c r="AK374" s="193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</row>
    <row r="375" spans="1:48" ht="15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  <c r="AH375" s="193"/>
      <c r="AI375" s="193"/>
      <c r="AJ375" s="193"/>
      <c r="AK375" s="193"/>
      <c r="AL375" s="193"/>
      <c r="AM375" s="193"/>
      <c r="AN375" s="193"/>
      <c r="AO375" s="193"/>
      <c r="AP375" s="193"/>
      <c r="AQ375" s="193"/>
      <c r="AR375" s="193"/>
      <c r="AS375" s="193"/>
      <c r="AT375" s="193"/>
      <c r="AU375" s="193"/>
      <c r="AV375" s="193"/>
    </row>
    <row r="376" spans="1:48" ht="15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  <c r="AH376" s="193"/>
      <c r="AI376" s="193"/>
      <c r="AJ376" s="193"/>
      <c r="AK376" s="193"/>
      <c r="AL376" s="193"/>
      <c r="AM376" s="193"/>
      <c r="AN376" s="193"/>
      <c r="AO376" s="193"/>
      <c r="AP376" s="193"/>
      <c r="AQ376" s="193"/>
      <c r="AR376" s="193"/>
      <c r="AS376" s="193"/>
      <c r="AT376" s="193"/>
      <c r="AU376" s="193"/>
      <c r="AV376" s="193"/>
    </row>
    <row r="377" spans="1:48" ht="15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  <c r="AH377" s="193"/>
      <c r="AI377" s="193"/>
      <c r="AJ377" s="193"/>
      <c r="AK377" s="193"/>
      <c r="AL377" s="193"/>
      <c r="AM377" s="193"/>
      <c r="AN377" s="193"/>
      <c r="AO377" s="193"/>
      <c r="AP377" s="193"/>
      <c r="AQ377" s="193"/>
      <c r="AR377" s="193"/>
      <c r="AS377" s="193"/>
      <c r="AT377" s="193"/>
      <c r="AU377" s="193"/>
      <c r="AV377" s="193"/>
    </row>
    <row r="378" spans="1:48" ht="15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  <c r="AH378" s="193"/>
      <c r="AI378" s="193"/>
      <c r="AJ378" s="193"/>
      <c r="AK378" s="193"/>
      <c r="AL378" s="193"/>
      <c r="AM378" s="193"/>
      <c r="AN378" s="193"/>
      <c r="AO378" s="193"/>
      <c r="AP378" s="193"/>
      <c r="AQ378" s="193"/>
      <c r="AR378" s="193"/>
      <c r="AS378" s="193"/>
      <c r="AT378" s="193"/>
      <c r="AU378" s="193"/>
      <c r="AV378" s="193"/>
    </row>
    <row r="379" spans="1:48" ht="15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  <c r="AH379" s="193"/>
      <c r="AI379" s="193"/>
      <c r="AJ379" s="193"/>
      <c r="AK379" s="193"/>
      <c r="AL379" s="193"/>
      <c r="AM379" s="193"/>
      <c r="AN379" s="193"/>
      <c r="AO379" s="193"/>
      <c r="AP379" s="193"/>
      <c r="AQ379" s="193"/>
      <c r="AR379" s="193"/>
      <c r="AS379" s="193"/>
      <c r="AT379" s="193"/>
      <c r="AU379" s="193"/>
      <c r="AV379" s="193"/>
    </row>
    <row r="380" spans="1:48" ht="15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  <c r="AE380" s="193"/>
      <c r="AF380" s="193"/>
      <c r="AG380" s="193"/>
      <c r="AH380" s="193"/>
      <c r="AI380" s="193"/>
      <c r="AJ380" s="193"/>
      <c r="AK380" s="193"/>
      <c r="AL380" s="193"/>
      <c r="AM380" s="193"/>
      <c r="AN380" s="193"/>
      <c r="AO380" s="193"/>
      <c r="AP380" s="193"/>
      <c r="AQ380" s="193"/>
      <c r="AR380" s="193"/>
      <c r="AS380" s="193"/>
      <c r="AT380" s="193"/>
      <c r="AU380" s="193"/>
      <c r="AV380" s="193"/>
    </row>
    <row r="381" spans="1:48" ht="15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  <c r="AE381" s="193"/>
      <c r="AF381" s="193"/>
      <c r="AG381" s="193"/>
      <c r="AH381" s="193"/>
      <c r="AI381" s="193"/>
      <c r="AJ381" s="193"/>
      <c r="AK381" s="193"/>
      <c r="AL381" s="193"/>
      <c r="AM381" s="193"/>
      <c r="AN381" s="193"/>
      <c r="AO381" s="193"/>
      <c r="AP381" s="193"/>
      <c r="AQ381" s="193"/>
      <c r="AR381" s="193"/>
      <c r="AS381" s="193"/>
      <c r="AT381" s="193"/>
      <c r="AU381" s="193"/>
      <c r="AV381" s="193"/>
    </row>
    <row r="382" spans="1:48" ht="15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  <c r="AE382" s="193"/>
      <c r="AF382" s="193"/>
      <c r="AG382" s="193"/>
      <c r="AH382" s="193"/>
      <c r="AI382" s="193"/>
      <c r="AJ382" s="193"/>
      <c r="AK382" s="193"/>
      <c r="AL382" s="193"/>
      <c r="AM382" s="193"/>
      <c r="AN382" s="193"/>
      <c r="AO382" s="193"/>
      <c r="AP382" s="193"/>
      <c r="AQ382" s="193"/>
      <c r="AR382" s="193"/>
      <c r="AS382" s="193"/>
      <c r="AT382" s="193"/>
      <c r="AU382" s="193"/>
      <c r="AV382" s="193"/>
    </row>
    <row r="383" spans="1:48" ht="15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  <c r="AE383" s="193"/>
      <c r="AF383" s="193"/>
      <c r="AG383" s="193"/>
      <c r="AH383" s="193"/>
      <c r="AI383" s="193"/>
      <c r="AJ383" s="193"/>
      <c r="AK383" s="193"/>
      <c r="AL383" s="193"/>
      <c r="AM383" s="193"/>
      <c r="AN383" s="193"/>
      <c r="AO383" s="193"/>
      <c r="AP383" s="193"/>
      <c r="AQ383" s="193"/>
      <c r="AR383" s="193"/>
      <c r="AS383" s="193"/>
      <c r="AT383" s="193"/>
      <c r="AU383" s="193"/>
      <c r="AV383" s="193"/>
    </row>
    <row r="384" spans="1:48" ht="15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  <c r="AE384" s="193"/>
      <c r="AF384" s="193"/>
      <c r="AG384" s="193"/>
      <c r="AH384" s="193"/>
      <c r="AI384" s="193"/>
      <c r="AJ384" s="193"/>
      <c r="AK384" s="193"/>
      <c r="AL384" s="193"/>
      <c r="AM384" s="193"/>
      <c r="AN384" s="193"/>
      <c r="AO384" s="193"/>
      <c r="AP384" s="193"/>
      <c r="AQ384" s="193"/>
      <c r="AR384" s="193"/>
      <c r="AS384" s="193"/>
      <c r="AT384" s="193"/>
      <c r="AU384" s="193"/>
      <c r="AV384" s="193"/>
    </row>
    <row r="385" spans="1:48" ht="15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  <c r="AE385" s="193"/>
      <c r="AF385" s="193"/>
      <c r="AG385" s="193"/>
      <c r="AH385" s="193"/>
      <c r="AI385" s="193"/>
      <c r="AJ385" s="193"/>
      <c r="AK385" s="193"/>
      <c r="AL385" s="193"/>
      <c r="AM385" s="193"/>
      <c r="AN385" s="193"/>
      <c r="AO385" s="193"/>
      <c r="AP385" s="193"/>
      <c r="AQ385" s="193"/>
      <c r="AR385" s="193"/>
      <c r="AS385" s="193"/>
      <c r="AT385" s="193"/>
      <c r="AU385" s="193"/>
      <c r="AV385" s="193"/>
    </row>
    <row r="386" spans="1:48" ht="15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  <c r="AE386" s="193"/>
      <c r="AF386" s="193"/>
      <c r="AG386" s="193"/>
      <c r="AH386" s="193"/>
      <c r="AI386" s="193"/>
      <c r="AJ386" s="193"/>
      <c r="AK386" s="193"/>
      <c r="AL386" s="193"/>
      <c r="AM386" s="193"/>
      <c r="AN386" s="193"/>
      <c r="AO386" s="193"/>
      <c r="AP386" s="193"/>
      <c r="AQ386" s="193"/>
      <c r="AR386" s="193"/>
      <c r="AS386" s="193"/>
      <c r="AT386" s="193"/>
      <c r="AU386" s="193"/>
      <c r="AV386" s="193"/>
    </row>
    <row r="387" spans="1:48" ht="15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  <c r="AE387" s="193"/>
      <c r="AF387" s="193"/>
      <c r="AG387" s="193"/>
      <c r="AH387" s="193"/>
      <c r="AI387" s="193"/>
      <c r="AJ387" s="193"/>
      <c r="AK387" s="193"/>
      <c r="AL387" s="193"/>
      <c r="AM387" s="193"/>
      <c r="AN387" s="193"/>
      <c r="AO387" s="193"/>
      <c r="AP387" s="193"/>
      <c r="AQ387" s="193"/>
      <c r="AR387" s="193"/>
      <c r="AS387" s="193"/>
      <c r="AT387" s="193"/>
      <c r="AU387" s="193"/>
      <c r="AV387" s="193"/>
    </row>
    <row r="388" spans="1:48" ht="15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/>
      <c r="AE388" s="193"/>
      <c r="AF388" s="193"/>
      <c r="AG388" s="193"/>
      <c r="AH388" s="193"/>
      <c r="AI388" s="193"/>
      <c r="AJ388" s="193"/>
      <c r="AK388" s="193"/>
      <c r="AL388" s="193"/>
      <c r="AM388" s="193"/>
      <c r="AN388" s="193"/>
      <c r="AO388" s="193"/>
      <c r="AP388" s="193"/>
      <c r="AQ388" s="193"/>
      <c r="AR388" s="193"/>
      <c r="AS388" s="193"/>
      <c r="AT388" s="193"/>
      <c r="AU388" s="193"/>
      <c r="AV388" s="193"/>
    </row>
    <row r="389" spans="1:48" ht="15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  <c r="AE389" s="193"/>
      <c r="AF389" s="193"/>
      <c r="AG389" s="193"/>
      <c r="AH389" s="193"/>
      <c r="AI389" s="193"/>
      <c r="AJ389" s="193"/>
      <c r="AK389" s="193"/>
      <c r="AL389" s="193"/>
      <c r="AM389" s="193"/>
      <c r="AN389" s="193"/>
      <c r="AO389" s="193"/>
      <c r="AP389" s="193"/>
      <c r="AQ389" s="193"/>
      <c r="AR389" s="193"/>
      <c r="AS389" s="193"/>
      <c r="AT389" s="193"/>
      <c r="AU389" s="193"/>
      <c r="AV389" s="193"/>
    </row>
    <row r="390" spans="1:48" ht="15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3"/>
      <c r="AF390" s="193"/>
      <c r="AG390" s="193"/>
      <c r="AH390" s="193"/>
      <c r="AI390" s="193"/>
      <c r="AJ390" s="193"/>
      <c r="AK390" s="193"/>
      <c r="AL390" s="193"/>
      <c r="AM390" s="193"/>
      <c r="AN390" s="193"/>
      <c r="AO390" s="193"/>
      <c r="AP390" s="193"/>
      <c r="AQ390" s="193"/>
      <c r="AR390" s="193"/>
      <c r="AS390" s="193"/>
      <c r="AT390" s="193"/>
      <c r="AU390" s="193"/>
      <c r="AV390" s="193"/>
    </row>
    <row r="391" spans="1:48" ht="15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  <c r="AE391" s="193"/>
      <c r="AF391" s="193"/>
      <c r="AG391" s="193"/>
      <c r="AH391" s="193"/>
      <c r="AI391" s="193"/>
      <c r="AJ391" s="193"/>
      <c r="AK391" s="193"/>
      <c r="AL391" s="193"/>
      <c r="AM391" s="193"/>
      <c r="AN391" s="193"/>
      <c r="AO391" s="193"/>
      <c r="AP391" s="193"/>
      <c r="AQ391" s="193"/>
      <c r="AR391" s="193"/>
      <c r="AS391" s="193"/>
      <c r="AT391" s="193"/>
      <c r="AU391" s="193"/>
      <c r="AV391" s="193"/>
    </row>
    <row r="392" spans="1:48" ht="15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  <c r="AE392" s="193"/>
      <c r="AF392" s="193"/>
      <c r="AG392" s="193"/>
      <c r="AH392" s="193"/>
      <c r="AI392" s="193"/>
      <c r="AJ392" s="193"/>
      <c r="AK392" s="193"/>
      <c r="AL392" s="193"/>
      <c r="AM392" s="193"/>
      <c r="AN392" s="193"/>
      <c r="AO392" s="193"/>
      <c r="AP392" s="193"/>
      <c r="AQ392" s="193"/>
      <c r="AR392" s="193"/>
      <c r="AS392" s="193"/>
      <c r="AT392" s="193"/>
      <c r="AU392" s="193"/>
      <c r="AV392" s="193"/>
    </row>
    <row r="393" spans="1:48" ht="15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  <c r="AA393" s="193"/>
      <c r="AB393" s="193"/>
      <c r="AC393" s="193"/>
      <c r="AD393" s="193"/>
      <c r="AE393" s="193"/>
      <c r="AF393" s="193"/>
      <c r="AG393" s="193"/>
      <c r="AH393" s="193"/>
      <c r="AI393" s="193"/>
      <c r="AJ393" s="193"/>
      <c r="AK393" s="193"/>
      <c r="AL393" s="193"/>
      <c r="AM393" s="193"/>
      <c r="AN393" s="193"/>
      <c r="AO393" s="193"/>
      <c r="AP393" s="193"/>
      <c r="AQ393" s="193"/>
      <c r="AR393" s="193"/>
      <c r="AS393" s="193"/>
      <c r="AT393" s="193"/>
      <c r="AU393" s="193"/>
      <c r="AV393" s="193"/>
    </row>
    <row r="394" spans="1:48" ht="15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  <c r="AE394" s="193"/>
      <c r="AF394" s="193"/>
      <c r="AG394" s="193"/>
      <c r="AH394" s="193"/>
      <c r="AI394" s="193"/>
      <c r="AJ394" s="193"/>
      <c r="AK394" s="193"/>
      <c r="AL394" s="193"/>
      <c r="AM394" s="193"/>
      <c r="AN394" s="193"/>
      <c r="AO394" s="193"/>
      <c r="AP394" s="193"/>
      <c r="AQ394" s="193"/>
      <c r="AR394" s="193"/>
      <c r="AS394" s="193"/>
      <c r="AT394" s="193"/>
      <c r="AU394" s="193"/>
      <c r="AV394" s="193"/>
    </row>
    <row r="395" spans="1:48" ht="15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  <c r="AE395" s="193"/>
      <c r="AF395" s="193"/>
      <c r="AG395" s="193"/>
      <c r="AH395" s="193"/>
      <c r="AI395" s="193"/>
      <c r="AJ395" s="193"/>
      <c r="AK395" s="193"/>
      <c r="AL395" s="193"/>
      <c r="AM395" s="193"/>
      <c r="AN395" s="193"/>
      <c r="AO395" s="193"/>
      <c r="AP395" s="193"/>
      <c r="AQ395" s="193"/>
      <c r="AR395" s="193"/>
      <c r="AS395" s="193"/>
      <c r="AT395" s="193"/>
      <c r="AU395" s="193"/>
      <c r="AV395" s="193"/>
    </row>
    <row r="396" spans="1:48" ht="15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3"/>
      <c r="AF396" s="193"/>
      <c r="AG396" s="193"/>
      <c r="AH396" s="193"/>
      <c r="AI396" s="193"/>
      <c r="AJ396" s="193"/>
      <c r="AK396" s="193"/>
      <c r="AL396" s="193"/>
      <c r="AM396" s="193"/>
      <c r="AN396" s="193"/>
      <c r="AO396" s="193"/>
      <c r="AP396" s="193"/>
      <c r="AQ396" s="193"/>
      <c r="AR396" s="193"/>
      <c r="AS396" s="193"/>
      <c r="AT396" s="193"/>
      <c r="AU396" s="193"/>
      <c r="AV396" s="193"/>
    </row>
    <row r="397" spans="1:48" ht="15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  <c r="AE397" s="193"/>
      <c r="AF397" s="193"/>
      <c r="AG397" s="193"/>
      <c r="AH397" s="193"/>
      <c r="AI397" s="193"/>
      <c r="AJ397" s="193"/>
      <c r="AK397" s="193"/>
      <c r="AL397" s="193"/>
      <c r="AM397" s="193"/>
      <c r="AN397" s="193"/>
      <c r="AO397" s="193"/>
      <c r="AP397" s="193"/>
      <c r="AQ397" s="193"/>
      <c r="AR397" s="193"/>
      <c r="AS397" s="193"/>
      <c r="AT397" s="193"/>
      <c r="AU397" s="193"/>
      <c r="AV397" s="193"/>
    </row>
    <row r="398" spans="1:48" ht="15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  <c r="AE398" s="193"/>
      <c r="AF398" s="193"/>
      <c r="AG398" s="193"/>
      <c r="AH398" s="193"/>
      <c r="AI398" s="193"/>
      <c r="AJ398" s="193"/>
      <c r="AK398" s="193"/>
      <c r="AL398" s="193"/>
      <c r="AM398" s="193"/>
      <c r="AN398" s="193"/>
      <c r="AO398" s="193"/>
      <c r="AP398" s="193"/>
      <c r="AQ398" s="193"/>
      <c r="AR398" s="193"/>
      <c r="AS398" s="193"/>
      <c r="AT398" s="193"/>
      <c r="AU398" s="193"/>
      <c r="AV398" s="193"/>
    </row>
    <row r="399" spans="1:48" ht="15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  <c r="AE399" s="193"/>
      <c r="AF399" s="193"/>
      <c r="AG399" s="193"/>
      <c r="AH399" s="193"/>
      <c r="AI399" s="193"/>
      <c r="AJ399" s="193"/>
      <c r="AK399" s="193"/>
      <c r="AL399" s="193"/>
      <c r="AM399" s="193"/>
      <c r="AN399" s="193"/>
      <c r="AO399" s="193"/>
      <c r="AP399" s="193"/>
      <c r="AQ399" s="193"/>
      <c r="AR399" s="193"/>
      <c r="AS399" s="193"/>
      <c r="AT399" s="193"/>
      <c r="AU399" s="193"/>
      <c r="AV399" s="193"/>
    </row>
    <row r="400" spans="1:48" ht="15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  <c r="AE400" s="193"/>
      <c r="AF400" s="193"/>
      <c r="AG400" s="193"/>
      <c r="AH400" s="193"/>
      <c r="AI400" s="193"/>
      <c r="AJ400" s="193"/>
      <c r="AK400" s="193"/>
      <c r="AL400" s="193"/>
      <c r="AM400" s="193"/>
      <c r="AN400" s="193"/>
      <c r="AO400" s="193"/>
      <c r="AP400" s="193"/>
      <c r="AQ400" s="193"/>
      <c r="AR400" s="193"/>
      <c r="AS400" s="193"/>
      <c r="AT400" s="193"/>
      <c r="AU400" s="193"/>
      <c r="AV400" s="193"/>
    </row>
    <row r="401" spans="1:48" ht="15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  <c r="AE401" s="193"/>
      <c r="AF401" s="193"/>
      <c r="AG401" s="193"/>
      <c r="AH401" s="193"/>
      <c r="AI401" s="193"/>
      <c r="AJ401" s="193"/>
      <c r="AK401" s="193"/>
      <c r="AL401" s="193"/>
      <c r="AM401" s="193"/>
      <c r="AN401" s="193"/>
      <c r="AO401" s="193"/>
      <c r="AP401" s="193"/>
      <c r="AQ401" s="193"/>
      <c r="AR401" s="193"/>
      <c r="AS401" s="193"/>
      <c r="AT401" s="193"/>
      <c r="AU401" s="193"/>
      <c r="AV401" s="193"/>
    </row>
    <row r="402" spans="1:48" ht="15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  <c r="AH402" s="193"/>
      <c r="AI402" s="193"/>
      <c r="AJ402" s="193"/>
      <c r="AK402" s="193"/>
      <c r="AL402" s="193"/>
      <c r="AM402" s="193"/>
      <c r="AN402" s="193"/>
      <c r="AO402" s="193"/>
      <c r="AP402" s="193"/>
      <c r="AQ402" s="193"/>
      <c r="AR402" s="193"/>
      <c r="AS402" s="193"/>
      <c r="AT402" s="193"/>
      <c r="AU402" s="193"/>
      <c r="AV402" s="193"/>
    </row>
    <row r="403" spans="1:48" ht="15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  <c r="AE403" s="193"/>
      <c r="AF403" s="193"/>
      <c r="AG403" s="193"/>
      <c r="AH403" s="193"/>
      <c r="AI403" s="193"/>
      <c r="AJ403" s="193"/>
      <c r="AK403" s="193"/>
      <c r="AL403" s="193"/>
      <c r="AM403" s="193"/>
      <c r="AN403" s="193"/>
      <c r="AO403" s="193"/>
      <c r="AP403" s="193"/>
      <c r="AQ403" s="193"/>
      <c r="AR403" s="193"/>
      <c r="AS403" s="193"/>
      <c r="AT403" s="193"/>
      <c r="AU403" s="193"/>
      <c r="AV403" s="193"/>
    </row>
    <row r="404" spans="1:48" ht="15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  <c r="AE404" s="193"/>
      <c r="AF404" s="193"/>
      <c r="AG404" s="193"/>
      <c r="AH404" s="193"/>
      <c r="AI404" s="193"/>
      <c r="AJ404" s="193"/>
      <c r="AK404" s="193"/>
      <c r="AL404" s="193"/>
      <c r="AM404" s="193"/>
      <c r="AN404" s="193"/>
      <c r="AO404" s="193"/>
      <c r="AP404" s="193"/>
      <c r="AQ404" s="193"/>
      <c r="AR404" s="193"/>
      <c r="AS404" s="193"/>
      <c r="AT404" s="193"/>
      <c r="AU404" s="193"/>
      <c r="AV404" s="193"/>
    </row>
    <row r="405" spans="1:48" ht="15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  <c r="AE405" s="193"/>
      <c r="AF405" s="193"/>
      <c r="AG405" s="193"/>
      <c r="AH405" s="193"/>
      <c r="AI405" s="193"/>
      <c r="AJ405" s="193"/>
      <c r="AK405" s="193"/>
      <c r="AL405" s="193"/>
      <c r="AM405" s="193"/>
      <c r="AN405" s="193"/>
      <c r="AO405" s="193"/>
      <c r="AP405" s="193"/>
      <c r="AQ405" s="193"/>
      <c r="AR405" s="193"/>
      <c r="AS405" s="193"/>
      <c r="AT405" s="193"/>
      <c r="AU405" s="193"/>
      <c r="AV405" s="193"/>
    </row>
    <row r="406" spans="1:48" ht="15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3"/>
      <c r="AF406" s="193"/>
      <c r="AG406" s="193"/>
      <c r="AH406" s="193"/>
      <c r="AI406" s="193"/>
      <c r="AJ406" s="193"/>
      <c r="AK406" s="193"/>
      <c r="AL406" s="193"/>
      <c r="AM406" s="193"/>
      <c r="AN406" s="193"/>
      <c r="AO406" s="193"/>
      <c r="AP406" s="193"/>
      <c r="AQ406" s="193"/>
      <c r="AR406" s="193"/>
      <c r="AS406" s="193"/>
      <c r="AT406" s="193"/>
      <c r="AU406" s="193"/>
      <c r="AV406" s="193"/>
    </row>
    <row r="407" spans="1:48" ht="15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  <c r="AA407" s="193"/>
      <c r="AB407" s="193"/>
      <c r="AC407" s="193"/>
      <c r="AD407" s="193"/>
      <c r="AE407" s="193"/>
      <c r="AF407" s="193"/>
      <c r="AG407" s="193"/>
      <c r="AH407" s="193"/>
      <c r="AI407" s="193"/>
      <c r="AJ407" s="193"/>
      <c r="AK407" s="193"/>
      <c r="AL407" s="193"/>
      <c r="AM407" s="193"/>
      <c r="AN407" s="193"/>
      <c r="AO407" s="193"/>
      <c r="AP407" s="193"/>
      <c r="AQ407" s="193"/>
      <c r="AR407" s="193"/>
      <c r="AS407" s="193"/>
      <c r="AT407" s="193"/>
      <c r="AU407" s="193"/>
      <c r="AV407" s="193"/>
    </row>
    <row r="408" spans="1:48" ht="15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  <c r="AE408" s="193"/>
      <c r="AF408" s="193"/>
      <c r="AG408" s="193"/>
      <c r="AH408" s="193"/>
      <c r="AI408" s="193"/>
      <c r="AJ408" s="193"/>
      <c r="AK408" s="193"/>
      <c r="AL408" s="193"/>
      <c r="AM408" s="193"/>
      <c r="AN408" s="193"/>
      <c r="AO408" s="193"/>
      <c r="AP408" s="193"/>
      <c r="AQ408" s="193"/>
      <c r="AR408" s="193"/>
      <c r="AS408" s="193"/>
      <c r="AT408" s="193"/>
      <c r="AU408" s="193"/>
      <c r="AV408" s="193"/>
    </row>
    <row r="409" spans="1:48" ht="15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  <c r="AE409" s="193"/>
      <c r="AF409" s="193"/>
      <c r="AG409" s="193"/>
      <c r="AH409" s="193"/>
      <c r="AI409" s="193"/>
      <c r="AJ409" s="193"/>
      <c r="AK409" s="193"/>
      <c r="AL409" s="193"/>
      <c r="AM409" s="193"/>
      <c r="AN409" s="193"/>
      <c r="AO409" s="193"/>
      <c r="AP409" s="193"/>
      <c r="AQ409" s="193"/>
      <c r="AR409" s="193"/>
      <c r="AS409" s="193"/>
      <c r="AT409" s="193"/>
      <c r="AU409" s="193"/>
      <c r="AV409" s="193"/>
    </row>
    <row r="410" spans="1:48" ht="15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  <c r="AE410" s="193"/>
      <c r="AF410" s="193"/>
      <c r="AG410" s="193"/>
      <c r="AH410" s="193"/>
      <c r="AI410" s="193"/>
      <c r="AJ410" s="193"/>
      <c r="AK410" s="193"/>
      <c r="AL410" s="193"/>
      <c r="AM410" s="193"/>
      <c r="AN410" s="193"/>
      <c r="AO410" s="193"/>
      <c r="AP410" s="193"/>
      <c r="AQ410" s="193"/>
      <c r="AR410" s="193"/>
      <c r="AS410" s="193"/>
      <c r="AT410" s="193"/>
      <c r="AU410" s="193"/>
      <c r="AV410" s="193"/>
    </row>
    <row r="411" spans="1:48" ht="15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  <c r="AE411" s="193"/>
      <c r="AF411" s="193"/>
      <c r="AG411" s="193"/>
      <c r="AH411" s="193"/>
      <c r="AI411" s="193"/>
      <c r="AJ411" s="193"/>
      <c r="AK411" s="193"/>
      <c r="AL411" s="193"/>
      <c r="AM411" s="193"/>
      <c r="AN411" s="193"/>
      <c r="AO411" s="193"/>
      <c r="AP411" s="193"/>
      <c r="AQ411" s="193"/>
      <c r="AR411" s="193"/>
      <c r="AS411" s="193"/>
      <c r="AT411" s="193"/>
      <c r="AU411" s="193"/>
      <c r="AV411" s="193"/>
    </row>
    <row r="412" spans="1:48" ht="15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3"/>
      <c r="AG412" s="193"/>
      <c r="AH412" s="193"/>
      <c r="AI412" s="193"/>
      <c r="AJ412" s="193"/>
      <c r="AK412" s="193"/>
      <c r="AL412" s="193"/>
      <c r="AM412" s="193"/>
      <c r="AN412" s="193"/>
      <c r="AO412" s="193"/>
      <c r="AP412" s="193"/>
      <c r="AQ412" s="193"/>
      <c r="AR412" s="193"/>
      <c r="AS412" s="193"/>
      <c r="AT412" s="193"/>
      <c r="AU412" s="193"/>
      <c r="AV412" s="193"/>
    </row>
    <row r="413" spans="1:48" ht="15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  <c r="AE413" s="193"/>
      <c r="AF413" s="193"/>
      <c r="AG413" s="193"/>
      <c r="AH413" s="193"/>
      <c r="AI413" s="193"/>
      <c r="AJ413" s="193"/>
      <c r="AK413" s="193"/>
      <c r="AL413" s="193"/>
      <c r="AM413" s="193"/>
      <c r="AN413" s="193"/>
      <c r="AO413" s="193"/>
      <c r="AP413" s="193"/>
      <c r="AQ413" s="193"/>
      <c r="AR413" s="193"/>
      <c r="AS413" s="193"/>
      <c r="AT413" s="193"/>
      <c r="AU413" s="193"/>
      <c r="AV413" s="193"/>
    </row>
    <row r="414" spans="1:48" ht="15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193"/>
      <c r="AI414" s="193"/>
      <c r="AJ414" s="193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193"/>
      <c r="AV414" s="193"/>
    </row>
    <row r="415" spans="1:48" ht="15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  <c r="AH415" s="193"/>
      <c r="AI415" s="193"/>
      <c r="AJ415" s="193"/>
      <c r="AK415" s="193"/>
      <c r="AL415" s="193"/>
      <c r="AM415" s="193"/>
      <c r="AN415" s="193"/>
      <c r="AO415" s="193"/>
      <c r="AP415" s="193"/>
      <c r="AQ415" s="193"/>
      <c r="AR415" s="193"/>
      <c r="AS415" s="193"/>
      <c r="AT415" s="193"/>
      <c r="AU415" s="193"/>
      <c r="AV415" s="193"/>
    </row>
    <row r="416" spans="1:48" ht="15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  <c r="AH416" s="193"/>
      <c r="AI416" s="193"/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193"/>
    </row>
    <row r="417" spans="1:48" ht="15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  <c r="AH417" s="193"/>
      <c r="AI417" s="193"/>
      <c r="AJ417" s="193"/>
      <c r="AK417" s="193"/>
      <c r="AL417" s="193"/>
      <c r="AM417" s="193"/>
      <c r="AN417" s="193"/>
      <c r="AO417" s="193"/>
      <c r="AP417" s="193"/>
      <c r="AQ417" s="193"/>
      <c r="AR417" s="193"/>
      <c r="AS417" s="193"/>
      <c r="AT417" s="193"/>
      <c r="AU417" s="193"/>
      <c r="AV417" s="193"/>
    </row>
    <row r="418" spans="1:48" ht="15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  <c r="AH418" s="193"/>
      <c r="AI418" s="193"/>
      <c r="AJ418" s="193"/>
      <c r="AK418" s="193"/>
      <c r="AL418" s="193"/>
      <c r="AM418" s="193"/>
      <c r="AN418" s="193"/>
      <c r="AO418" s="193"/>
      <c r="AP418" s="193"/>
      <c r="AQ418" s="193"/>
      <c r="AR418" s="193"/>
      <c r="AS418" s="193"/>
      <c r="AT418" s="193"/>
      <c r="AU418" s="193"/>
      <c r="AV418" s="193"/>
    </row>
    <row r="419" spans="1:48" ht="15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  <c r="AH419" s="193"/>
      <c r="AI419" s="193"/>
      <c r="AJ419" s="193"/>
      <c r="AK419" s="193"/>
      <c r="AL419" s="193"/>
      <c r="AM419" s="193"/>
      <c r="AN419" s="193"/>
      <c r="AO419" s="193"/>
      <c r="AP419" s="193"/>
      <c r="AQ419" s="193"/>
      <c r="AR419" s="193"/>
      <c r="AS419" s="193"/>
      <c r="AT419" s="193"/>
      <c r="AU419" s="193"/>
      <c r="AV419" s="193"/>
    </row>
    <row r="420" spans="1:48" ht="15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  <c r="AH420" s="193"/>
      <c r="AI420" s="193"/>
      <c r="AJ420" s="193"/>
      <c r="AK420" s="193"/>
      <c r="AL420" s="193"/>
      <c r="AM420" s="193"/>
      <c r="AN420" s="193"/>
      <c r="AO420" s="193"/>
      <c r="AP420" s="193"/>
      <c r="AQ420" s="193"/>
      <c r="AR420" s="193"/>
      <c r="AS420" s="193"/>
      <c r="AT420" s="193"/>
      <c r="AU420" s="193"/>
      <c r="AV420" s="193"/>
    </row>
    <row r="421" spans="1:48" ht="15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  <c r="AH421" s="193"/>
      <c r="AI421" s="193"/>
      <c r="AJ421" s="193"/>
      <c r="AK421" s="193"/>
      <c r="AL421" s="193"/>
      <c r="AM421" s="193"/>
      <c r="AN421" s="193"/>
      <c r="AO421" s="193"/>
      <c r="AP421" s="193"/>
      <c r="AQ421" s="193"/>
      <c r="AR421" s="193"/>
      <c r="AS421" s="193"/>
      <c r="AT421" s="193"/>
      <c r="AU421" s="193"/>
      <c r="AV421" s="193"/>
    </row>
    <row r="422" spans="1:48" ht="15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  <c r="AH422" s="193"/>
      <c r="AI422" s="193"/>
      <c r="AJ422" s="193"/>
      <c r="AK422" s="193"/>
      <c r="AL422" s="193"/>
      <c r="AM422" s="193"/>
      <c r="AN422" s="193"/>
      <c r="AO422" s="193"/>
      <c r="AP422" s="193"/>
      <c r="AQ422" s="193"/>
      <c r="AR422" s="193"/>
      <c r="AS422" s="193"/>
      <c r="AT422" s="193"/>
      <c r="AU422" s="193"/>
      <c r="AV422" s="193"/>
    </row>
    <row r="423" spans="1:48" ht="15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  <c r="AE423" s="193"/>
      <c r="AF423" s="193"/>
      <c r="AG423" s="193"/>
      <c r="AH423" s="193"/>
      <c r="AI423" s="193"/>
      <c r="AJ423" s="193"/>
      <c r="AK423" s="193"/>
      <c r="AL423" s="193"/>
      <c r="AM423" s="193"/>
      <c r="AN423" s="193"/>
      <c r="AO423" s="193"/>
      <c r="AP423" s="193"/>
      <c r="AQ423" s="193"/>
      <c r="AR423" s="193"/>
      <c r="AS423" s="193"/>
      <c r="AT423" s="193"/>
      <c r="AU423" s="193"/>
      <c r="AV423" s="193"/>
    </row>
    <row r="424" spans="1:48" ht="15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  <c r="AE424" s="193"/>
      <c r="AF424" s="193"/>
      <c r="AG424" s="193"/>
      <c r="AH424" s="193"/>
      <c r="AI424" s="193"/>
      <c r="AJ424" s="193"/>
      <c r="AK424" s="193"/>
      <c r="AL424" s="193"/>
      <c r="AM424" s="193"/>
      <c r="AN424" s="193"/>
      <c r="AO424" s="193"/>
      <c r="AP424" s="193"/>
      <c r="AQ424" s="193"/>
      <c r="AR424" s="193"/>
      <c r="AS424" s="193"/>
      <c r="AT424" s="193"/>
      <c r="AU424" s="193"/>
      <c r="AV424" s="193"/>
    </row>
    <row r="425" spans="1:48" ht="15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3"/>
      <c r="AF425" s="193"/>
      <c r="AG425" s="193"/>
      <c r="AH425" s="193"/>
      <c r="AI425" s="193"/>
      <c r="AJ425" s="193"/>
      <c r="AK425" s="193"/>
      <c r="AL425" s="193"/>
      <c r="AM425" s="193"/>
      <c r="AN425" s="193"/>
      <c r="AO425" s="193"/>
      <c r="AP425" s="193"/>
      <c r="AQ425" s="193"/>
      <c r="AR425" s="193"/>
      <c r="AS425" s="193"/>
      <c r="AT425" s="193"/>
      <c r="AU425" s="193"/>
      <c r="AV425" s="193"/>
    </row>
    <row r="426" spans="1:48" ht="15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  <c r="AE426" s="193"/>
      <c r="AF426" s="193"/>
      <c r="AG426" s="193"/>
      <c r="AH426" s="193"/>
      <c r="AI426" s="193"/>
      <c r="AJ426" s="193"/>
      <c r="AK426" s="193"/>
      <c r="AL426" s="193"/>
      <c r="AM426" s="193"/>
      <c r="AN426" s="193"/>
      <c r="AO426" s="193"/>
      <c r="AP426" s="193"/>
      <c r="AQ426" s="193"/>
      <c r="AR426" s="193"/>
      <c r="AS426" s="193"/>
      <c r="AT426" s="193"/>
      <c r="AU426" s="193"/>
      <c r="AV426" s="193"/>
    </row>
    <row r="427" spans="1:48" ht="15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  <c r="AH427" s="193"/>
      <c r="AI427" s="193"/>
      <c r="AJ427" s="193"/>
      <c r="AK427" s="193"/>
      <c r="AL427" s="193"/>
      <c r="AM427" s="193"/>
      <c r="AN427" s="193"/>
      <c r="AO427" s="193"/>
      <c r="AP427" s="193"/>
      <c r="AQ427" s="193"/>
      <c r="AR427" s="193"/>
      <c r="AS427" s="193"/>
      <c r="AT427" s="193"/>
      <c r="AU427" s="193"/>
      <c r="AV427" s="193"/>
    </row>
    <row r="428" spans="1:48" ht="15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  <c r="AH428" s="193"/>
      <c r="AI428" s="193"/>
      <c r="AJ428" s="193"/>
      <c r="AK428" s="193"/>
      <c r="AL428" s="193"/>
      <c r="AM428" s="193"/>
      <c r="AN428" s="193"/>
      <c r="AO428" s="193"/>
      <c r="AP428" s="193"/>
      <c r="AQ428" s="193"/>
      <c r="AR428" s="193"/>
      <c r="AS428" s="193"/>
      <c r="AT428" s="193"/>
      <c r="AU428" s="193"/>
      <c r="AV428" s="193"/>
    </row>
    <row r="429" spans="1:48" ht="15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  <c r="AE429" s="193"/>
      <c r="AF429" s="193"/>
      <c r="AG429" s="193"/>
      <c r="AH429" s="193"/>
      <c r="AI429" s="193"/>
      <c r="AJ429" s="193"/>
      <c r="AK429" s="193"/>
      <c r="AL429" s="193"/>
      <c r="AM429" s="193"/>
      <c r="AN429" s="193"/>
      <c r="AO429" s="193"/>
      <c r="AP429" s="193"/>
      <c r="AQ429" s="193"/>
      <c r="AR429" s="193"/>
      <c r="AS429" s="193"/>
      <c r="AT429" s="193"/>
      <c r="AU429" s="193"/>
      <c r="AV429" s="193"/>
    </row>
    <row r="430" spans="1:48" ht="15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  <c r="AE430" s="193"/>
      <c r="AF430" s="193"/>
      <c r="AG430" s="193"/>
      <c r="AH430" s="193"/>
      <c r="AI430" s="193"/>
      <c r="AJ430" s="193"/>
      <c r="AK430" s="193"/>
      <c r="AL430" s="193"/>
      <c r="AM430" s="193"/>
      <c r="AN430" s="193"/>
      <c r="AO430" s="193"/>
      <c r="AP430" s="193"/>
      <c r="AQ430" s="193"/>
      <c r="AR430" s="193"/>
      <c r="AS430" s="193"/>
      <c r="AT430" s="193"/>
      <c r="AU430" s="193"/>
      <c r="AV430" s="193"/>
    </row>
    <row r="431" spans="1:48" ht="15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  <c r="AH431" s="193"/>
      <c r="AI431" s="193"/>
      <c r="AJ431" s="193"/>
      <c r="AK431" s="193"/>
      <c r="AL431" s="193"/>
      <c r="AM431" s="193"/>
      <c r="AN431" s="193"/>
      <c r="AO431" s="193"/>
      <c r="AP431" s="193"/>
      <c r="AQ431" s="193"/>
      <c r="AR431" s="193"/>
      <c r="AS431" s="193"/>
      <c r="AT431" s="193"/>
      <c r="AU431" s="193"/>
      <c r="AV431" s="193"/>
    </row>
    <row r="432" spans="1:48" ht="15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  <c r="AH432" s="193"/>
      <c r="AI432" s="193"/>
      <c r="AJ432" s="193"/>
      <c r="AK432" s="193"/>
      <c r="AL432" s="193"/>
      <c r="AM432" s="193"/>
      <c r="AN432" s="193"/>
      <c r="AO432" s="193"/>
      <c r="AP432" s="193"/>
      <c r="AQ432" s="193"/>
      <c r="AR432" s="193"/>
      <c r="AS432" s="193"/>
      <c r="AT432" s="193"/>
      <c r="AU432" s="193"/>
      <c r="AV432" s="193"/>
    </row>
    <row r="433" spans="1:48" ht="15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  <c r="AE433" s="193"/>
      <c r="AF433" s="193"/>
      <c r="AG433" s="193"/>
      <c r="AH433" s="193"/>
      <c r="AI433" s="193"/>
      <c r="AJ433" s="193"/>
      <c r="AK433" s="193"/>
      <c r="AL433" s="193"/>
      <c r="AM433" s="193"/>
      <c r="AN433" s="193"/>
      <c r="AO433" s="193"/>
      <c r="AP433" s="193"/>
      <c r="AQ433" s="193"/>
      <c r="AR433" s="193"/>
      <c r="AS433" s="193"/>
      <c r="AT433" s="193"/>
      <c r="AU433" s="193"/>
      <c r="AV433" s="193"/>
    </row>
    <row r="434" spans="1:48" ht="15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  <c r="AE434" s="193"/>
      <c r="AF434" s="193"/>
      <c r="AG434" s="193"/>
      <c r="AH434" s="193"/>
      <c r="AI434" s="193"/>
      <c r="AJ434" s="193"/>
      <c r="AK434" s="193"/>
      <c r="AL434" s="193"/>
      <c r="AM434" s="193"/>
      <c r="AN434" s="193"/>
      <c r="AO434" s="193"/>
      <c r="AP434" s="193"/>
      <c r="AQ434" s="193"/>
      <c r="AR434" s="193"/>
      <c r="AS434" s="193"/>
      <c r="AT434" s="193"/>
      <c r="AU434" s="193"/>
      <c r="AV434" s="193"/>
    </row>
    <row r="435" spans="1:48" ht="15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  <c r="AE435" s="193"/>
      <c r="AF435" s="193"/>
      <c r="AG435" s="193"/>
      <c r="AH435" s="193"/>
      <c r="AI435" s="193"/>
      <c r="AJ435" s="193"/>
      <c r="AK435" s="193"/>
      <c r="AL435" s="193"/>
      <c r="AM435" s="193"/>
      <c r="AN435" s="193"/>
      <c r="AO435" s="193"/>
      <c r="AP435" s="193"/>
      <c r="AQ435" s="193"/>
      <c r="AR435" s="193"/>
      <c r="AS435" s="193"/>
      <c r="AT435" s="193"/>
      <c r="AU435" s="193"/>
      <c r="AV435" s="193"/>
    </row>
    <row r="436" spans="1:48" ht="15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  <c r="AH436" s="193"/>
      <c r="AI436" s="193"/>
      <c r="AJ436" s="193"/>
      <c r="AK436" s="193"/>
      <c r="AL436" s="193"/>
      <c r="AM436" s="193"/>
      <c r="AN436" s="193"/>
      <c r="AO436" s="193"/>
      <c r="AP436" s="193"/>
      <c r="AQ436" s="193"/>
      <c r="AR436" s="193"/>
      <c r="AS436" s="193"/>
      <c r="AT436" s="193"/>
      <c r="AU436" s="193"/>
      <c r="AV436" s="193"/>
    </row>
    <row r="437" spans="1:48" ht="15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193"/>
      <c r="AI437" s="193"/>
      <c r="AJ437" s="193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193"/>
      <c r="AV437" s="193"/>
    </row>
    <row r="438" spans="1:48" ht="15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  <c r="AH438" s="193"/>
      <c r="AI438" s="193"/>
      <c r="AJ438" s="193"/>
      <c r="AK438" s="193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</row>
    <row r="439" spans="1:48" ht="15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  <c r="AE439" s="193"/>
      <c r="AF439" s="193"/>
      <c r="AG439" s="193"/>
      <c r="AH439" s="193"/>
      <c r="AI439" s="193"/>
      <c r="AJ439" s="193"/>
      <c r="AK439" s="193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</row>
    <row r="440" spans="1:48" ht="15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  <c r="AE440" s="193"/>
      <c r="AF440" s="193"/>
      <c r="AG440" s="193"/>
      <c r="AH440" s="193"/>
      <c r="AI440" s="193"/>
      <c r="AJ440" s="193"/>
      <c r="AK440" s="193"/>
      <c r="AL440" s="193"/>
      <c r="AM440" s="193"/>
      <c r="AN440" s="193"/>
      <c r="AO440" s="193"/>
      <c r="AP440" s="193"/>
      <c r="AQ440" s="193"/>
      <c r="AR440" s="193"/>
      <c r="AS440" s="193"/>
      <c r="AT440" s="193"/>
      <c r="AU440" s="193"/>
      <c r="AV440" s="193"/>
    </row>
    <row r="441" spans="1:48" ht="15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  <c r="AH441" s="193"/>
      <c r="AI441" s="193"/>
      <c r="AJ441" s="193"/>
      <c r="AK441" s="193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</row>
    <row r="442" spans="1:48" ht="15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  <c r="AH442" s="193"/>
      <c r="AI442" s="193"/>
      <c r="AJ442" s="193"/>
      <c r="AK442" s="193"/>
      <c r="AL442" s="193"/>
      <c r="AM442" s="193"/>
      <c r="AN442" s="193"/>
      <c r="AO442" s="193"/>
      <c r="AP442" s="193"/>
      <c r="AQ442" s="193"/>
      <c r="AR442" s="193"/>
      <c r="AS442" s="193"/>
      <c r="AT442" s="193"/>
      <c r="AU442" s="193"/>
      <c r="AV442" s="193"/>
    </row>
    <row r="443" spans="1:48" ht="15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  <c r="AE443" s="193"/>
      <c r="AF443" s="193"/>
      <c r="AG443" s="193"/>
      <c r="AH443" s="193"/>
      <c r="AI443" s="193"/>
      <c r="AJ443" s="193"/>
      <c r="AK443" s="193"/>
      <c r="AL443" s="193"/>
      <c r="AM443" s="193"/>
      <c r="AN443" s="193"/>
      <c r="AO443" s="193"/>
      <c r="AP443" s="193"/>
      <c r="AQ443" s="193"/>
      <c r="AR443" s="193"/>
      <c r="AS443" s="193"/>
      <c r="AT443" s="193"/>
      <c r="AU443" s="193"/>
      <c r="AV443" s="193"/>
    </row>
    <row r="444" spans="1:48" ht="15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  <c r="AH444" s="193"/>
      <c r="AI444" s="193"/>
      <c r="AJ444" s="193"/>
      <c r="AK444" s="193"/>
      <c r="AL444" s="193"/>
      <c r="AM444" s="193"/>
      <c r="AN444" s="193"/>
      <c r="AO444" s="193"/>
      <c r="AP444" s="193"/>
      <c r="AQ444" s="193"/>
      <c r="AR444" s="193"/>
      <c r="AS444" s="193"/>
      <c r="AT444" s="193"/>
      <c r="AU444" s="193"/>
      <c r="AV444" s="193"/>
    </row>
    <row r="445" spans="1:48" ht="15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  <c r="AH445" s="193"/>
      <c r="AI445" s="193"/>
      <c r="AJ445" s="193"/>
      <c r="AK445" s="193"/>
      <c r="AL445" s="193"/>
      <c r="AM445" s="193"/>
      <c r="AN445" s="193"/>
      <c r="AO445" s="193"/>
      <c r="AP445" s="193"/>
      <c r="AQ445" s="193"/>
      <c r="AR445" s="193"/>
      <c r="AS445" s="193"/>
      <c r="AT445" s="193"/>
      <c r="AU445" s="193"/>
      <c r="AV445" s="193"/>
    </row>
    <row r="446" spans="1:48" ht="15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  <c r="AH446" s="193"/>
      <c r="AI446" s="193"/>
      <c r="AJ446" s="193"/>
      <c r="AK446" s="193"/>
      <c r="AL446" s="193"/>
      <c r="AM446" s="193"/>
      <c r="AN446" s="193"/>
      <c r="AO446" s="193"/>
      <c r="AP446" s="193"/>
      <c r="AQ446" s="193"/>
      <c r="AR446" s="193"/>
      <c r="AS446" s="193"/>
      <c r="AT446" s="193"/>
      <c r="AU446" s="193"/>
      <c r="AV446" s="193"/>
    </row>
    <row r="447" spans="1:48" ht="15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  <c r="AH447" s="193"/>
      <c r="AI447" s="193"/>
      <c r="AJ447" s="193"/>
      <c r="AK447" s="193"/>
      <c r="AL447" s="193"/>
      <c r="AM447" s="193"/>
      <c r="AN447" s="193"/>
      <c r="AO447" s="193"/>
      <c r="AP447" s="193"/>
      <c r="AQ447" s="193"/>
      <c r="AR447" s="193"/>
      <c r="AS447" s="193"/>
      <c r="AT447" s="193"/>
      <c r="AU447" s="193"/>
      <c r="AV447" s="193"/>
    </row>
    <row r="448" spans="1:48" ht="15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  <c r="AH448" s="193"/>
      <c r="AI448" s="193"/>
      <c r="AJ448" s="193"/>
      <c r="AK448" s="193"/>
      <c r="AL448" s="193"/>
      <c r="AM448" s="193"/>
      <c r="AN448" s="193"/>
      <c r="AO448" s="193"/>
      <c r="AP448" s="193"/>
      <c r="AQ448" s="193"/>
      <c r="AR448" s="193"/>
      <c r="AS448" s="193"/>
      <c r="AT448" s="193"/>
      <c r="AU448" s="193"/>
      <c r="AV448" s="193"/>
    </row>
    <row r="449" spans="1:48" ht="15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  <c r="AE449" s="193"/>
      <c r="AF449" s="193"/>
      <c r="AG449" s="193"/>
      <c r="AH449" s="193"/>
      <c r="AI449" s="193"/>
      <c r="AJ449" s="193"/>
      <c r="AK449" s="193"/>
      <c r="AL449" s="193"/>
      <c r="AM449" s="193"/>
      <c r="AN449" s="193"/>
      <c r="AO449" s="193"/>
      <c r="AP449" s="193"/>
      <c r="AQ449" s="193"/>
      <c r="AR449" s="193"/>
      <c r="AS449" s="193"/>
      <c r="AT449" s="193"/>
      <c r="AU449" s="193"/>
      <c r="AV449" s="193"/>
    </row>
    <row r="450" spans="1:48" ht="15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  <c r="AH450" s="193"/>
      <c r="AI450" s="193"/>
      <c r="AJ450" s="193"/>
      <c r="AK450" s="193"/>
      <c r="AL450" s="193"/>
      <c r="AM450" s="193"/>
      <c r="AN450" s="193"/>
      <c r="AO450" s="193"/>
      <c r="AP450" s="193"/>
      <c r="AQ450" s="193"/>
      <c r="AR450" s="193"/>
      <c r="AS450" s="193"/>
      <c r="AT450" s="193"/>
      <c r="AU450" s="193"/>
      <c r="AV450" s="193"/>
    </row>
    <row r="451" spans="1:48" ht="15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3"/>
      <c r="AK451" s="193"/>
      <c r="AL451" s="193"/>
      <c r="AM451" s="193"/>
      <c r="AN451" s="193"/>
      <c r="AO451" s="193"/>
      <c r="AP451" s="193"/>
      <c r="AQ451" s="193"/>
      <c r="AR451" s="193"/>
      <c r="AS451" s="193"/>
      <c r="AT451" s="193"/>
      <c r="AU451" s="193"/>
      <c r="AV451" s="193"/>
    </row>
    <row r="452" spans="1:48" ht="15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  <c r="AH452" s="193"/>
      <c r="AI452" s="193"/>
      <c r="AJ452" s="193"/>
      <c r="AK452" s="193"/>
      <c r="AL452" s="193"/>
      <c r="AM452" s="193"/>
      <c r="AN452" s="193"/>
      <c r="AO452" s="193"/>
      <c r="AP452" s="193"/>
      <c r="AQ452" s="193"/>
      <c r="AR452" s="193"/>
      <c r="AS452" s="193"/>
      <c r="AT452" s="193"/>
      <c r="AU452" s="193"/>
      <c r="AV452" s="193"/>
    </row>
    <row r="453" spans="1:48" ht="15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  <c r="AE453" s="193"/>
      <c r="AF453" s="193"/>
      <c r="AG453" s="193"/>
      <c r="AH453" s="193"/>
      <c r="AI453" s="193"/>
      <c r="AJ453" s="193"/>
      <c r="AK453" s="193"/>
      <c r="AL453" s="193"/>
      <c r="AM453" s="193"/>
      <c r="AN453" s="193"/>
      <c r="AO453" s="193"/>
      <c r="AP453" s="193"/>
      <c r="AQ453" s="193"/>
      <c r="AR453" s="193"/>
      <c r="AS453" s="193"/>
      <c r="AT453" s="193"/>
      <c r="AU453" s="193"/>
      <c r="AV453" s="193"/>
    </row>
    <row r="454" spans="1:48" ht="15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  <c r="AE454" s="193"/>
      <c r="AF454" s="193"/>
      <c r="AG454" s="193"/>
      <c r="AH454" s="193"/>
      <c r="AI454" s="193"/>
      <c r="AJ454" s="193"/>
      <c r="AK454" s="193"/>
      <c r="AL454" s="193"/>
      <c r="AM454" s="193"/>
      <c r="AN454" s="193"/>
      <c r="AO454" s="193"/>
      <c r="AP454" s="193"/>
      <c r="AQ454" s="193"/>
      <c r="AR454" s="193"/>
      <c r="AS454" s="193"/>
      <c r="AT454" s="193"/>
      <c r="AU454" s="193"/>
      <c r="AV454" s="193"/>
    </row>
    <row r="455" spans="1:48" ht="15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3"/>
      <c r="AF455" s="193"/>
      <c r="AG455" s="193"/>
      <c r="AH455" s="193"/>
      <c r="AI455" s="193"/>
      <c r="AJ455" s="193"/>
      <c r="AK455" s="193"/>
      <c r="AL455" s="193"/>
      <c r="AM455" s="193"/>
      <c r="AN455" s="193"/>
      <c r="AO455" s="193"/>
      <c r="AP455" s="193"/>
      <c r="AQ455" s="193"/>
      <c r="AR455" s="193"/>
      <c r="AS455" s="193"/>
      <c r="AT455" s="193"/>
      <c r="AU455" s="193"/>
      <c r="AV455" s="193"/>
    </row>
    <row r="456" spans="1:48" ht="15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  <c r="AE456" s="193"/>
      <c r="AF456" s="193"/>
      <c r="AG456" s="193"/>
      <c r="AH456" s="193"/>
      <c r="AI456" s="193"/>
      <c r="AJ456" s="193"/>
      <c r="AK456" s="193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</row>
    <row r="457" spans="1:48" ht="15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  <c r="AE457" s="193"/>
      <c r="AF457" s="193"/>
      <c r="AG457" s="193"/>
      <c r="AH457" s="193"/>
      <c r="AI457" s="193"/>
      <c r="AJ457" s="193"/>
      <c r="AK457" s="193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</row>
    <row r="458" spans="1:48" ht="15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  <c r="AE458" s="193"/>
      <c r="AF458" s="193"/>
      <c r="AG458" s="193"/>
      <c r="AH458" s="193"/>
      <c r="AI458" s="193"/>
      <c r="AJ458" s="193"/>
      <c r="AK458" s="193"/>
      <c r="AL458" s="193"/>
      <c r="AM458" s="193"/>
      <c r="AN458" s="193"/>
      <c r="AO458" s="193"/>
      <c r="AP458" s="193"/>
      <c r="AQ458" s="193"/>
      <c r="AR458" s="193"/>
      <c r="AS458" s="193"/>
      <c r="AT458" s="193"/>
      <c r="AU458" s="193"/>
      <c r="AV458" s="193"/>
    </row>
    <row r="459" spans="1:48" ht="15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  <c r="AE459" s="193"/>
      <c r="AF459" s="193"/>
      <c r="AG459" s="193"/>
      <c r="AH459" s="193"/>
      <c r="AI459" s="193"/>
      <c r="AJ459" s="193"/>
      <c r="AK459" s="193"/>
      <c r="AL459" s="193"/>
      <c r="AM459" s="193"/>
      <c r="AN459" s="193"/>
      <c r="AO459" s="193"/>
      <c r="AP459" s="193"/>
      <c r="AQ459" s="193"/>
      <c r="AR459" s="193"/>
      <c r="AS459" s="193"/>
      <c r="AT459" s="193"/>
      <c r="AU459" s="193"/>
      <c r="AV459" s="193"/>
    </row>
    <row r="460" spans="1:48" ht="15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3"/>
      <c r="AF460" s="193"/>
      <c r="AG460" s="193"/>
      <c r="AH460" s="193"/>
      <c r="AI460" s="193"/>
      <c r="AJ460" s="193"/>
      <c r="AK460" s="193"/>
      <c r="AL460" s="193"/>
      <c r="AM460" s="193"/>
      <c r="AN460" s="193"/>
      <c r="AO460" s="193"/>
      <c r="AP460" s="193"/>
      <c r="AQ460" s="193"/>
      <c r="AR460" s="193"/>
      <c r="AS460" s="193"/>
      <c r="AT460" s="193"/>
      <c r="AU460" s="193"/>
      <c r="AV460" s="193"/>
    </row>
    <row r="461" spans="1:48" ht="15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  <c r="AH461" s="193"/>
      <c r="AI461" s="193"/>
      <c r="AJ461" s="193"/>
      <c r="AK461" s="193"/>
      <c r="AL461" s="193"/>
      <c r="AM461" s="193"/>
      <c r="AN461" s="193"/>
      <c r="AO461" s="193"/>
      <c r="AP461" s="193"/>
      <c r="AQ461" s="193"/>
      <c r="AR461" s="193"/>
      <c r="AS461" s="193"/>
      <c r="AT461" s="193"/>
      <c r="AU461" s="193"/>
      <c r="AV461" s="193"/>
    </row>
    <row r="462" spans="1:48" ht="15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  <c r="AH462" s="193"/>
      <c r="AI462" s="193"/>
      <c r="AJ462" s="193"/>
      <c r="AK462" s="193"/>
      <c r="AL462" s="193"/>
      <c r="AM462" s="193"/>
      <c r="AN462" s="193"/>
      <c r="AO462" s="193"/>
      <c r="AP462" s="193"/>
      <c r="AQ462" s="193"/>
      <c r="AR462" s="193"/>
      <c r="AS462" s="193"/>
      <c r="AT462" s="193"/>
      <c r="AU462" s="193"/>
      <c r="AV462" s="193"/>
    </row>
    <row r="463" spans="1:48" ht="15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  <c r="AH463" s="193"/>
      <c r="AI463" s="193"/>
      <c r="AJ463" s="193"/>
      <c r="AK463" s="193"/>
      <c r="AL463" s="193"/>
      <c r="AM463" s="193"/>
      <c r="AN463" s="193"/>
      <c r="AO463" s="193"/>
      <c r="AP463" s="193"/>
      <c r="AQ463" s="193"/>
      <c r="AR463" s="193"/>
      <c r="AS463" s="193"/>
      <c r="AT463" s="193"/>
      <c r="AU463" s="193"/>
      <c r="AV463" s="193"/>
    </row>
    <row r="464" spans="1:48" ht="15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  <c r="AE464" s="193"/>
      <c r="AF464" s="193"/>
      <c r="AG464" s="193"/>
      <c r="AH464" s="193"/>
      <c r="AI464" s="193"/>
      <c r="AJ464" s="193"/>
      <c r="AK464" s="193"/>
      <c r="AL464" s="193"/>
      <c r="AM464" s="193"/>
      <c r="AN464" s="193"/>
      <c r="AO464" s="193"/>
      <c r="AP464" s="193"/>
      <c r="AQ464" s="193"/>
      <c r="AR464" s="193"/>
      <c r="AS464" s="193"/>
      <c r="AT464" s="193"/>
      <c r="AU464" s="193"/>
      <c r="AV464" s="193"/>
    </row>
    <row r="465" spans="1:48" ht="15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193"/>
      <c r="AJ465" s="193"/>
      <c r="AK465" s="193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</row>
    <row r="466" spans="1:48" ht="15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3"/>
      <c r="AF466" s="193"/>
      <c r="AG466" s="193"/>
      <c r="AH466" s="193"/>
      <c r="AI466" s="193"/>
      <c r="AJ466" s="193"/>
      <c r="AK466" s="193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</row>
    <row r="467" spans="1:48" ht="15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  <c r="AE467" s="193"/>
      <c r="AF467" s="193"/>
      <c r="AG467" s="193"/>
      <c r="AH467" s="193"/>
      <c r="AI467" s="193"/>
      <c r="AJ467" s="193"/>
      <c r="AK467" s="193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</row>
    <row r="468" spans="1:48" ht="15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  <c r="AE468" s="193"/>
      <c r="AF468" s="193"/>
      <c r="AG468" s="193"/>
      <c r="AH468" s="193"/>
      <c r="AI468" s="193"/>
      <c r="AJ468" s="193"/>
      <c r="AK468" s="193"/>
      <c r="AL468" s="193"/>
      <c r="AM468" s="193"/>
      <c r="AN468" s="193"/>
      <c r="AO468" s="193"/>
      <c r="AP468" s="193"/>
      <c r="AQ468" s="193"/>
      <c r="AR468" s="193"/>
      <c r="AS468" s="193"/>
      <c r="AT468" s="193"/>
      <c r="AU468" s="193"/>
      <c r="AV468" s="193"/>
    </row>
    <row r="469" spans="1:48" ht="15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  <c r="AH469" s="193"/>
      <c r="AI469" s="193"/>
      <c r="AJ469" s="193"/>
      <c r="AK469" s="193"/>
      <c r="AL469" s="193"/>
      <c r="AM469" s="193"/>
      <c r="AN469" s="193"/>
      <c r="AO469" s="193"/>
      <c r="AP469" s="193"/>
      <c r="AQ469" s="193"/>
      <c r="AR469" s="193"/>
      <c r="AS469" s="193"/>
      <c r="AT469" s="193"/>
      <c r="AU469" s="193"/>
      <c r="AV469" s="193"/>
    </row>
    <row r="470" spans="1:48" ht="15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  <c r="AH470" s="193"/>
      <c r="AI470" s="193"/>
      <c r="AJ470" s="193"/>
      <c r="AK470" s="193"/>
      <c r="AL470" s="193"/>
      <c r="AM470" s="193"/>
      <c r="AN470" s="193"/>
      <c r="AO470" s="193"/>
      <c r="AP470" s="193"/>
      <c r="AQ470" s="193"/>
      <c r="AR470" s="193"/>
      <c r="AS470" s="193"/>
      <c r="AT470" s="193"/>
      <c r="AU470" s="193"/>
      <c r="AV470" s="193"/>
    </row>
    <row r="471" spans="1:48" ht="15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  <c r="AH471" s="193"/>
      <c r="AI471" s="193"/>
      <c r="AJ471" s="193"/>
      <c r="AK471" s="193"/>
      <c r="AL471" s="193"/>
      <c r="AM471" s="193"/>
      <c r="AN471" s="193"/>
      <c r="AO471" s="193"/>
      <c r="AP471" s="193"/>
      <c r="AQ471" s="193"/>
      <c r="AR471" s="193"/>
      <c r="AS471" s="193"/>
      <c r="AT471" s="193"/>
      <c r="AU471" s="193"/>
      <c r="AV471" s="193"/>
    </row>
    <row r="472" spans="1:48" ht="15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  <c r="AE472" s="193"/>
      <c r="AF472" s="193"/>
      <c r="AG472" s="193"/>
      <c r="AH472" s="193"/>
      <c r="AI472" s="193"/>
      <c r="AJ472" s="193"/>
      <c r="AK472" s="193"/>
      <c r="AL472" s="193"/>
      <c r="AM472" s="193"/>
      <c r="AN472" s="193"/>
      <c r="AO472" s="193"/>
      <c r="AP472" s="193"/>
      <c r="AQ472" s="193"/>
      <c r="AR472" s="193"/>
      <c r="AS472" s="193"/>
      <c r="AT472" s="193"/>
      <c r="AU472" s="193"/>
      <c r="AV472" s="193"/>
    </row>
    <row r="473" spans="1:48" ht="15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  <c r="AH473" s="193"/>
      <c r="AI473" s="193"/>
      <c r="AJ473" s="193"/>
      <c r="AK473" s="193"/>
      <c r="AL473" s="193"/>
      <c r="AM473" s="193"/>
      <c r="AN473" s="193"/>
      <c r="AO473" s="193"/>
      <c r="AP473" s="193"/>
      <c r="AQ473" s="193"/>
      <c r="AR473" s="193"/>
      <c r="AS473" s="193"/>
      <c r="AT473" s="193"/>
      <c r="AU473" s="193"/>
      <c r="AV473" s="193"/>
    </row>
    <row r="474" spans="1:48" ht="15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  <c r="AH474" s="193"/>
      <c r="AI474" s="193"/>
      <c r="AJ474" s="193"/>
      <c r="AK474" s="193"/>
      <c r="AL474" s="193"/>
      <c r="AM474" s="193"/>
      <c r="AN474" s="193"/>
      <c r="AO474" s="193"/>
      <c r="AP474" s="193"/>
      <c r="AQ474" s="193"/>
      <c r="AR474" s="193"/>
      <c r="AS474" s="193"/>
      <c r="AT474" s="193"/>
      <c r="AU474" s="193"/>
      <c r="AV474" s="193"/>
    </row>
    <row r="475" spans="1:48" ht="15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3"/>
      <c r="AG475" s="193"/>
      <c r="AH475" s="193"/>
      <c r="AI475" s="193"/>
      <c r="AJ475" s="193"/>
      <c r="AK475" s="193"/>
      <c r="AL475" s="193"/>
      <c r="AM475" s="193"/>
      <c r="AN475" s="193"/>
      <c r="AO475" s="193"/>
      <c r="AP475" s="193"/>
      <c r="AQ475" s="193"/>
      <c r="AR475" s="193"/>
      <c r="AS475" s="193"/>
      <c r="AT475" s="193"/>
      <c r="AU475" s="193"/>
      <c r="AV475" s="193"/>
    </row>
    <row r="476" spans="1:48" ht="15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3"/>
      <c r="AF476" s="193"/>
      <c r="AG476" s="193"/>
      <c r="AH476" s="193"/>
      <c r="AI476" s="193"/>
      <c r="AJ476" s="193"/>
      <c r="AK476" s="193"/>
      <c r="AL476" s="193"/>
      <c r="AM476" s="193"/>
      <c r="AN476" s="193"/>
      <c r="AO476" s="193"/>
      <c r="AP476" s="193"/>
      <c r="AQ476" s="193"/>
      <c r="AR476" s="193"/>
      <c r="AS476" s="193"/>
      <c r="AT476" s="193"/>
      <c r="AU476" s="193"/>
      <c r="AV476" s="193"/>
    </row>
    <row r="477" spans="1:48" ht="15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  <c r="AA477" s="193"/>
      <c r="AB477" s="193"/>
      <c r="AC477" s="193"/>
      <c r="AD477" s="193"/>
      <c r="AE477" s="193"/>
      <c r="AF477" s="193"/>
      <c r="AG477" s="193"/>
      <c r="AH477" s="193"/>
      <c r="AI477" s="193"/>
      <c r="AJ477" s="193"/>
      <c r="AK477" s="193"/>
      <c r="AL477" s="193"/>
      <c r="AM477" s="193"/>
      <c r="AN477" s="193"/>
      <c r="AO477" s="193"/>
      <c r="AP477" s="193"/>
      <c r="AQ477" s="193"/>
      <c r="AR477" s="193"/>
      <c r="AS477" s="193"/>
      <c r="AT477" s="193"/>
      <c r="AU477" s="193"/>
      <c r="AV477" s="193"/>
    </row>
    <row r="478" spans="1:48" ht="15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  <c r="AE478" s="193"/>
      <c r="AF478" s="193"/>
      <c r="AG478" s="193"/>
      <c r="AH478" s="193"/>
      <c r="AI478" s="193"/>
      <c r="AJ478" s="193"/>
      <c r="AK478" s="193"/>
      <c r="AL478" s="193"/>
      <c r="AM478" s="193"/>
      <c r="AN478" s="193"/>
      <c r="AO478" s="193"/>
      <c r="AP478" s="193"/>
      <c r="AQ478" s="193"/>
      <c r="AR478" s="193"/>
      <c r="AS478" s="193"/>
      <c r="AT478" s="193"/>
      <c r="AU478" s="193"/>
      <c r="AV478" s="193"/>
    </row>
    <row r="479" spans="1:48" ht="15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3"/>
      <c r="AG479" s="193"/>
      <c r="AH479" s="193"/>
      <c r="AI479" s="193"/>
      <c r="AJ479" s="193"/>
      <c r="AK479" s="193"/>
      <c r="AL479" s="193"/>
      <c r="AM479" s="193"/>
      <c r="AN479" s="193"/>
      <c r="AO479" s="193"/>
      <c r="AP479" s="193"/>
      <c r="AQ479" s="193"/>
      <c r="AR479" s="193"/>
      <c r="AS479" s="193"/>
      <c r="AT479" s="193"/>
      <c r="AU479" s="193"/>
      <c r="AV479" s="193"/>
    </row>
    <row r="480" spans="1:48" ht="15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  <c r="AE480" s="193"/>
      <c r="AF480" s="193"/>
      <c r="AG480" s="193"/>
      <c r="AH480" s="193"/>
      <c r="AI480" s="193"/>
      <c r="AJ480" s="193"/>
      <c r="AK480" s="193"/>
      <c r="AL480" s="193"/>
      <c r="AM480" s="193"/>
      <c r="AN480" s="193"/>
      <c r="AO480" s="193"/>
      <c r="AP480" s="193"/>
      <c r="AQ480" s="193"/>
      <c r="AR480" s="193"/>
      <c r="AS480" s="193"/>
      <c r="AT480" s="193"/>
      <c r="AU480" s="193"/>
      <c r="AV480" s="193"/>
    </row>
    <row r="481" spans="1:48" ht="15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  <c r="AE481" s="193"/>
      <c r="AF481" s="193"/>
      <c r="AG481" s="193"/>
      <c r="AH481" s="193"/>
      <c r="AI481" s="193"/>
      <c r="AJ481" s="193"/>
      <c r="AK481" s="193"/>
      <c r="AL481" s="193"/>
      <c r="AM481" s="193"/>
      <c r="AN481" s="193"/>
      <c r="AO481" s="193"/>
      <c r="AP481" s="193"/>
      <c r="AQ481" s="193"/>
      <c r="AR481" s="193"/>
      <c r="AS481" s="193"/>
      <c r="AT481" s="193"/>
      <c r="AU481" s="193"/>
      <c r="AV481" s="193"/>
    </row>
    <row r="482" spans="1:48" ht="15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  <c r="AE482" s="193"/>
      <c r="AF482" s="193"/>
      <c r="AG482" s="193"/>
      <c r="AH482" s="193"/>
      <c r="AI482" s="193"/>
      <c r="AJ482" s="193"/>
      <c r="AK482" s="193"/>
      <c r="AL482" s="193"/>
      <c r="AM482" s="193"/>
      <c r="AN482" s="193"/>
      <c r="AO482" s="193"/>
      <c r="AP482" s="193"/>
      <c r="AQ482" s="193"/>
      <c r="AR482" s="193"/>
      <c r="AS482" s="193"/>
      <c r="AT482" s="193"/>
      <c r="AU482" s="193"/>
      <c r="AV482" s="193"/>
    </row>
    <row r="483" spans="1:48" ht="15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3"/>
      <c r="AK483" s="193"/>
      <c r="AL483" s="193"/>
      <c r="AM483" s="193"/>
      <c r="AN483" s="193"/>
      <c r="AO483" s="193"/>
      <c r="AP483" s="193"/>
      <c r="AQ483" s="193"/>
      <c r="AR483" s="193"/>
      <c r="AS483" s="193"/>
      <c r="AT483" s="193"/>
      <c r="AU483" s="193"/>
      <c r="AV483" s="193"/>
    </row>
    <row r="484" spans="1:48" ht="15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3"/>
      <c r="AK484" s="193"/>
      <c r="AL484" s="193"/>
      <c r="AM484" s="193"/>
      <c r="AN484" s="193"/>
      <c r="AO484" s="193"/>
      <c r="AP484" s="193"/>
      <c r="AQ484" s="193"/>
      <c r="AR484" s="193"/>
      <c r="AS484" s="193"/>
      <c r="AT484" s="193"/>
      <c r="AU484" s="193"/>
      <c r="AV484" s="193"/>
    </row>
    <row r="485" spans="1:48" ht="15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3"/>
      <c r="AK485" s="193"/>
      <c r="AL485" s="193"/>
      <c r="AM485" s="193"/>
      <c r="AN485" s="193"/>
      <c r="AO485" s="193"/>
      <c r="AP485" s="193"/>
      <c r="AQ485" s="193"/>
      <c r="AR485" s="193"/>
      <c r="AS485" s="193"/>
      <c r="AT485" s="193"/>
      <c r="AU485" s="193"/>
      <c r="AV485" s="193"/>
    </row>
    <row r="486" spans="1:48" ht="15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3"/>
      <c r="AS486" s="193"/>
      <c r="AT486" s="193"/>
      <c r="AU486" s="193"/>
      <c r="AV486" s="193"/>
    </row>
    <row r="487" spans="1:48" ht="15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3"/>
      <c r="AK487" s="193"/>
      <c r="AL487" s="193"/>
      <c r="AM487" s="193"/>
      <c r="AN487" s="193"/>
      <c r="AO487" s="193"/>
      <c r="AP487" s="193"/>
      <c r="AQ487" s="193"/>
      <c r="AR487" s="193"/>
      <c r="AS487" s="193"/>
      <c r="AT487" s="193"/>
      <c r="AU487" s="193"/>
      <c r="AV487" s="193"/>
    </row>
    <row r="488" spans="1:48" ht="15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3"/>
      <c r="AK488" s="193"/>
      <c r="AL488" s="193"/>
      <c r="AM488" s="193"/>
      <c r="AN488" s="193"/>
      <c r="AO488" s="193"/>
      <c r="AP488" s="193"/>
      <c r="AQ488" s="193"/>
      <c r="AR488" s="193"/>
      <c r="AS488" s="193"/>
      <c r="AT488" s="193"/>
      <c r="AU488" s="193"/>
      <c r="AV488" s="193"/>
    </row>
    <row r="489" spans="1:48" ht="15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3"/>
      <c r="AQ489" s="193"/>
      <c r="AR489" s="193"/>
      <c r="AS489" s="193"/>
      <c r="AT489" s="193"/>
      <c r="AU489" s="193"/>
      <c r="AV489" s="193"/>
    </row>
    <row r="490" spans="1:48" ht="15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3"/>
      <c r="AK490" s="193"/>
      <c r="AL490" s="193"/>
      <c r="AM490" s="193"/>
      <c r="AN490" s="193"/>
      <c r="AO490" s="193"/>
      <c r="AP490" s="193"/>
      <c r="AQ490" s="193"/>
      <c r="AR490" s="193"/>
      <c r="AS490" s="193"/>
      <c r="AT490" s="193"/>
      <c r="AU490" s="193"/>
      <c r="AV490" s="193"/>
    </row>
    <row r="491" spans="1:48" ht="15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/>
      <c r="AG491" s="193"/>
      <c r="AH491" s="193"/>
      <c r="AI491" s="193"/>
      <c r="AJ491" s="193"/>
      <c r="AK491" s="193"/>
      <c r="AL491" s="193"/>
      <c r="AM491" s="193"/>
      <c r="AN491" s="193"/>
      <c r="AO491" s="193"/>
      <c r="AP491" s="193"/>
      <c r="AQ491" s="193"/>
      <c r="AR491" s="193"/>
      <c r="AS491" s="193"/>
      <c r="AT491" s="193"/>
      <c r="AU491" s="193"/>
      <c r="AV491" s="193"/>
    </row>
    <row r="492" spans="1:48" ht="15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/>
      <c r="AG492" s="193"/>
      <c r="AH492" s="193"/>
      <c r="AI492" s="193"/>
      <c r="AJ492" s="193"/>
      <c r="AK492" s="193"/>
      <c r="AL492" s="193"/>
      <c r="AM492" s="193"/>
      <c r="AN492" s="193"/>
      <c r="AO492" s="193"/>
      <c r="AP492" s="193"/>
      <c r="AQ492" s="193"/>
      <c r="AR492" s="193"/>
      <c r="AS492" s="193"/>
      <c r="AT492" s="193"/>
      <c r="AU492" s="193"/>
      <c r="AV492" s="193"/>
    </row>
    <row r="493" spans="1:48" ht="15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  <c r="AE493" s="193"/>
      <c r="AF493" s="193"/>
      <c r="AG493" s="193"/>
      <c r="AH493" s="193"/>
      <c r="AI493" s="193"/>
      <c r="AJ493" s="193"/>
      <c r="AK493" s="193"/>
      <c r="AL493" s="193"/>
      <c r="AM493" s="193"/>
      <c r="AN493" s="193"/>
      <c r="AO493" s="193"/>
      <c r="AP493" s="193"/>
      <c r="AQ493" s="193"/>
      <c r="AR493" s="193"/>
      <c r="AS493" s="193"/>
      <c r="AT493" s="193"/>
      <c r="AU493" s="193"/>
      <c r="AV493" s="193"/>
    </row>
    <row r="494" spans="1:48" ht="15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  <c r="AE494" s="193"/>
      <c r="AF494" s="193"/>
      <c r="AG494" s="193"/>
      <c r="AH494" s="193"/>
      <c r="AI494" s="193"/>
      <c r="AJ494" s="193"/>
      <c r="AK494" s="193"/>
      <c r="AL494" s="193"/>
      <c r="AM494" s="193"/>
      <c r="AN494" s="193"/>
      <c r="AO494" s="193"/>
      <c r="AP494" s="193"/>
      <c r="AQ494" s="193"/>
      <c r="AR494" s="193"/>
      <c r="AS494" s="193"/>
      <c r="AT494" s="193"/>
      <c r="AU494" s="193"/>
      <c r="AV494" s="193"/>
    </row>
    <row r="495" spans="1:48" ht="15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  <c r="AH495" s="193"/>
      <c r="AI495" s="193"/>
      <c r="AJ495" s="193"/>
      <c r="AK495" s="193"/>
      <c r="AL495" s="193"/>
      <c r="AM495" s="193"/>
      <c r="AN495" s="193"/>
      <c r="AO495" s="193"/>
      <c r="AP495" s="193"/>
      <c r="AQ495" s="193"/>
      <c r="AR495" s="193"/>
      <c r="AS495" s="193"/>
      <c r="AT495" s="193"/>
      <c r="AU495" s="193"/>
      <c r="AV495" s="193"/>
    </row>
    <row r="496" spans="1:48" ht="15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  <c r="AH496" s="193"/>
      <c r="AI496" s="193"/>
      <c r="AJ496" s="193"/>
      <c r="AK496" s="193"/>
      <c r="AL496" s="193"/>
      <c r="AM496" s="193"/>
      <c r="AN496" s="193"/>
      <c r="AO496" s="193"/>
      <c r="AP496" s="193"/>
      <c r="AQ496" s="193"/>
      <c r="AR496" s="193"/>
      <c r="AS496" s="193"/>
      <c r="AT496" s="193"/>
      <c r="AU496" s="193"/>
      <c r="AV496" s="193"/>
    </row>
    <row r="497" spans="1:48" ht="15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  <c r="AH497" s="193"/>
      <c r="AI497" s="193"/>
      <c r="AJ497" s="193"/>
      <c r="AK497" s="193"/>
      <c r="AL497" s="193"/>
      <c r="AM497" s="193"/>
      <c r="AN497" s="193"/>
      <c r="AO497" s="193"/>
      <c r="AP497" s="193"/>
      <c r="AQ497" s="193"/>
      <c r="AR497" s="193"/>
      <c r="AS497" s="193"/>
      <c r="AT497" s="193"/>
      <c r="AU497" s="193"/>
      <c r="AV497" s="193"/>
    </row>
    <row r="498" spans="1:48" ht="15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  <c r="AH498" s="193"/>
      <c r="AI498" s="193"/>
      <c r="AJ498" s="193"/>
      <c r="AK498" s="193"/>
      <c r="AL498" s="193"/>
      <c r="AM498" s="193"/>
      <c r="AN498" s="193"/>
      <c r="AO498" s="193"/>
      <c r="AP498" s="193"/>
      <c r="AQ498" s="193"/>
      <c r="AR498" s="193"/>
      <c r="AS498" s="193"/>
      <c r="AT498" s="193"/>
      <c r="AU498" s="193"/>
      <c r="AV498" s="193"/>
    </row>
    <row r="499" spans="1:48" ht="15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  <c r="AH499" s="193"/>
      <c r="AI499" s="193"/>
      <c r="AJ499" s="193"/>
      <c r="AK499" s="193"/>
      <c r="AL499" s="193"/>
      <c r="AM499" s="193"/>
      <c r="AN499" s="193"/>
      <c r="AO499" s="193"/>
      <c r="AP499" s="193"/>
      <c r="AQ499" s="193"/>
      <c r="AR499" s="193"/>
      <c r="AS499" s="193"/>
      <c r="AT499" s="193"/>
      <c r="AU499" s="193"/>
      <c r="AV499" s="193"/>
    </row>
    <row r="500" spans="1:48" ht="15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  <c r="AH500" s="193"/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193"/>
      <c r="AS500" s="193"/>
      <c r="AT500" s="193"/>
      <c r="AU500" s="193"/>
      <c r="AV500" s="193"/>
    </row>
    <row r="501" spans="1:48" ht="15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3"/>
      <c r="AF501" s="193"/>
      <c r="AG501" s="193"/>
      <c r="AH501" s="193"/>
      <c r="AI501" s="193"/>
      <c r="AJ501" s="193"/>
      <c r="AK501" s="193"/>
      <c r="AL501" s="193"/>
      <c r="AM501" s="193"/>
      <c r="AN501" s="193"/>
      <c r="AO501" s="193"/>
      <c r="AP501" s="193"/>
      <c r="AQ501" s="193"/>
      <c r="AR501" s="193"/>
      <c r="AS501" s="193"/>
      <c r="AT501" s="193"/>
      <c r="AU501" s="193"/>
      <c r="AV501" s="193"/>
    </row>
    <row r="502" spans="1:48" ht="15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  <c r="AE502" s="193"/>
      <c r="AF502" s="193"/>
      <c r="AG502" s="193"/>
      <c r="AH502" s="193"/>
      <c r="AI502" s="193"/>
      <c r="AJ502" s="193"/>
      <c r="AK502" s="193"/>
      <c r="AL502" s="193"/>
      <c r="AM502" s="193"/>
      <c r="AN502" s="193"/>
      <c r="AO502" s="193"/>
      <c r="AP502" s="193"/>
      <c r="AQ502" s="193"/>
      <c r="AR502" s="193"/>
      <c r="AS502" s="193"/>
      <c r="AT502" s="193"/>
      <c r="AU502" s="193"/>
      <c r="AV502" s="193"/>
    </row>
    <row r="503" spans="1:48" ht="15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  <c r="AE503" s="193"/>
      <c r="AF503" s="193"/>
      <c r="AG503" s="193"/>
      <c r="AH503" s="193"/>
      <c r="AI503" s="193"/>
      <c r="AJ503" s="193"/>
      <c r="AK503" s="193"/>
      <c r="AL503" s="193"/>
      <c r="AM503" s="193"/>
      <c r="AN503" s="193"/>
      <c r="AO503" s="193"/>
      <c r="AP503" s="193"/>
      <c r="AQ503" s="193"/>
      <c r="AR503" s="193"/>
      <c r="AS503" s="193"/>
      <c r="AT503" s="193"/>
      <c r="AU503" s="193"/>
      <c r="AV503" s="193"/>
    </row>
    <row r="504" spans="1:48" ht="15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</row>
    <row r="505" spans="1:48" ht="15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</row>
    <row r="506" spans="1:48" ht="15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</row>
    <row r="507" spans="1:48" ht="15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</row>
    <row r="508" spans="1:48" ht="15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  <c r="AE508" s="193"/>
      <c r="AF508" s="193"/>
      <c r="AG508" s="193"/>
      <c r="AH508" s="193"/>
      <c r="AI508" s="193"/>
      <c r="AJ508" s="193"/>
      <c r="AK508" s="193"/>
      <c r="AL508" s="193"/>
      <c r="AM508" s="193"/>
      <c r="AN508" s="193"/>
      <c r="AO508" s="193"/>
      <c r="AP508" s="193"/>
      <c r="AQ508" s="193"/>
      <c r="AR508" s="193"/>
      <c r="AS508" s="193"/>
      <c r="AT508" s="193"/>
      <c r="AU508" s="193"/>
      <c r="AV508" s="193"/>
    </row>
    <row r="509" spans="1:48" ht="15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</row>
    <row r="510" spans="1:48" ht="15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  <c r="AE510" s="193"/>
      <c r="AF510" s="193"/>
      <c r="AG510" s="193"/>
      <c r="AH510" s="193"/>
      <c r="AI510" s="193"/>
      <c r="AJ510" s="193"/>
      <c r="AK510" s="193"/>
      <c r="AL510" s="193"/>
      <c r="AM510" s="193"/>
      <c r="AN510" s="193"/>
      <c r="AO510" s="193"/>
      <c r="AP510" s="193"/>
      <c r="AQ510" s="193"/>
      <c r="AR510" s="193"/>
      <c r="AS510" s="193"/>
      <c r="AT510" s="193"/>
      <c r="AU510" s="193"/>
      <c r="AV510" s="193"/>
    </row>
    <row r="511" spans="1:48" ht="15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  <c r="AE511" s="193"/>
      <c r="AF511" s="193"/>
      <c r="AG511" s="193"/>
      <c r="AH511" s="193"/>
      <c r="AI511" s="193"/>
      <c r="AJ511" s="193"/>
      <c r="AK511" s="193"/>
      <c r="AL511" s="193"/>
      <c r="AM511" s="193"/>
      <c r="AN511" s="193"/>
      <c r="AO511" s="193"/>
      <c r="AP511" s="193"/>
      <c r="AQ511" s="193"/>
      <c r="AR511" s="193"/>
      <c r="AS511" s="193"/>
      <c r="AT511" s="193"/>
      <c r="AU511" s="193"/>
      <c r="AV511" s="193"/>
    </row>
    <row r="512" spans="1:48" ht="15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  <c r="AE512" s="193"/>
      <c r="AF512" s="193"/>
      <c r="AG512" s="193"/>
      <c r="AH512" s="193"/>
      <c r="AI512" s="193"/>
      <c r="AJ512" s="193"/>
      <c r="AK512" s="193"/>
      <c r="AL512" s="193"/>
      <c r="AM512" s="193"/>
      <c r="AN512" s="193"/>
      <c r="AO512" s="193"/>
      <c r="AP512" s="193"/>
      <c r="AQ512" s="193"/>
      <c r="AR512" s="193"/>
      <c r="AS512" s="193"/>
      <c r="AT512" s="193"/>
      <c r="AU512" s="193"/>
      <c r="AV512" s="193"/>
    </row>
    <row r="513" spans="1:48" ht="15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  <c r="AE513" s="193"/>
      <c r="AF513" s="193"/>
      <c r="AG513" s="193"/>
      <c r="AH513" s="193"/>
      <c r="AI513" s="193"/>
      <c r="AJ513" s="193"/>
      <c r="AK513" s="193"/>
      <c r="AL513" s="193"/>
      <c r="AM513" s="193"/>
      <c r="AN513" s="193"/>
      <c r="AO513" s="193"/>
      <c r="AP513" s="193"/>
      <c r="AQ513" s="193"/>
      <c r="AR513" s="193"/>
      <c r="AS513" s="193"/>
      <c r="AT513" s="193"/>
      <c r="AU513" s="193"/>
      <c r="AV513" s="193"/>
    </row>
    <row r="514" spans="1:48" ht="15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3"/>
      <c r="AG514" s="193"/>
      <c r="AH514" s="193"/>
      <c r="AI514" s="193"/>
      <c r="AJ514" s="193"/>
      <c r="AK514" s="193"/>
      <c r="AL514" s="193"/>
      <c r="AM514" s="193"/>
      <c r="AN514" s="193"/>
      <c r="AO514" s="193"/>
      <c r="AP514" s="193"/>
      <c r="AQ514" s="193"/>
      <c r="AR514" s="193"/>
      <c r="AS514" s="193"/>
      <c r="AT514" s="193"/>
      <c r="AU514" s="193"/>
      <c r="AV514" s="193"/>
    </row>
    <row r="515" spans="1:48" ht="15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  <c r="AE515" s="193"/>
      <c r="AF515" s="193"/>
      <c r="AG515" s="193"/>
      <c r="AH515" s="193"/>
      <c r="AI515" s="193"/>
      <c r="AJ515" s="193"/>
      <c r="AK515" s="193"/>
      <c r="AL515" s="193"/>
      <c r="AM515" s="193"/>
      <c r="AN515" s="193"/>
      <c r="AO515" s="193"/>
      <c r="AP515" s="193"/>
      <c r="AQ515" s="193"/>
      <c r="AR515" s="193"/>
      <c r="AS515" s="193"/>
      <c r="AT515" s="193"/>
      <c r="AU515" s="193"/>
      <c r="AV515" s="193"/>
    </row>
    <row r="516" spans="1:48" ht="15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  <c r="AA516" s="193"/>
      <c r="AB516" s="193"/>
      <c r="AC516" s="193"/>
      <c r="AD516" s="193"/>
      <c r="AE516" s="193"/>
      <c r="AF516" s="193"/>
      <c r="AG516" s="193"/>
      <c r="AH516" s="193"/>
      <c r="AI516" s="193"/>
      <c r="AJ516" s="193"/>
      <c r="AK516" s="193"/>
      <c r="AL516" s="193"/>
      <c r="AM516" s="193"/>
      <c r="AN516" s="193"/>
      <c r="AO516" s="193"/>
      <c r="AP516" s="193"/>
      <c r="AQ516" s="193"/>
      <c r="AR516" s="193"/>
      <c r="AS516" s="193"/>
      <c r="AT516" s="193"/>
      <c r="AU516" s="193"/>
      <c r="AV516" s="193"/>
    </row>
    <row r="517" spans="1:48" ht="15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  <c r="AE517" s="193"/>
      <c r="AF517" s="193"/>
      <c r="AG517" s="193"/>
      <c r="AH517" s="193"/>
      <c r="AI517" s="193"/>
      <c r="AJ517" s="193"/>
      <c r="AK517" s="193"/>
      <c r="AL517" s="193"/>
      <c r="AM517" s="193"/>
      <c r="AN517" s="193"/>
      <c r="AO517" s="193"/>
      <c r="AP517" s="193"/>
      <c r="AQ517" s="193"/>
      <c r="AR517" s="193"/>
      <c r="AS517" s="193"/>
      <c r="AT517" s="193"/>
      <c r="AU517" s="193"/>
      <c r="AV517" s="193"/>
    </row>
    <row r="518" spans="1:48" ht="15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  <c r="AE518" s="193"/>
      <c r="AF518" s="193"/>
      <c r="AG518" s="193"/>
      <c r="AH518" s="193"/>
      <c r="AI518" s="193"/>
      <c r="AJ518" s="193"/>
      <c r="AK518" s="193"/>
      <c r="AL518" s="193"/>
      <c r="AM518" s="193"/>
      <c r="AN518" s="193"/>
      <c r="AO518" s="193"/>
      <c r="AP518" s="193"/>
      <c r="AQ518" s="193"/>
      <c r="AR518" s="193"/>
      <c r="AS518" s="193"/>
      <c r="AT518" s="193"/>
      <c r="AU518" s="193"/>
      <c r="AV518" s="193"/>
    </row>
    <row r="519" spans="1:48" ht="15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  <c r="AE519" s="193"/>
      <c r="AF519" s="193"/>
      <c r="AG519" s="193"/>
      <c r="AH519" s="193"/>
      <c r="AI519" s="193"/>
      <c r="AJ519" s="193"/>
      <c r="AK519" s="193"/>
      <c r="AL519" s="193"/>
      <c r="AM519" s="193"/>
      <c r="AN519" s="193"/>
      <c r="AO519" s="193"/>
      <c r="AP519" s="193"/>
      <c r="AQ519" s="193"/>
      <c r="AR519" s="193"/>
      <c r="AS519" s="193"/>
      <c r="AT519" s="193"/>
      <c r="AU519" s="193"/>
      <c r="AV519" s="193"/>
    </row>
    <row r="520" spans="1:48" ht="15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  <c r="AE520" s="193"/>
      <c r="AF520" s="193"/>
      <c r="AG520" s="193"/>
      <c r="AH520" s="193"/>
      <c r="AI520" s="193"/>
      <c r="AJ520" s="193"/>
      <c r="AK520" s="193"/>
      <c r="AL520" s="193"/>
      <c r="AM520" s="193"/>
      <c r="AN520" s="193"/>
      <c r="AO520" s="193"/>
      <c r="AP520" s="193"/>
      <c r="AQ520" s="193"/>
      <c r="AR520" s="193"/>
      <c r="AS520" s="193"/>
      <c r="AT520" s="193"/>
      <c r="AU520" s="193"/>
      <c r="AV520" s="193"/>
    </row>
    <row r="521" spans="1:48" ht="15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  <c r="AE521" s="193"/>
      <c r="AF521" s="193"/>
      <c r="AG521" s="193"/>
      <c r="AH521" s="193"/>
      <c r="AI521" s="193"/>
      <c r="AJ521" s="193"/>
      <c r="AK521" s="193"/>
      <c r="AL521" s="193"/>
      <c r="AM521" s="193"/>
      <c r="AN521" s="193"/>
      <c r="AO521" s="193"/>
      <c r="AP521" s="193"/>
      <c r="AQ521" s="193"/>
      <c r="AR521" s="193"/>
      <c r="AS521" s="193"/>
      <c r="AT521" s="193"/>
      <c r="AU521" s="193"/>
      <c r="AV521" s="193"/>
    </row>
    <row r="522" spans="1:48" ht="15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  <c r="AE522" s="193"/>
      <c r="AF522" s="193"/>
      <c r="AG522" s="193"/>
      <c r="AH522" s="193"/>
      <c r="AI522" s="193"/>
      <c r="AJ522" s="193"/>
      <c r="AK522" s="193"/>
      <c r="AL522" s="193"/>
      <c r="AM522" s="193"/>
      <c r="AN522" s="193"/>
      <c r="AO522" s="193"/>
      <c r="AP522" s="193"/>
      <c r="AQ522" s="193"/>
      <c r="AR522" s="193"/>
      <c r="AS522" s="193"/>
      <c r="AT522" s="193"/>
      <c r="AU522" s="193"/>
      <c r="AV522" s="193"/>
    </row>
    <row r="523" spans="1:48" ht="15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  <c r="AE523" s="193"/>
      <c r="AF523" s="193"/>
      <c r="AG523" s="193"/>
      <c r="AH523" s="193"/>
      <c r="AI523" s="193"/>
      <c r="AJ523" s="193"/>
      <c r="AK523" s="193"/>
      <c r="AL523" s="193"/>
      <c r="AM523" s="193"/>
      <c r="AN523" s="193"/>
      <c r="AO523" s="193"/>
      <c r="AP523" s="193"/>
      <c r="AQ523" s="193"/>
      <c r="AR523" s="193"/>
      <c r="AS523" s="193"/>
      <c r="AT523" s="193"/>
      <c r="AU523" s="193"/>
      <c r="AV523" s="193"/>
    </row>
    <row r="524" spans="1:48" ht="15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  <c r="AE524" s="193"/>
      <c r="AF524" s="193"/>
      <c r="AG524" s="193"/>
      <c r="AH524" s="193"/>
      <c r="AI524" s="193"/>
      <c r="AJ524" s="193"/>
      <c r="AK524" s="193"/>
      <c r="AL524" s="193"/>
      <c r="AM524" s="193"/>
      <c r="AN524" s="193"/>
      <c r="AO524" s="193"/>
      <c r="AP524" s="193"/>
      <c r="AQ524" s="193"/>
      <c r="AR524" s="193"/>
      <c r="AS524" s="193"/>
      <c r="AT524" s="193"/>
      <c r="AU524" s="193"/>
      <c r="AV524" s="193"/>
    </row>
    <row r="525" spans="1:48" ht="15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  <c r="AE525" s="193"/>
      <c r="AF525" s="193"/>
      <c r="AG525" s="193"/>
      <c r="AH525" s="193"/>
      <c r="AI525" s="193"/>
      <c r="AJ525" s="193"/>
      <c r="AK525" s="193"/>
      <c r="AL525" s="193"/>
      <c r="AM525" s="193"/>
      <c r="AN525" s="193"/>
      <c r="AO525" s="193"/>
      <c r="AP525" s="193"/>
      <c r="AQ525" s="193"/>
      <c r="AR525" s="193"/>
      <c r="AS525" s="193"/>
      <c r="AT525" s="193"/>
      <c r="AU525" s="193"/>
      <c r="AV525" s="193"/>
    </row>
    <row r="526" spans="1:48" ht="15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  <c r="AE526" s="193"/>
      <c r="AF526" s="193"/>
      <c r="AG526" s="193"/>
      <c r="AH526" s="193"/>
      <c r="AI526" s="193"/>
      <c r="AJ526" s="193"/>
      <c r="AK526" s="193"/>
      <c r="AL526" s="193"/>
      <c r="AM526" s="193"/>
      <c r="AN526" s="193"/>
      <c r="AO526" s="193"/>
      <c r="AP526" s="193"/>
      <c r="AQ526" s="193"/>
      <c r="AR526" s="193"/>
      <c r="AS526" s="193"/>
      <c r="AT526" s="193"/>
      <c r="AU526" s="193"/>
      <c r="AV526" s="193"/>
    </row>
    <row r="527" spans="1:48" ht="15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  <c r="AE527" s="193"/>
      <c r="AF527" s="193"/>
      <c r="AG527" s="193"/>
      <c r="AH527" s="193"/>
      <c r="AI527" s="193"/>
      <c r="AJ527" s="193"/>
      <c r="AK527" s="193"/>
      <c r="AL527" s="193"/>
      <c r="AM527" s="193"/>
      <c r="AN527" s="193"/>
      <c r="AO527" s="193"/>
      <c r="AP527" s="193"/>
      <c r="AQ527" s="193"/>
      <c r="AR527" s="193"/>
      <c r="AS527" s="193"/>
      <c r="AT527" s="193"/>
      <c r="AU527" s="193"/>
      <c r="AV527" s="193"/>
    </row>
    <row r="528" spans="1:48" ht="15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  <c r="AE528" s="193"/>
      <c r="AF528" s="193"/>
      <c r="AG528" s="193"/>
      <c r="AH528" s="193"/>
      <c r="AI528" s="193"/>
      <c r="AJ528" s="193"/>
      <c r="AK528" s="193"/>
      <c r="AL528" s="193"/>
      <c r="AM528" s="193"/>
      <c r="AN528" s="193"/>
      <c r="AO528" s="193"/>
      <c r="AP528" s="193"/>
      <c r="AQ528" s="193"/>
      <c r="AR528" s="193"/>
      <c r="AS528" s="193"/>
      <c r="AT528" s="193"/>
      <c r="AU528" s="193"/>
      <c r="AV528" s="193"/>
    </row>
    <row r="529" spans="1:48" ht="15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  <c r="AE529" s="193"/>
      <c r="AF529" s="193"/>
      <c r="AG529" s="193"/>
      <c r="AH529" s="193"/>
      <c r="AI529" s="193"/>
      <c r="AJ529" s="193"/>
      <c r="AK529" s="193"/>
      <c r="AL529" s="193"/>
      <c r="AM529" s="193"/>
      <c r="AN529" s="193"/>
      <c r="AO529" s="193"/>
      <c r="AP529" s="193"/>
      <c r="AQ529" s="193"/>
      <c r="AR529" s="193"/>
      <c r="AS529" s="193"/>
      <c r="AT529" s="193"/>
      <c r="AU529" s="193"/>
      <c r="AV529" s="193"/>
    </row>
    <row r="530" spans="1:48" ht="15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3"/>
      <c r="AF530" s="193"/>
      <c r="AG530" s="193"/>
      <c r="AH530" s="193"/>
      <c r="AI530" s="193"/>
      <c r="AJ530" s="193"/>
      <c r="AK530" s="193"/>
      <c r="AL530" s="193"/>
      <c r="AM530" s="193"/>
      <c r="AN530" s="193"/>
      <c r="AO530" s="193"/>
      <c r="AP530" s="193"/>
      <c r="AQ530" s="193"/>
      <c r="AR530" s="193"/>
      <c r="AS530" s="193"/>
      <c r="AT530" s="193"/>
      <c r="AU530" s="193"/>
      <c r="AV530" s="193"/>
    </row>
    <row r="531" spans="1:48" ht="15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  <c r="AE531" s="193"/>
      <c r="AF531" s="193"/>
      <c r="AG531" s="193"/>
      <c r="AH531" s="193"/>
      <c r="AI531" s="193"/>
      <c r="AJ531" s="193"/>
      <c r="AK531" s="193"/>
      <c r="AL531" s="193"/>
      <c r="AM531" s="193"/>
      <c r="AN531" s="193"/>
      <c r="AO531" s="193"/>
      <c r="AP531" s="193"/>
      <c r="AQ531" s="193"/>
      <c r="AR531" s="193"/>
      <c r="AS531" s="193"/>
      <c r="AT531" s="193"/>
      <c r="AU531" s="193"/>
      <c r="AV531" s="193"/>
    </row>
    <row r="532" spans="1:48" ht="15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  <c r="AE532" s="193"/>
      <c r="AF532" s="193"/>
      <c r="AG532" s="193"/>
      <c r="AH532" s="193"/>
      <c r="AI532" s="193"/>
      <c r="AJ532" s="193"/>
      <c r="AK532" s="193"/>
      <c r="AL532" s="193"/>
      <c r="AM532" s="193"/>
      <c r="AN532" s="193"/>
      <c r="AO532" s="193"/>
      <c r="AP532" s="193"/>
      <c r="AQ532" s="193"/>
      <c r="AR532" s="193"/>
      <c r="AS532" s="193"/>
      <c r="AT532" s="193"/>
      <c r="AU532" s="193"/>
      <c r="AV532" s="193"/>
    </row>
    <row r="533" spans="1:48" ht="15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  <c r="AE533" s="193"/>
      <c r="AF533" s="193"/>
      <c r="AG533" s="193"/>
      <c r="AH533" s="193"/>
      <c r="AI533" s="193"/>
      <c r="AJ533" s="193"/>
      <c r="AK533" s="193"/>
      <c r="AL533" s="193"/>
      <c r="AM533" s="193"/>
      <c r="AN533" s="193"/>
      <c r="AO533" s="193"/>
      <c r="AP533" s="193"/>
      <c r="AQ533" s="193"/>
      <c r="AR533" s="193"/>
      <c r="AS533" s="193"/>
      <c r="AT533" s="193"/>
      <c r="AU533" s="193"/>
      <c r="AV533" s="193"/>
    </row>
    <row r="534" spans="1:48" ht="15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  <c r="AE534" s="193"/>
      <c r="AF534" s="193"/>
      <c r="AG534" s="193"/>
      <c r="AH534" s="193"/>
      <c r="AI534" s="193"/>
      <c r="AJ534" s="193"/>
      <c r="AK534" s="193"/>
      <c r="AL534" s="193"/>
      <c r="AM534" s="193"/>
      <c r="AN534" s="193"/>
      <c r="AO534" s="193"/>
      <c r="AP534" s="193"/>
      <c r="AQ534" s="193"/>
      <c r="AR534" s="193"/>
      <c r="AS534" s="193"/>
      <c r="AT534" s="193"/>
      <c r="AU534" s="193"/>
      <c r="AV534" s="193"/>
    </row>
    <row r="535" spans="1:48" ht="15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  <c r="AE535" s="193"/>
      <c r="AF535" s="193"/>
      <c r="AG535" s="193"/>
      <c r="AH535" s="193"/>
      <c r="AI535" s="193"/>
      <c r="AJ535" s="193"/>
      <c r="AK535" s="193"/>
      <c r="AL535" s="193"/>
      <c r="AM535" s="193"/>
      <c r="AN535" s="193"/>
      <c r="AO535" s="193"/>
      <c r="AP535" s="193"/>
      <c r="AQ535" s="193"/>
      <c r="AR535" s="193"/>
      <c r="AS535" s="193"/>
      <c r="AT535" s="193"/>
      <c r="AU535" s="193"/>
      <c r="AV535" s="193"/>
    </row>
    <row r="536" spans="1:48" ht="15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3"/>
      <c r="AF536" s="193"/>
      <c r="AG536" s="193"/>
      <c r="AH536" s="193"/>
      <c r="AI536" s="193"/>
      <c r="AJ536" s="193"/>
      <c r="AK536" s="193"/>
      <c r="AL536" s="193"/>
      <c r="AM536" s="193"/>
      <c r="AN536" s="193"/>
      <c r="AO536" s="193"/>
      <c r="AP536" s="193"/>
      <c r="AQ536" s="193"/>
      <c r="AR536" s="193"/>
      <c r="AS536" s="193"/>
      <c r="AT536" s="193"/>
      <c r="AU536" s="193"/>
      <c r="AV536" s="193"/>
    </row>
    <row r="537" spans="1:48" ht="15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  <c r="AE537" s="193"/>
      <c r="AF537" s="193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3"/>
      <c r="AQ537" s="193"/>
      <c r="AR537" s="193"/>
      <c r="AS537" s="193"/>
      <c r="AT537" s="193"/>
      <c r="AU537" s="193"/>
      <c r="AV537" s="193"/>
    </row>
    <row r="538" spans="1:48" ht="15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  <c r="AE538" s="193"/>
      <c r="AF538" s="193"/>
      <c r="AG538" s="193"/>
      <c r="AH538" s="193"/>
      <c r="AI538" s="193"/>
      <c r="AJ538" s="193"/>
      <c r="AK538" s="193"/>
      <c r="AL538" s="193"/>
      <c r="AM538" s="193"/>
      <c r="AN538" s="193"/>
      <c r="AO538" s="193"/>
      <c r="AP538" s="193"/>
      <c r="AQ538" s="193"/>
      <c r="AR538" s="193"/>
      <c r="AS538" s="193"/>
      <c r="AT538" s="193"/>
      <c r="AU538" s="193"/>
      <c r="AV538" s="193"/>
    </row>
    <row r="539" spans="1:48" ht="15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  <c r="AE539" s="193"/>
      <c r="AF539" s="193"/>
      <c r="AG539" s="193"/>
      <c r="AH539" s="193"/>
      <c r="AI539" s="193"/>
      <c r="AJ539" s="193"/>
      <c r="AK539" s="193"/>
      <c r="AL539" s="193"/>
      <c r="AM539" s="193"/>
      <c r="AN539" s="193"/>
      <c r="AO539" s="193"/>
      <c r="AP539" s="193"/>
      <c r="AQ539" s="193"/>
      <c r="AR539" s="193"/>
      <c r="AS539" s="193"/>
      <c r="AT539" s="193"/>
      <c r="AU539" s="193"/>
      <c r="AV539" s="193"/>
    </row>
    <row r="540" spans="1:48" ht="15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  <c r="AE540" s="193"/>
      <c r="AF540" s="193"/>
      <c r="AG540" s="193"/>
      <c r="AH540" s="193"/>
      <c r="AI540" s="193"/>
      <c r="AJ540" s="193"/>
      <c r="AK540" s="193"/>
      <c r="AL540" s="193"/>
      <c r="AM540" s="193"/>
      <c r="AN540" s="193"/>
      <c r="AO540" s="193"/>
      <c r="AP540" s="193"/>
      <c r="AQ540" s="193"/>
      <c r="AR540" s="193"/>
      <c r="AS540" s="193"/>
      <c r="AT540" s="193"/>
      <c r="AU540" s="193"/>
      <c r="AV540" s="193"/>
    </row>
    <row r="541" spans="1:48" ht="15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  <c r="AE541" s="193"/>
      <c r="AF541" s="193"/>
      <c r="AG541" s="193"/>
      <c r="AH541" s="193"/>
      <c r="AI541" s="193"/>
      <c r="AJ541" s="193"/>
      <c r="AK541" s="193"/>
      <c r="AL541" s="193"/>
      <c r="AM541" s="193"/>
      <c r="AN541" s="193"/>
      <c r="AO541" s="193"/>
      <c r="AP541" s="193"/>
      <c r="AQ541" s="193"/>
      <c r="AR541" s="193"/>
      <c r="AS541" s="193"/>
      <c r="AT541" s="193"/>
      <c r="AU541" s="193"/>
      <c r="AV541" s="193"/>
    </row>
    <row r="542" spans="1:48" ht="15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  <c r="AU542" s="193"/>
      <c r="AV542" s="193"/>
    </row>
    <row r="543" spans="1:48" ht="15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  <c r="AE543" s="193"/>
      <c r="AF543" s="193"/>
      <c r="AG543" s="193"/>
      <c r="AH543" s="193"/>
      <c r="AI543" s="193"/>
      <c r="AJ543" s="193"/>
      <c r="AK543" s="193"/>
      <c r="AL543" s="193"/>
      <c r="AM543" s="193"/>
      <c r="AN543" s="193"/>
      <c r="AO543" s="193"/>
      <c r="AP543" s="193"/>
      <c r="AQ543" s="193"/>
      <c r="AR543" s="193"/>
      <c r="AS543" s="193"/>
      <c r="AT543" s="193"/>
      <c r="AU543" s="193"/>
      <c r="AV543" s="193"/>
    </row>
    <row r="544" spans="1:48" ht="15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  <c r="AE544" s="193"/>
      <c r="AF544" s="193"/>
      <c r="AG544" s="193"/>
      <c r="AH544" s="193"/>
      <c r="AI544" s="193"/>
      <c r="AJ544" s="193"/>
      <c r="AK544" s="193"/>
      <c r="AL544" s="193"/>
      <c r="AM544" s="193"/>
      <c r="AN544" s="193"/>
      <c r="AO544" s="193"/>
      <c r="AP544" s="193"/>
      <c r="AQ544" s="193"/>
      <c r="AR544" s="193"/>
      <c r="AS544" s="193"/>
      <c r="AT544" s="193"/>
      <c r="AU544" s="193"/>
      <c r="AV544" s="193"/>
    </row>
    <row r="545" spans="1:48" ht="15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  <c r="AE545" s="193"/>
      <c r="AF545" s="193"/>
      <c r="AG545" s="193"/>
      <c r="AH545" s="193"/>
      <c r="AI545" s="193"/>
      <c r="AJ545" s="193"/>
      <c r="AK545" s="193"/>
      <c r="AL545" s="193"/>
      <c r="AM545" s="193"/>
      <c r="AN545" s="193"/>
      <c r="AO545" s="193"/>
      <c r="AP545" s="193"/>
      <c r="AQ545" s="193"/>
      <c r="AR545" s="193"/>
      <c r="AS545" s="193"/>
      <c r="AT545" s="193"/>
      <c r="AU545" s="193"/>
      <c r="AV545" s="193"/>
    </row>
    <row r="546" spans="1:48" ht="15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3"/>
      <c r="AF546" s="193"/>
      <c r="AG546" s="193"/>
      <c r="AH546" s="193"/>
      <c r="AI546" s="193"/>
      <c r="AJ546" s="193"/>
      <c r="AK546" s="193"/>
      <c r="AL546" s="193"/>
      <c r="AM546" s="193"/>
      <c r="AN546" s="193"/>
      <c r="AO546" s="193"/>
      <c r="AP546" s="193"/>
      <c r="AQ546" s="193"/>
      <c r="AR546" s="193"/>
      <c r="AS546" s="193"/>
      <c r="AT546" s="193"/>
      <c r="AU546" s="193"/>
      <c r="AV546" s="193"/>
    </row>
    <row r="547" spans="1:48" ht="15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  <c r="AE547" s="193"/>
      <c r="AF547" s="193"/>
      <c r="AG547" s="193"/>
      <c r="AH547" s="193"/>
      <c r="AI547" s="193"/>
      <c r="AJ547" s="193"/>
      <c r="AK547" s="193"/>
      <c r="AL547" s="193"/>
      <c r="AM547" s="193"/>
      <c r="AN547" s="193"/>
      <c r="AO547" s="193"/>
      <c r="AP547" s="193"/>
      <c r="AQ547" s="193"/>
      <c r="AR547" s="193"/>
      <c r="AS547" s="193"/>
      <c r="AT547" s="193"/>
      <c r="AU547" s="193"/>
      <c r="AV547" s="193"/>
    </row>
    <row r="548" spans="1:48" ht="15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3"/>
      <c r="AG548" s="193"/>
      <c r="AH548" s="193"/>
      <c r="AI548" s="193"/>
      <c r="AJ548" s="193"/>
      <c r="AK548" s="193"/>
      <c r="AL548" s="193"/>
      <c r="AM548" s="193"/>
      <c r="AN548" s="193"/>
      <c r="AO548" s="193"/>
      <c r="AP548" s="193"/>
      <c r="AQ548" s="193"/>
      <c r="AR548" s="193"/>
      <c r="AS548" s="193"/>
      <c r="AT548" s="193"/>
      <c r="AU548" s="193"/>
      <c r="AV548" s="193"/>
    </row>
    <row r="549" spans="1:48" ht="15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  <c r="AE549" s="193"/>
      <c r="AF549" s="193"/>
      <c r="AG549" s="193"/>
      <c r="AH549" s="193"/>
      <c r="AI549" s="193"/>
      <c r="AJ549" s="193"/>
      <c r="AK549" s="193"/>
      <c r="AL549" s="193"/>
      <c r="AM549" s="193"/>
      <c r="AN549" s="193"/>
      <c r="AO549" s="193"/>
      <c r="AP549" s="193"/>
      <c r="AQ549" s="193"/>
      <c r="AR549" s="193"/>
      <c r="AS549" s="193"/>
      <c r="AT549" s="193"/>
      <c r="AU549" s="193"/>
      <c r="AV549" s="193"/>
    </row>
    <row r="550" spans="1:48" ht="15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  <c r="AE550" s="193"/>
      <c r="AF550" s="193"/>
      <c r="AG550" s="193"/>
      <c r="AH550" s="193"/>
      <c r="AI550" s="193"/>
      <c r="AJ550" s="193"/>
      <c r="AK550" s="193"/>
      <c r="AL550" s="193"/>
      <c r="AM550" s="193"/>
      <c r="AN550" s="193"/>
      <c r="AO550" s="193"/>
      <c r="AP550" s="193"/>
      <c r="AQ550" s="193"/>
      <c r="AR550" s="193"/>
      <c r="AS550" s="193"/>
      <c r="AT550" s="193"/>
      <c r="AU550" s="193"/>
      <c r="AV550" s="193"/>
    </row>
    <row r="551" spans="1:48" ht="15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  <c r="AE551" s="193"/>
      <c r="AF551" s="193"/>
      <c r="AG551" s="193"/>
      <c r="AH551" s="193"/>
      <c r="AI551" s="193"/>
      <c r="AJ551" s="193"/>
      <c r="AK551" s="193"/>
      <c r="AL551" s="193"/>
      <c r="AM551" s="193"/>
      <c r="AN551" s="193"/>
      <c r="AO551" s="193"/>
      <c r="AP551" s="193"/>
      <c r="AQ551" s="193"/>
      <c r="AR551" s="193"/>
      <c r="AS551" s="193"/>
      <c r="AT551" s="193"/>
      <c r="AU551" s="193"/>
      <c r="AV551" s="193"/>
    </row>
    <row r="552" spans="1:48" ht="15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  <c r="AE552" s="193"/>
      <c r="AF552" s="193"/>
      <c r="AG552" s="193"/>
      <c r="AH552" s="193"/>
      <c r="AI552" s="193"/>
      <c r="AJ552" s="193"/>
      <c r="AK552" s="193"/>
      <c r="AL552" s="193"/>
      <c r="AM552" s="193"/>
      <c r="AN552" s="193"/>
      <c r="AO552" s="193"/>
      <c r="AP552" s="193"/>
      <c r="AQ552" s="193"/>
      <c r="AR552" s="193"/>
      <c r="AS552" s="193"/>
      <c r="AT552" s="193"/>
      <c r="AU552" s="193"/>
      <c r="AV552" s="193"/>
    </row>
    <row r="553" spans="1:48" ht="15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  <c r="AE553" s="193"/>
      <c r="AF553" s="193"/>
      <c r="AG553" s="193"/>
      <c r="AH553" s="193"/>
      <c r="AI553" s="193"/>
      <c r="AJ553" s="193"/>
      <c r="AK553" s="193"/>
      <c r="AL553" s="193"/>
      <c r="AM553" s="193"/>
      <c r="AN553" s="193"/>
      <c r="AO553" s="193"/>
      <c r="AP553" s="193"/>
      <c r="AQ553" s="193"/>
      <c r="AR553" s="193"/>
      <c r="AS553" s="193"/>
      <c r="AT553" s="193"/>
      <c r="AU553" s="193"/>
      <c r="AV553" s="193"/>
    </row>
    <row r="554" spans="1:48" ht="15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  <c r="AE554" s="193"/>
      <c r="AF554" s="193"/>
      <c r="AG554" s="193"/>
      <c r="AH554" s="193"/>
      <c r="AI554" s="193"/>
      <c r="AJ554" s="193"/>
      <c r="AK554" s="193"/>
      <c r="AL554" s="193"/>
      <c r="AM554" s="193"/>
      <c r="AN554" s="193"/>
      <c r="AO554" s="193"/>
      <c r="AP554" s="193"/>
      <c r="AQ554" s="193"/>
      <c r="AR554" s="193"/>
      <c r="AS554" s="193"/>
      <c r="AT554" s="193"/>
      <c r="AU554" s="193"/>
      <c r="AV554" s="193"/>
    </row>
    <row r="555" spans="1:48" ht="15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  <c r="AE555" s="193"/>
      <c r="AF555" s="193"/>
      <c r="AG555" s="193"/>
      <c r="AH555" s="193"/>
      <c r="AI555" s="193"/>
      <c r="AJ555" s="193"/>
      <c r="AK555" s="193"/>
      <c r="AL555" s="193"/>
      <c r="AM555" s="193"/>
      <c r="AN555" s="193"/>
      <c r="AO555" s="193"/>
      <c r="AP555" s="193"/>
      <c r="AQ555" s="193"/>
      <c r="AR555" s="193"/>
      <c r="AS555" s="193"/>
      <c r="AT555" s="193"/>
      <c r="AU555" s="193"/>
      <c r="AV555" s="193"/>
    </row>
    <row r="556" spans="1:48" ht="15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  <c r="AE556" s="193"/>
      <c r="AF556" s="193"/>
      <c r="AG556" s="193"/>
      <c r="AH556" s="193"/>
      <c r="AI556" s="193"/>
      <c r="AJ556" s="193"/>
      <c r="AK556" s="193"/>
      <c r="AL556" s="193"/>
      <c r="AM556" s="193"/>
      <c r="AN556" s="193"/>
      <c r="AO556" s="193"/>
      <c r="AP556" s="193"/>
      <c r="AQ556" s="193"/>
      <c r="AR556" s="193"/>
      <c r="AS556" s="193"/>
      <c r="AT556" s="193"/>
      <c r="AU556" s="193"/>
      <c r="AV556" s="193"/>
    </row>
    <row r="557" spans="1:48" ht="15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  <c r="AE557" s="193"/>
      <c r="AF557" s="193"/>
      <c r="AG557" s="193"/>
      <c r="AH557" s="193"/>
      <c r="AI557" s="193"/>
      <c r="AJ557" s="193"/>
      <c r="AK557" s="193"/>
      <c r="AL557" s="193"/>
      <c r="AM557" s="193"/>
      <c r="AN557" s="193"/>
      <c r="AO557" s="193"/>
      <c r="AP557" s="193"/>
      <c r="AQ557" s="193"/>
      <c r="AR557" s="193"/>
      <c r="AS557" s="193"/>
      <c r="AT557" s="193"/>
      <c r="AU557" s="193"/>
      <c r="AV557" s="193"/>
    </row>
    <row r="558" spans="1:48" ht="15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  <c r="AA558" s="193"/>
      <c r="AB558" s="193"/>
      <c r="AC558" s="193"/>
      <c r="AD558" s="193"/>
      <c r="AE558" s="193"/>
      <c r="AF558" s="193"/>
      <c r="AG558" s="193"/>
      <c r="AH558" s="193"/>
      <c r="AI558" s="193"/>
      <c r="AJ558" s="193"/>
      <c r="AK558" s="193"/>
      <c r="AL558" s="193"/>
      <c r="AM558" s="193"/>
      <c r="AN558" s="193"/>
      <c r="AO558" s="193"/>
      <c r="AP558" s="193"/>
      <c r="AQ558" s="193"/>
      <c r="AR558" s="193"/>
      <c r="AS558" s="193"/>
      <c r="AT558" s="193"/>
      <c r="AU558" s="193"/>
      <c r="AV558" s="193"/>
    </row>
    <row r="559" spans="1:48" ht="15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  <c r="AE559" s="193"/>
      <c r="AF559" s="193"/>
      <c r="AG559" s="193"/>
      <c r="AH559" s="193"/>
      <c r="AI559" s="193"/>
      <c r="AJ559" s="193"/>
      <c r="AK559" s="193"/>
      <c r="AL559" s="193"/>
      <c r="AM559" s="193"/>
      <c r="AN559" s="193"/>
      <c r="AO559" s="193"/>
      <c r="AP559" s="193"/>
      <c r="AQ559" s="193"/>
      <c r="AR559" s="193"/>
      <c r="AS559" s="193"/>
      <c r="AT559" s="193"/>
      <c r="AU559" s="193"/>
      <c r="AV559" s="193"/>
    </row>
    <row r="560" spans="1:48" ht="15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  <c r="AE560" s="193"/>
      <c r="AF560" s="193"/>
      <c r="AG560" s="193"/>
      <c r="AH560" s="193"/>
      <c r="AI560" s="193"/>
      <c r="AJ560" s="193"/>
      <c r="AK560" s="193"/>
      <c r="AL560" s="193"/>
      <c r="AM560" s="193"/>
      <c r="AN560" s="193"/>
      <c r="AO560" s="193"/>
      <c r="AP560" s="193"/>
      <c r="AQ560" s="193"/>
      <c r="AR560" s="193"/>
      <c r="AS560" s="193"/>
      <c r="AT560" s="193"/>
      <c r="AU560" s="193"/>
      <c r="AV560" s="193"/>
    </row>
    <row r="561" spans="1:48" ht="15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  <c r="AE561" s="193"/>
      <c r="AF561" s="193"/>
      <c r="AG561" s="193"/>
      <c r="AH561" s="193"/>
      <c r="AI561" s="193"/>
      <c r="AJ561" s="193"/>
      <c r="AK561" s="193"/>
      <c r="AL561" s="193"/>
      <c r="AM561" s="193"/>
      <c r="AN561" s="193"/>
      <c r="AO561" s="193"/>
      <c r="AP561" s="193"/>
      <c r="AQ561" s="193"/>
      <c r="AR561" s="193"/>
      <c r="AS561" s="193"/>
      <c r="AT561" s="193"/>
      <c r="AU561" s="193"/>
      <c r="AV561" s="193"/>
    </row>
    <row r="562" spans="1:48" ht="15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  <c r="AE562" s="193"/>
      <c r="AF562" s="193"/>
      <c r="AG562" s="193"/>
      <c r="AH562" s="193"/>
      <c r="AI562" s="193"/>
      <c r="AJ562" s="193"/>
      <c r="AK562" s="193"/>
      <c r="AL562" s="193"/>
      <c r="AM562" s="193"/>
      <c r="AN562" s="193"/>
      <c r="AO562" s="193"/>
      <c r="AP562" s="193"/>
      <c r="AQ562" s="193"/>
      <c r="AR562" s="193"/>
      <c r="AS562" s="193"/>
      <c r="AT562" s="193"/>
      <c r="AU562" s="193"/>
      <c r="AV562" s="193"/>
    </row>
    <row r="563" spans="1:48" ht="15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  <c r="AE563" s="193"/>
      <c r="AF563" s="193"/>
      <c r="AG563" s="193"/>
      <c r="AH563" s="193"/>
      <c r="AI563" s="193"/>
      <c r="AJ563" s="193"/>
      <c r="AK563" s="193"/>
      <c r="AL563" s="193"/>
      <c r="AM563" s="193"/>
      <c r="AN563" s="193"/>
      <c r="AO563" s="193"/>
      <c r="AP563" s="193"/>
      <c r="AQ563" s="193"/>
      <c r="AR563" s="193"/>
      <c r="AS563" s="193"/>
      <c r="AT563" s="193"/>
      <c r="AU563" s="193"/>
      <c r="AV563" s="193"/>
    </row>
    <row r="564" spans="1:48" ht="15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  <c r="AA564" s="193"/>
      <c r="AB564" s="193"/>
      <c r="AC564" s="193"/>
      <c r="AD564" s="193"/>
      <c r="AE564" s="193"/>
      <c r="AF564" s="193"/>
      <c r="AG564" s="193"/>
      <c r="AH564" s="193"/>
      <c r="AI564" s="193"/>
      <c r="AJ564" s="193"/>
      <c r="AK564" s="193"/>
      <c r="AL564" s="193"/>
      <c r="AM564" s="193"/>
      <c r="AN564" s="193"/>
      <c r="AO564" s="193"/>
      <c r="AP564" s="193"/>
      <c r="AQ564" s="193"/>
      <c r="AR564" s="193"/>
      <c r="AS564" s="193"/>
      <c r="AT564" s="193"/>
      <c r="AU564" s="193"/>
      <c r="AV564" s="193"/>
    </row>
    <row r="565" spans="1:48" ht="15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3"/>
      <c r="AF565" s="193"/>
      <c r="AG565" s="193"/>
      <c r="AH565" s="193"/>
      <c r="AI565" s="193"/>
      <c r="AJ565" s="193"/>
      <c r="AK565" s="193"/>
      <c r="AL565" s="193"/>
      <c r="AM565" s="193"/>
      <c r="AN565" s="193"/>
      <c r="AO565" s="193"/>
      <c r="AP565" s="193"/>
      <c r="AQ565" s="193"/>
      <c r="AR565" s="193"/>
      <c r="AS565" s="193"/>
      <c r="AT565" s="193"/>
      <c r="AU565" s="193"/>
      <c r="AV565" s="193"/>
    </row>
    <row r="566" spans="1:48" ht="15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  <c r="AE566" s="193"/>
      <c r="AF566" s="193"/>
      <c r="AG566" s="193"/>
      <c r="AH566" s="193"/>
      <c r="AI566" s="193"/>
      <c r="AJ566" s="193"/>
      <c r="AK566" s="193"/>
      <c r="AL566" s="193"/>
      <c r="AM566" s="193"/>
      <c r="AN566" s="193"/>
      <c r="AO566" s="193"/>
      <c r="AP566" s="193"/>
      <c r="AQ566" s="193"/>
      <c r="AR566" s="193"/>
      <c r="AS566" s="193"/>
      <c r="AT566" s="193"/>
      <c r="AU566" s="193"/>
      <c r="AV566" s="193"/>
    </row>
    <row r="567" spans="1:48" ht="15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  <c r="AE567" s="193"/>
      <c r="AF567" s="193"/>
      <c r="AG567" s="193"/>
      <c r="AH567" s="193"/>
      <c r="AI567" s="193"/>
      <c r="AJ567" s="193"/>
      <c r="AK567" s="193"/>
      <c r="AL567" s="193"/>
      <c r="AM567" s="193"/>
      <c r="AN567" s="193"/>
      <c r="AO567" s="193"/>
      <c r="AP567" s="193"/>
      <c r="AQ567" s="193"/>
      <c r="AR567" s="193"/>
      <c r="AS567" s="193"/>
      <c r="AT567" s="193"/>
      <c r="AU567" s="193"/>
      <c r="AV567" s="193"/>
    </row>
    <row r="568" spans="1:48" ht="15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  <c r="AE568" s="193"/>
      <c r="AF568" s="193"/>
      <c r="AG568" s="193"/>
      <c r="AH568" s="193"/>
      <c r="AI568" s="193"/>
      <c r="AJ568" s="193"/>
      <c r="AK568" s="193"/>
      <c r="AL568" s="193"/>
      <c r="AM568" s="193"/>
      <c r="AN568" s="193"/>
      <c r="AO568" s="193"/>
      <c r="AP568" s="193"/>
      <c r="AQ568" s="193"/>
      <c r="AR568" s="193"/>
      <c r="AS568" s="193"/>
      <c r="AT568" s="193"/>
      <c r="AU568" s="193"/>
      <c r="AV568" s="193"/>
    </row>
    <row r="569" spans="1:48" ht="15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  <c r="AE569" s="193"/>
      <c r="AF569" s="193"/>
      <c r="AG569" s="193"/>
      <c r="AH569" s="193"/>
      <c r="AI569" s="193"/>
      <c r="AJ569" s="193"/>
      <c r="AK569" s="193"/>
      <c r="AL569" s="193"/>
      <c r="AM569" s="193"/>
      <c r="AN569" s="193"/>
      <c r="AO569" s="193"/>
      <c r="AP569" s="193"/>
      <c r="AQ569" s="193"/>
      <c r="AR569" s="193"/>
      <c r="AS569" s="193"/>
      <c r="AT569" s="193"/>
      <c r="AU569" s="193"/>
      <c r="AV569" s="193"/>
    </row>
    <row r="570" spans="1:48" ht="15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  <c r="AE570" s="193"/>
      <c r="AF570" s="193"/>
      <c r="AG570" s="193"/>
      <c r="AH570" s="193"/>
      <c r="AI570" s="193"/>
      <c r="AJ570" s="193"/>
      <c r="AK570" s="193"/>
      <c r="AL570" s="193"/>
      <c r="AM570" s="193"/>
      <c r="AN570" s="193"/>
      <c r="AO570" s="193"/>
      <c r="AP570" s="193"/>
      <c r="AQ570" s="193"/>
      <c r="AR570" s="193"/>
      <c r="AS570" s="193"/>
      <c r="AT570" s="193"/>
      <c r="AU570" s="193"/>
      <c r="AV570" s="193"/>
    </row>
    <row r="571" spans="1:48" ht="15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3"/>
      <c r="AF571" s="193"/>
      <c r="AG571" s="193"/>
      <c r="AH571" s="193"/>
      <c r="AI571" s="193"/>
      <c r="AJ571" s="193"/>
      <c r="AK571" s="193"/>
      <c r="AL571" s="193"/>
      <c r="AM571" s="193"/>
      <c r="AN571" s="193"/>
      <c r="AO571" s="193"/>
      <c r="AP571" s="193"/>
      <c r="AQ571" s="193"/>
      <c r="AR571" s="193"/>
      <c r="AS571" s="193"/>
      <c r="AT571" s="193"/>
      <c r="AU571" s="193"/>
      <c r="AV571" s="193"/>
    </row>
    <row r="572" spans="1:48" ht="15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  <c r="AE572" s="193"/>
      <c r="AF572" s="193"/>
      <c r="AG572" s="193"/>
      <c r="AH572" s="193"/>
      <c r="AI572" s="193"/>
      <c r="AJ572" s="193"/>
      <c r="AK572" s="193"/>
      <c r="AL572" s="193"/>
      <c r="AM572" s="193"/>
      <c r="AN572" s="193"/>
      <c r="AO572" s="193"/>
      <c r="AP572" s="193"/>
      <c r="AQ572" s="193"/>
      <c r="AR572" s="193"/>
      <c r="AS572" s="193"/>
      <c r="AT572" s="193"/>
      <c r="AU572" s="193"/>
      <c r="AV572" s="193"/>
    </row>
    <row r="573" spans="1:48" ht="15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  <c r="AE573" s="193"/>
      <c r="AF573" s="193"/>
      <c r="AG573" s="193"/>
      <c r="AH573" s="193"/>
      <c r="AI573" s="193"/>
      <c r="AJ573" s="193"/>
      <c r="AK573" s="193"/>
      <c r="AL573" s="193"/>
      <c r="AM573" s="193"/>
      <c r="AN573" s="193"/>
      <c r="AO573" s="193"/>
      <c r="AP573" s="193"/>
      <c r="AQ573" s="193"/>
      <c r="AR573" s="193"/>
      <c r="AS573" s="193"/>
      <c r="AT573" s="193"/>
      <c r="AU573" s="193"/>
      <c r="AV573" s="193"/>
    </row>
    <row r="574" spans="1:48" ht="15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  <c r="AE574" s="193"/>
      <c r="AF574" s="193"/>
      <c r="AG574" s="193"/>
      <c r="AH574" s="193"/>
      <c r="AI574" s="193"/>
      <c r="AJ574" s="193"/>
      <c r="AK574" s="193"/>
      <c r="AL574" s="193"/>
      <c r="AM574" s="193"/>
      <c r="AN574" s="193"/>
      <c r="AO574" s="193"/>
      <c r="AP574" s="193"/>
      <c r="AQ574" s="193"/>
      <c r="AR574" s="193"/>
      <c r="AS574" s="193"/>
      <c r="AT574" s="193"/>
      <c r="AU574" s="193"/>
      <c r="AV574" s="193"/>
    </row>
    <row r="575" spans="1:48" ht="15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  <c r="AE575" s="193"/>
      <c r="AF575" s="193"/>
      <c r="AG575" s="193"/>
      <c r="AH575" s="193"/>
      <c r="AI575" s="193"/>
      <c r="AJ575" s="193"/>
      <c r="AK575" s="193"/>
      <c r="AL575" s="193"/>
      <c r="AM575" s="193"/>
      <c r="AN575" s="193"/>
      <c r="AO575" s="193"/>
      <c r="AP575" s="193"/>
      <c r="AQ575" s="193"/>
      <c r="AR575" s="193"/>
      <c r="AS575" s="193"/>
      <c r="AT575" s="193"/>
      <c r="AU575" s="193"/>
      <c r="AV575" s="193"/>
    </row>
    <row r="576" spans="1:48" ht="15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  <c r="AE576" s="193"/>
      <c r="AF576" s="193"/>
      <c r="AG576" s="193"/>
      <c r="AH576" s="193"/>
      <c r="AI576" s="193"/>
      <c r="AJ576" s="193"/>
      <c r="AK576" s="193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</row>
    <row r="577" spans="1:48" ht="15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  <c r="AE577" s="193"/>
      <c r="AF577" s="193"/>
      <c r="AG577" s="193"/>
      <c r="AH577" s="193"/>
      <c r="AI577" s="193"/>
      <c r="AJ577" s="193"/>
      <c r="AK577" s="193"/>
      <c r="AL577" s="193"/>
      <c r="AM577" s="193"/>
      <c r="AN577" s="193"/>
      <c r="AO577" s="193"/>
      <c r="AP577" s="193"/>
      <c r="AQ577" s="193"/>
      <c r="AR577" s="193"/>
      <c r="AS577" s="193"/>
      <c r="AT577" s="193"/>
      <c r="AU577" s="193"/>
      <c r="AV577" s="193"/>
    </row>
    <row r="578" spans="1:48" ht="15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  <c r="AE578" s="193"/>
      <c r="AF578" s="193"/>
      <c r="AG578" s="193"/>
      <c r="AH578" s="193"/>
      <c r="AI578" s="193"/>
      <c r="AJ578" s="193"/>
      <c r="AK578" s="193"/>
      <c r="AL578" s="193"/>
      <c r="AM578" s="193"/>
      <c r="AN578" s="193"/>
      <c r="AO578" s="193"/>
      <c r="AP578" s="193"/>
      <c r="AQ578" s="193"/>
      <c r="AR578" s="193"/>
      <c r="AS578" s="193"/>
      <c r="AT578" s="193"/>
      <c r="AU578" s="193"/>
      <c r="AV578" s="193"/>
    </row>
    <row r="579" spans="1:48" ht="15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  <c r="AE579" s="193"/>
      <c r="AF579" s="193"/>
      <c r="AG579" s="193"/>
      <c r="AH579" s="193"/>
      <c r="AI579" s="193"/>
      <c r="AJ579" s="193"/>
      <c r="AK579" s="193"/>
      <c r="AL579" s="193"/>
      <c r="AM579" s="193"/>
      <c r="AN579" s="193"/>
      <c r="AO579" s="193"/>
      <c r="AP579" s="193"/>
      <c r="AQ579" s="193"/>
      <c r="AR579" s="193"/>
      <c r="AS579" s="193"/>
      <c r="AT579" s="193"/>
      <c r="AU579" s="193"/>
      <c r="AV579" s="193"/>
    </row>
    <row r="580" spans="1:48" ht="15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  <c r="AE580" s="193"/>
      <c r="AF580" s="193"/>
      <c r="AG580" s="193"/>
      <c r="AH580" s="193"/>
      <c r="AI580" s="193"/>
      <c r="AJ580" s="193"/>
      <c r="AK580" s="193"/>
      <c r="AL580" s="193"/>
      <c r="AM580" s="193"/>
      <c r="AN580" s="193"/>
      <c r="AO580" s="193"/>
      <c r="AP580" s="193"/>
      <c r="AQ580" s="193"/>
      <c r="AR580" s="193"/>
      <c r="AS580" s="193"/>
      <c r="AT580" s="193"/>
      <c r="AU580" s="193"/>
      <c r="AV580" s="193"/>
    </row>
    <row r="581" spans="1:48" ht="15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  <c r="AE581" s="193"/>
      <c r="AF581" s="193"/>
      <c r="AG581" s="193"/>
      <c r="AH581" s="193"/>
      <c r="AI581" s="193"/>
      <c r="AJ581" s="193"/>
      <c r="AK581" s="193"/>
      <c r="AL581" s="193"/>
      <c r="AM581" s="193"/>
      <c r="AN581" s="193"/>
      <c r="AO581" s="193"/>
      <c r="AP581" s="193"/>
      <c r="AQ581" s="193"/>
      <c r="AR581" s="193"/>
      <c r="AS581" s="193"/>
      <c r="AT581" s="193"/>
      <c r="AU581" s="193"/>
      <c r="AV581" s="193"/>
    </row>
    <row r="582" spans="1:48" ht="15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3"/>
      <c r="AG582" s="193"/>
      <c r="AH582" s="193"/>
      <c r="AI582" s="193"/>
      <c r="AJ582" s="193"/>
      <c r="AK582" s="193"/>
      <c r="AL582" s="193"/>
      <c r="AM582" s="193"/>
      <c r="AN582" s="193"/>
      <c r="AO582" s="193"/>
      <c r="AP582" s="193"/>
      <c r="AQ582" s="193"/>
      <c r="AR582" s="193"/>
      <c r="AS582" s="193"/>
      <c r="AT582" s="193"/>
      <c r="AU582" s="193"/>
      <c r="AV582" s="193"/>
    </row>
    <row r="583" spans="1:48" ht="15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  <c r="AE583" s="193"/>
      <c r="AF583" s="193"/>
      <c r="AG583" s="193"/>
      <c r="AH583" s="193"/>
      <c r="AI583" s="193"/>
      <c r="AJ583" s="193"/>
      <c r="AK583" s="193"/>
      <c r="AL583" s="193"/>
      <c r="AM583" s="193"/>
      <c r="AN583" s="193"/>
      <c r="AO583" s="193"/>
      <c r="AP583" s="193"/>
      <c r="AQ583" s="193"/>
      <c r="AR583" s="193"/>
      <c r="AS583" s="193"/>
      <c r="AT583" s="193"/>
      <c r="AU583" s="193"/>
      <c r="AV583" s="193"/>
    </row>
    <row r="584" spans="1:48" ht="15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  <c r="AE584" s="193"/>
      <c r="AF584" s="193"/>
      <c r="AG584" s="193"/>
      <c r="AH584" s="193"/>
      <c r="AI584" s="193"/>
      <c r="AJ584" s="193"/>
      <c r="AK584" s="193"/>
      <c r="AL584" s="193"/>
      <c r="AM584" s="193"/>
      <c r="AN584" s="193"/>
      <c r="AO584" s="193"/>
      <c r="AP584" s="193"/>
      <c r="AQ584" s="193"/>
      <c r="AR584" s="193"/>
      <c r="AS584" s="193"/>
      <c r="AT584" s="193"/>
      <c r="AU584" s="193"/>
      <c r="AV584" s="193"/>
    </row>
    <row r="585" spans="1:48" ht="15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  <c r="AE585" s="193"/>
      <c r="AF585" s="193"/>
      <c r="AG585" s="193"/>
      <c r="AH585" s="193"/>
      <c r="AI585" s="193"/>
      <c r="AJ585" s="193"/>
      <c r="AK585" s="193"/>
      <c r="AL585" s="193"/>
      <c r="AM585" s="193"/>
      <c r="AN585" s="193"/>
      <c r="AO585" s="193"/>
      <c r="AP585" s="193"/>
      <c r="AQ585" s="193"/>
      <c r="AR585" s="193"/>
      <c r="AS585" s="193"/>
      <c r="AT585" s="193"/>
      <c r="AU585" s="193"/>
      <c r="AV585" s="193"/>
    </row>
    <row r="586" spans="1:48" ht="15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  <c r="AE586" s="193"/>
      <c r="AF586" s="193"/>
      <c r="AG586" s="193"/>
      <c r="AH586" s="193"/>
      <c r="AI586" s="193"/>
      <c r="AJ586" s="193"/>
      <c r="AK586" s="193"/>
      <c r="AL586" s="193"/>
      <c r="AM586" s="193"/>
      <c r="AN586" s="193"/>
      <c r="AO586" s="193"/>
      <c r="AP586" s="193"/>
      <c r="AQ586" s="193"/>
      <c r="AR586" s="193"/>
      <c r="AS586" s="193"/>
      <c r="AT586" s="193"/>
      <c r="AU586" s="193"/>
      <c r="AV586" s="193"/>
    </row>
    <row r="587" spans="1:48" ht="15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  <c r="AA587" s="193"/>
      <c r="AB587" s="193"/>
      <c r="AC587" s="193"/>
      <c r="AD587" s="193"/>
      <c r="AE587" s="193"/>
      <c r="AF587" s="193"/>
      <c r="AG587" s="193"/>
      <c r="AH587" s="193"/>
      <c r="AI587" s="193"/>
      <c r="AJ587" s="193"/>
      <c r="AK587" s="193"/>
      <c r="AL587" s="193"/>
      <c r="AM587" s="193"/>
      <c r="AN587" s="193"/>
      <c r="AO587" s="193"/>
      <c r="AP587" s="193"/>
      <c r="AQ587" s="193"/>
      <c r="AR587" s="193"/>
      <c r="AS587" s="193"/>
      <c r="AT587" s="193"/>
      <c r="AU587" s="193"/>
      <c r="AV587" s="193"/>
    </row>
    <row r="588" spans="1:48" ht="15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  <c r="AE588" s="193"/>
      <c r="AF588" s="193"/>
      <c r="AG588" s="193"/>
      <c r="AH588" s="193"/>
      <c r="AI588" s="193"/>
      <c r="AJ588" s="193"/>
      <c r="AK588" s="193"/>
      <c r="AL588" s="193"/>
      <c r="AM588" s="193"/>
      <c r="AN588" s="193"/>
      <c r="AO588" s="193"/>
      <c r="AP588" s="193"/>
      <c r="AQ588" s="193"/>
      <c r="AR588" s="193"/>
      <c r="AS588" s="193"/>
      <c r="AT588" s="193"/>
      <c r="AU588" s="193"/>
      <c r="AV588" s="193"/>
    </row>
    <row r="589" spans="1:48" ht="15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  <c r="AE589" s="193"/>
      <c r="AF589" s="193"/>
      <c r="AG589" s="193"/>
      <c r="AH589" s="193"/>
      <c r="AI589" s="193"/>
      <c r="AJ589" s="193"/>
      <c r="AK589" s="193"/>
      <c r="AL589" s="193"/>
      <c r="AM589" s="193"/>
      <c r="AN589" s="193"/>
      <c r="AO589" s="193"/>
      <c r="AP589" s="193"/>
      <c r="AQ589" s="193"/>
      <c r="AR589" s="193"/>
      <c r="AS589" s="193"/>
      <c r="AT589" s="193"/>
      <c r="AU589" s="193"/>
      <c r="AV589" s="193"/>
    </row>
    <row r="590" spans="1:48" ht="15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  <c r="AE590" s="193"/>
      <c r="AF590" s="193"/>
      <c r="AG590" s="193"/>
      <c r="AH590" s="193"/>
      <c r="AI590" s="193"/>
      <c r="AJ590" s="193"/>
      <c r="AK590" s="193"/>
      <c r="AL590" s="193"/>
      <c r="AM590" s="193"/>
      <c r="AN590" s="193"/>
      <c r="AO590" s="193"/>
      <c r="AP590" s="193"/>
      <c r="AQ590" s="193"/>
      <c r="AR590" s="193"/>
      <c r="AS590" s="193"/>
      <c r="AT590" s="193"/>
      <c r="AU590" s="193"/>
      <c r="AV590" s="193"/>
    </row>
    <row r="591" spans="1:48" ht="15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  <c r="AE591" s="193"/>
      <c r="AF591" s="193"/>
      <c r="AG591" s="193"/>
      <c r="AH591" s="193"/>
      <c r="AI591" s="193"/>
      <c r="AJ591" s="193"/>
      <c r="AK591" s="193"/>
      <c r="AL591" s="193"/>
      <c r="AM591" s="193"/>
      <c r="AN591" s="193"/>
      <c r="AO591" s="193"/>
      <c r="AP591" s="193"/>
      <c r="AQ591" s="193"/>
      <c r="AR591" s="193"/>
      <c r="AS591" s="193"/>
      <c r="AT591" s="193"/>
      <c r="AU591" s="193"/>
      <c r="AV591" s="193"/>
    </row>
    <row r="592" spans="1:48" ht="15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  <c r="AA592" s="193"/>
      <c r="AB592" s="193"/>
      <c r="AC592" s="193"/>
      <c r="AD592" s="193"/>
      <c r="AE592" s="193"/>
      <c r="AF592" s="193"/>
      <c r="AG592" s="193"/>
      <c r="AH592" s="193"/>
      <c r="AI592" s="193"/>
      <c r="AJ592" s="193"/>
      <c r="AK592" s="193"/>
      <c r="AL592" s="193"/>
      <c r="AM592" s="193"/>
      <c r="AN592" s="193"/>
      <c r="AO592" s="193"/>
      <c r="AP592" s="193"/>
      <c r="AQ592" s="193"/>
      <c r="AR592" s="193"/>
      <c r="AS592" s="193"/>
      <c r="AT592" s="193"/>
      <c r="AU592" s="193"/>
      <c r="AV592" s="193"/>
    </row>
    <row r="593" spans="1:48" ht="15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  <c r="AE593" s="193"/>
      <c r="AF593" s="193"/>
      <c r="AG593" s="193"/>
      <c r="AH593" s="193"/>
      <c r="AI593" s="193"/>
      <c r="AJ593" s="193"/>
      <c r="AK593" s="193"/>
      <c r="AL593" s="193"/>
      <c r="AM593" s="193"/>
      <c r="AN593" s="193"/>
      <c r="AO593" s="193"/>
      <c r="AP593" s="193"/>
      <c r="AQ593" s="193"/>
      <c r="AR593" s="193"/>
      <c r="AS593" s="193"/>
      <c r="AT593" s="193"/>
      <c r="AU593" s="193"/>
      <c r="AV593" s="193"/>
    </row>
    <row r="594" spans="1:48" ht="15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  <c r="AE594" s="193"/>
      <c r="AF594" s="193"/>
      <c r="AG594" s="193"/>
      <c r="AH594" s="193"/>
      <c r="AI594" s="193"/>
      <c r="AJ594" s="193"/>
      <c r="AK594" s="193"/>
      <c r="AL594" s="193"/>
      <c r="AM594" s="193"/>
      <c r="AN594" s="193"/>
      <c r="AO594" s="193"/>
      <c r="AP594" s="193"/>
      <c r="AQ594" s="193"/>
      <c r="AR594" s="193"/>
      <c r="AS594" s="193"/>
      <c r="AT594" s="193"/>
      <c r="AU594" s="193"/>
      <c r="AV594" s="193"/>
    </row>
    <row r="595" spans="1:48" ht="15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  <c r="AE595" s="193"/>
      <c r="AF595" s="193"/>
      <c r="AG595" s="193"/>
      <c r="AH595" s="193"/>
      <c r="AI595" s="193"/>
      <c r="AJ595" s="193"/>
      <c r="AK595" s="193"/>
      <c r="AL595" s="193"/>
      <c r="AM595" s="193"/>
      <c r="AN595" s="193"/>
      <c r="AO595" s="193"/>
      <c r="AP595" s="193"/>
      <c r="AQ595" s="193"/>
      <c r="AR595" s="193"/>
      <c r="AS595" s="193"/>
      <c r="AT595" s="193"/>
      <c r="AU595" s="193"/>
      <c r="AV595" s="193"/>
    </row>
    <row r="596" spans="1:48" ht="15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  <c r="AE596" s="193"/>
      <c r="AF596" s="193"/>
      <c r="AG596" s="193"/>
      <c r="AH596" s="193"/>
      <c r="AI596" s="193"/>
      <c r="AJ596" s="193"/>
      <c r="AK596" s="193"/>
      <c r="AL596" s="193"/>
      <c r="AM596" s="193"/>
      <c r="AN596" s="193"/>
      <c r="AO596" s="193"/>
      <c r="AP596" s="193"/>
      <c r="AQ596" s="193"/>
      <c r="AR596" s="193"/>
      <c r="AS596" s="193"/>
      <c r="AT596" s="193"/>
      <c r="AU596" s="193"/>
      <c r="AV596" s="193"/>
    </row>
    <row r="597" spans="1:48" ht="15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3"/>
      <c r="AF597" s="193"/>
      <c r="AG597" s="193"/>
      <c r="AH597" s="193"/>
      <c r="AI597" s="193"/>
      <c r="AJ597" s="193"/>
      <c r="AK597" s="193"/>
      <c r="AL597" s="193"/>
      <c r="AM597" s="193"/>
      <c r="AN597" s="193"/>
      <c r="AO597" s="193"/>
      <c r="AP597" s="193"/>
      <c r="AQ597" s="193"/>
      <c r="AR597" s="193"/>
      <c r="AS597" s="193"/>
      <c r="AT597" s="193"/>
      <c r="AU597" s="193"/>
      <c r="AV597" s="193"/>
    </row>
    <row r="598" spans="1:48" ht="15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  <c r="AE598" s="193"/>
      <c r="AF598" s="193"/>
      <c r="AG598" s="193"/>
      <c r="AH598" s="193"/>
      <c r="AI598" s="193"/>
      <c r="AJ598" s="193"/>
      <c r="AK598" s="193"/>
      <c r="AL598" s="193"/>
      <c r="AM598" s="193"/>
      <c r="AN598" s="193"/>
      <c r="AO598" s="193"/>
      <c r="AP598" s="193"/>
      <c r="AQ598" s="193"/>
      <c r="AR598" s="193"/>
      <c r="AS598" s="193"/>
      <c r="AT598" s="193"/>
      <c r="AU598" s="193"/>
      <c r="AV598" s="193"/>
    </row>
    <row r="599" spans="1:48" ht="15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  <c r="AE599" s="193"/>
      <c r="AF599" s="193"/>
      <c r="AG599" s="193"/>
      <c r="AH599" s="193"/>
      <c r="AI599" s="193"/>
      <c r="AJ599" s="193"/>
      <c r="AK599" s="193"/>
      <c r="AL599" s="193"/>
      <c r="AM599" s="193"/>
      <c r="AN599" s="193"/>
      <c r="AO599" s="193"/>
      <c r="AP599" s="193"/>
      <c r="AQ599" s="193"/>
      <c r="AR599" s="193"/>
      <c r="AS599" s="193"/>
      <c r="AT599" s="193"/>
      <c r="AU599" s="193"/>
      <c r="AV599" s="193"/>
    </row>
    <row r="600" spans="1:48" ht="15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  <c r="AA600" s="193"/>
      <c r="AB600" s="193"/>
      <c r="AC600" s="193"/>
      <c r="AD600" s="193"/>
      <c r="AE600" s="193"/>
      <c r="AF600" s="193"/>
      <c r="AG600" s="193"/>
      <c r="AH600" s="193"/>
      <c r="AI600" s="193"/>
      <c r="AJ600" s="193"/>
      <c r="AK600" s="193"/>
      <c r="AL600" s="193"/>
      <c r="AM600" s="193"/>
      <c r="AN600" s="193"/>
      <c r="AO600" s="193"/>
      <c r="AP600" s="193"/>
      <c r="AQ600" s="193"/>
      <c r="AR600" s="193"/>
      <c r="AS600" s="193"/>
      <c r="AT600" s="193"/>
      <c r="AU600" s="193"/>
      <c r="AV600" s="193"/>
    </row>
    <row r="601" spans="1:48" ht="15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  <c r="AE601" s="193"/>
      <c r="AF601" s="193"/>
      <c r="AG601" s="193"/>
      <c r="AH601" s="193"/>
      <c r="AI601" s="193"/>
      <c r="AJ601" s="193"/>
      <c r="AK601" s="193"/>
      <c r="AL601" s="193"/>
      <c r="AM601" s="193"/>
      <c r="AN601" s="193"/>
      <c r="AO601" s="193"/>
      <c r="AP601" s="193"/>
      <c r="AQ601" s="193"/>
      <c r="AR601" s="193"/>
      <c r="AS601" s="193"/>
      <c r="AT601" s="193"/>
      <c r="AU601" s="193"/>
      <c r="AV601" s="193"/>
    </row>
    <row r="602" spans="1:48" ht="15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  <c r="AE602" s="193"/>
      <c r="AF602" s="193"/>
      <c r="AG602" s="193"/>
      <c r="AH602" s="193"/>
      <c r="AI602" s="193"/>
      <c r="AJ602" s="193"/>
      <c r="AK602" s="193"/>
      <c r="AL602" s="193"/>
      <c r="AM602" s="193"/>
      <c r="AN602" s="193"/>
      <c r="AO602" s="193"/>
      <c r="AP602" s="193"/>
      <c r="AQ602" s="193"/>
      <c r="AR602" s="193"/>
      <c r="AS602" s="193"/>
      <c r="AT602" s="193"/>
      <c r="AU602" s="193"/>
      <c r="AV602" s="193"/>
    </row>
    <row r="603" spans="1:48" ht="15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  <c r="AE603" s="193"/>
      <c r="AF603" s="193"/>
      <c r="AG603" s="193"/>
      <c r="AH603" s="193"/>
      <c r="AI603" s="193"/>
      <c r="AJ603" s="193"/>
      <c r="AK603" s="193"/>
      <c r="AL603" s="193"/>
      <c r="AM603" s="193"/>
      <c r="AN603" s="193"/>
      <c r="AO603" s="193"/>
      <c r="AP603" s="193"/>
      <c r="AQ603" s="193"/>
      <c r="AR603" s="193"/>
      <c r="AS603" s="193"/>
      <c r="AT603" s="193"/>
      <c r="AU603" s="193"/>
      <c r="AV603" s="193"/>
    </row>
    <row r="604" spans="1:48" ht="15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  <c r="AE604" s="193"/>
      <c r="AF604" s="193"/>
      <c r="AG604" s="193"/>
      <c r="AH604" s="193"/>
      <c r="AI604" s="193"/>
      <c r="AJ604" s="193"/>
      <c r="AK604" s="193"/>
      <c r="AL604" s="193"/>
      <c r="AM604" s="193"/>
      <c r="AN604" s="193"/>
      <c r="AO604" s="193"/>
      <c r="AP604" s="193"/>
      <c r="AQ604" s="193"/>
      <c r="AR604" s="193"/>
      <c r="AS604" s="193"/>
      <c r="AT604" s="193"/>
      <c r="AU604" s="193"/>
      <c r="AV604" s="193"/>
    </row>
    <row r="605" spans="1:48" ht="15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  <c r="AE605" s="193"/>
      <c r="AF605" s="193"/>
      <c r="AG605" s="193"/>
      <c r="AH605" s="193"/>
      <c r="AI605" s="193"/>
      <c r="AJ605" s="193"/>
      <c r="AK605" s="193"/>
      <c r="AL605" s="193"/>
      <c r="AM605" s="193"/>
      <c r="AN605" s="193"/>
      <c r="AO605" s="193"/>
      <c r="AP605" s="193"/>
      <c r="AQ605" s="193"/>
      <c r="AR605" s="193"/>
      <c r="AS605" s="193"/>
      <c r="AT605" s="193"/>
      <c r="AU605" s="193"/>
      <c r="AV605" s="193"/>
    </row>
    <row r="606" spans="1:48" ht="15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  <c r="AA606" s="193"/>
      <c r="AB606" s="193"/>
      <c r="AC606" s="193"/>
      <c r="AD606" s="193"/>
      <c r="AE606" s="193"/>
      <c r="AF606" s="193"/>
      <c r="AG606" s="193"/>
      <c r="AH606" s="193"/>
      <c r="AI606" s="193"/>
      <c r="AJ606" s="193"/>
      <c r="AK606" s="193"/>
      <c r="AL606" s="193"/>
      <c r="AM606" s="193"/>
      <c r="AN606" s="193"/>
      <c r="AO606" s="193"/>
      <c r="AP606" s="193"/>
      <c r="AQ606" s="193"/>
      <c r="AR606" s="193"/>
      <c r="AS606" s="193"/>
      <c r="AT606" s="193"/>
      <c r="AU606" s="193"/>
      <c r="AV606" s="193"/>
    </row>
    <row r="607" spans="1:48" ht="15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  <c r="AE607" s="193"/>
      <c r="AF607" s="193"/>
      <c r="AG607" s="193"/>
      <c r="AH607" s="193"/>
      <c r="AI607" s="193"/>
      <c r="AJ607" s="193"/>
      <c r="AK607" s="193"/>
      <c r="AL607" s="193"/>
      <c r="AM607" s="193"/>
      <c r="AN607" s="193"/>
      <c r="AO607" s="193"/>
      <c r="AP607" s="193"/>
      <c r="AQ607" s="193"/>
      <c r="AR607" s="193"/>
      <c r="AS607" s="193"/>
      <c r="AT607" s="193"/>
      <c r="AU607" s="193"/>
      <c r="AV607" s="193"/>
    </row>
    <row r="608" spans="1:48" ht="15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  <c r="AE608" s="193"/>
      <c r="AF608" s="193"/>
      <c r="AG608" s="193"/>
      <c r="AH608" s="193"/>
      <c r="AI608" s="193"/>
      <c r="AJ608" s="193"/>
      <c r="AK608" s="193"/>
      <c r="AL608" s="193"/>
      <c r="AM608" s="193"/>
      <c r="AN608" s="193"/>
      <c r="AO608" s="193"/>
      <c r="AP608" s="193"/>
      <c r="AQ608" s="193"/>
      <c r="AR608" s="193"/>
      <c r="AS608" s="193"/>
      <c r="AT608" s="193"/>
      <c r="AU608" s="193"/>
      <c r="AV608" s="193"/>
    </row>
    <row r="609" spans="1:48" ht="15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  <c r="AE609" s="193"/>
      <c r="AF609" s="193"/>
      <c r="AG609" s="193"/>
      <c r="AH609" s="193"/>
      <c r="AI609" s="193"/>
      <c r="AJ609" s="193"/>
      <c r="AK609" s="193"/>
      <c r="AL609" s="193"/>
      <c r="AM609" s="193"/>
      <c r="AN609" s="193"/>
      <c r="AO609" s="193"/>
      <c r="AP609" s="193"/>
      <c r="AQ609" s="193"/>
      <c r="AR609" s="193"/>
      <c r="AS609" s="193"/>
      <c r="AT609" s="193"/>
      <c r="AU609" s="193"/>
      <c r="AV609" s="193"/>
    </row>
    <row r="610" spans="1:48" ht="15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  <c r="AE610" s="193"/>
      <c r="AF610" s="193"/>
      <c r="AG610" s="193"/>
      <c r="AH610" s="193"/>
      <c r="AI610" s="193"/>
      <c r="AJ610" s="193"/>
      <c r="AK610" s="193"/>
      <c r="AL610" s="193"/>
      <c r="AM610" s="193"/>
      <c r="AN610" s="193"/>
      <c r="AO610" s="193"/>
      <c r="AP610" s="193"/>
      <c r="AQ610" s="193"/>
      <c r="AR610" s="193"/>
      <c r="AS610" s="193"/>
      <c r="AT610" s="193"/>
      <c r="AU610" s="193"/>
      <c r="AV610" s="193"/>
    </row>
    <row r="611" spans="1:48" ht="15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  <c r="AE611" s="193"/>
      <c r="AF611" s="193"/>
      <c r="AG611" s="193"/>
      <c r="AH611" s="193"/>
      <c r="AI611" s="193"/>
      <c r="AJ611" s="193"/>
      <c r="AK611" s="193"/>
      <c r="AL611" s="193"/>
      <c r="AM611" s="193"/>
      <c r="AN611" s="193"/>
      <c r="AO611" s="193"/>
      <c r="AP611" s="193"/>
      <c r="AQ611" s="193"/>
      <c r="AR611" s="193"/>
      <c r="AS611" s="193"/>
      <c r="AT611" s="193"/>
      <c r="AU611" s="193"/>
      <c r="AV611" s="193"/>
    </row>
    <row r="612" spans="1:48" ht="15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  <c r="AE612" s="193"/>
      <c r="AF612" s="193"/>
      <c r="AG612" s="193"/>
      <c r="AH612" s="193"/>
      <c r="AI612" s="193"/>
      <c r="AJ612" s="193"/>
      <c r="AK612" s="193"/>
      <c r="AL612" s="193"/>
      <c r="AM612" s="193"/>
      <c r="AN612" s="193"/>
      <c r="AO612" s="193"/>
      <c r="AP612" s="193"/>
      <c r="AQ612" s="193"/>
      <c r="AR612" s="193"/>
      <c r="AS612" s="193"/>
      <c r="AT612" s="193"/>
      <c r="AU612" s="193"/>
      <c r="AV612" s="193"/>
    </row>
    <row r="613" spans="1:48" ht="15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  <c r="AE613" s="193"/>
      <c r="AF613" s="193"/>
      <c r="AG613" s="193"/>
      <c r="AH613" s="193"/>
      <c r="AI613" s="193"/>
      <c r="AJ613" s="193"/>
      <c r="AK613" s="193"/>
      <c r="AL613" s="193"/>
      <c r="AM613" s="193"/>
      <c r="AN613" s="193"/>
      <c r="AO613" s="193"/>
      <c r="AP613" s="193"/>
      <c r="AQ613" s="193"/>
      <c r="AR613" s="193"/>
      <c r="AS613" s="193"/>
      <c r="AT613" s="193"/>
      <c r="AU613" s="193"/>
      <c r="AV613" s="193"/>
    </row>
    <row r="614" spans="1:48" ht="15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  <c r="AE614" s="193"/>
      <c r="AF614" s="193"/>
      <c r="AG614" s="193"/>
      <c r="AH614" s="193"/>
      <c r="AI614" s="193"/>
      <c r="AJ614" s="193"/>
      <c r="AK614" s="193"/>
      <c r="AL614" s="193"/>
      <c r="AM614" s="193"/>
      <c r="AN614" s="193"/>
      <c r="AO614" s="193"/>
      <c r="AP614" s="193"/>
      <c r="AQ614" s="193"/>
      <c r="AR614" s="193"/>
      <c r="AS614" s="193"/>
      <c r="AT614" s="193"/>
      <c r="AU614" s="193"/>
      <c r="AV614" s="193"/>
    </row>
    <row r="615" spans="1:48" ht="15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  <c r="AE615" s="193"/>
      <c r="AF615" s="193"/>
      <c r="AG615" s="193"/>
      <c r="AH615" s="193"/>
      <c r="AI615" s="193"/>
      <c r="AJ615" s="193"/>
      <c r="AK615" s="193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</row>
    <row r="616" spans="1:48" ht="15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3"/>
      <c r="AG616" s="193"/>
      <c r="AH616" s="193"/>
      <c r="AI616" s="193"/>
      <c r="AJ616" s="193"/>
      <c r="AK616" s="193"/>
      <c r="AL616" s="193"/>
      <c r="AM616" s="193"/>
      <c r="AN616" s="193"/>
      <c r="AO616" s="193"/>
      <c r="AP616" s="193"/>
      <c r="AQ616" s="193"/>
      <c r="AR616" s="193"/>
      <c r="AS616" s="193"/>
      <c r="AT616" s="193"/>
      <c r="AU616" s="193"/>
      <c r="AV616" s="193"/>
    </row>
    <row r="617" spans="1:48" ht="15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  <c r="AE617" s="193"/>
      <c r="AF617" s="193"/>
      <c r="AG617" s="193"/>
      <c r="AH617" s="193"/>
      <c r="AI617" s="193"/>
      <c r="AJ617" s="193"/>
      <c r="AK617" s="193"/>
      <c r="AL617" s="193"/>
      <c r="AM617" s="193"/>
      <c r="AN617" s="193"/>
      <c r="AO617" s="193"/>
      <c r="AP617" s="193"/>
      <c r="AQ617" s="193"/>
      <c r="AR617" s="193"/>
      <c r="AS617" s="193"/>
      <c r="AT617" s="193"/>
      <c r="AU617" s="193"/>
      <c r="AV617" s="193"/>
    </row>
    <row r="618" spans="1:48" ht="15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  <c r="AE618" s="193"/>
      <c r="AF618" s="193"/>
      <c r="AG618" s="193"/>
      <c r="AH618" s="193"/>
      <c r="AI618" s="193"/>
      <c r="AJ618" s="193"/>
      <c r="AK618" s="193"/>
      <c r="AL618" s="193"/>
      <c r="AM618" s="193"/>
      <c r="AN618" s="193"/>
      <c r="AO618" s="193"/>
      <c r="AP618" s="193"/>
      <c r="AQ618" s="193"/>
      <c r="AR618" s="193"/>
      <c r="AS618" s="193"/>
      <c r="AT618" s="193"/>
      <c r="AU618" s="193"/>
      <c r="AV618" s="193"/>
    </row>
    <row r="619" spans="1:48" ht="15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3"/>
      <c r="AF619" s="193"/>
      <c r="AG619" s="193"/>
      <c r="AH619" s="193"/>
      <c r="AI619" s="193"/>
      <c r="AJ619" s="193"/>
      <c r="AK619" s="193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</row>
    <row r="620" spans="1:48" ht="15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3"/>
      <c r="AF620" s="193"/>
      <c r="AG620" s="193"/>
      <c r="AH620" s="193"/>
      <c r="AI620" s="193"/>
      <c r="AJ620" s="193"/>
      <c r="AK620" s="193"/>
      <c r="AL620" s="193"/>
      <c r="AM620" s="193"/>
      <c r="AN620" s="193"/>
      <c r="AO620" s="193"/>
      <c r="AP620" s="193"/>
      <c r="AQ620" s="193"/>
      <c r="AR620" s="193"/>
      <c r="AS620" s="193"/>
      <c r="AT620" s="193"/>
      <c r="AU620" s="193"/>
      <c r="AV620" s="193"/>
    </row>
    <row r="621" spans="1:48" ht="15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3"/>
      <c r="AF621" s="193"/>
      <c r="AG621" s="193"/>
      <c r="AH621" s="193"/>
      <c r="AI621" s="193"/>
      <c r="AJ621" s="193"/>
      <c r="AK621" s="193"/>
      <c r="AL621" s="193"/>
      <c r="AM621" s="193"/>
      <c r="AN621" s="193"/>
      <c r="AO621" s="193"/>
      <c r="AP621" s="193"/>
      <c r="AQ621" s="193"/>
      <c r="AR621" s="193"/>
      <c r="AS621" s="193"/>
      <c r="AT621" s="193"/>
      <c r="AU621" s="193"/>
      <c r="AV621" s="193"/>
    </row>
    <row r="622" spans="1:48" ht="15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  <c r="AE622" s="193"/>
      <c r="AF622" s="193"/>
      <c r="AG622" s="193"/>
      <c r="AH622" s="193"/>
      <c r="AI622" s="193"/>
      <c r="AJ622" s="193"/>
      <c r="AK622" s="193"/>
      <c r="AL622" s="193"/>
      <c r="AM622" s="193"/>
      <c r="AN622" s="193"/>
      <c r="AO622" s="193"/>
      <c r="AP622" s="193"/>
      <c r="AQ622" s="193"/>
      <c r="AR622" s="193"/>
      <c r="AS622" s="193"/>
      <c r="AT622" s="193"/>
      <c r="AU622" s="193"/>
      <c r="AV622" s="193"/>
    </row>
    <row r="623" spans="1:48" ht="15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  <c r="AE623" s="193"/>
      <c r="AF623" s="193"/>
      <c r="AG623" s="193"/>
      <c r="AH623" s="193"/>
      <c r="AI623" s="193"/>
      <c r="AJ623" s="193"/>
      <c r="AK623" s="193"/>
      <c r="AL623" s="193"/>
      <c r="AM623" s="193"/>
      <c r="AN623" s="193"/>
      <c r="AO623" s="193"/>
      <c r="AP623" s="193"/>
      <c r="AQ623" s="193"/>
      <c r="AR623" s="193"/>
      <c r="AS623" s="193"/>
      <c r="AT623" s="193"/>
      <c r="AU623" s="193"/>
      <c r="AV623" s="193"/>
    </row>
    <row r="624" spans="1:48" ht="15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  <c r="AE624" s="193"/>
      <c r="AF624" s="193"/>
      <c r="AG624" s="193"/>
      <c r="AH624" s="193"/>
      <c r="AI624" s="193"/>
      <c r="AJ624" s="193"/>
      <c r="AK624" s="193"/>
      <c r="AL624" s="193"/>
      <c r="AM624" s="193"/>
      <c r="AN624" s="193"/>
      <c r="AO624" s="193"/>
      <c r="AP624" s="193"/>
      <c r="AQ624" s="193"/>
      <c r="AR624" s="193"/>
      <c r="AS624" s="193"/>
      <c r="AT624" s="193"/>
      <c r="AU624" s="193"/>
      <c r="AV624" s="193"/>
    </row>
    <row r="625" spans="1:48" ht="15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3"/>
      <c r="AF625" s="193"/>
      <c r="AG625" s="193"/>
      <c r="AH625" s="193"/>
      <c r="AI625" s="193"/>
      <c r="AJ625" s="193"/>
      <c r="AK625" s="193"/>
      <c r="AL625" s="193"/>
      <c r="AM625" s="193"/>
      <c r="AN625" s="193"/>
      <c r="AO625" s="193"/>
      <c r="AP625" s="193"/>
      <c r="AQ625" s="193"/>
      <c r="AR625" s="193"/>
      <c r="AS625" s="193"/>
      <c r="AT625" s="193"/>
      <c r="AU625" s="193"/>
      <c r="AV625" s="193"/>
    </row>
    <row r="626" spans="1:48" ht="15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  <c r="AE626" s="193"/>
      <c r="AF626" s="193"/>
      <c r="AG626" s="193"/>
      <c r="AH626" s="193"/>
      <c r="AI626" s="193"/>
      <c r="AJ626" s="193"/>
      <c r="AK626" s="193"/>
      <c r="AL626" s="193"/>
      <c r="AM626" s="193"/>
      <c r="AN626" s="193"/>
      <c r="AO626" s="193"/>
      <c r="AP626" s="193"/>
      <c r="AQ626" s="193"/>
      <c r="AR626" s="193"/>
      <c r="AS626" s="193"/>
      <c r="AT626" s="193"/>
      <c r="AU626" s="193"/>
      <c r="AV626" s="193"/>
    </row>
    <row r="627" spans="1:48" ht="15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  <c r="AE627" s="193"/>
      <c r="AF627" s="193"/>
      <c r="AG627" s="193"/>
      <c r="AH627" s="193"/>
      <c r="AI627" s="193"/>
      <c r="AJ627" s="193"/>
      <c r="AK627" s="193"/>
      <c r="AL627" s="193"/>
      <c r="AM627" s="193"/>
      <c r="AN627" s="193"/>
      <c r="AO627" s="193"/>
      <c r="AP627" s="193"/>
      <c r="AQ627" s="193"/>
      <c r="AR627" s="193"/>
      <c r="AS627" s="193"/>
      <c r="AT627" s="193"/>
      <c r="AU627" s="193"/>
      <c r="AV627" s="193"/>
    </row>
    <row r="628" spans="1:48" ht="15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  <c r="AE628" s="193"/>
      <c r="AF628" s="193"/>
      <c r="AG628" s="193"/>
      <c r="AH628" s="193"/>
      <c r="AI628" s="193"/>
      <c r="AJ628" s="193"/>
      <c r="AK628" s="193"/>
      <c r="AL628" s="193"/>
      <c r="AM628" s="193"/>
      <c r="AN628" s="193"/>
      <c r="AO628" s="193"/>
      <c r="AP628" s="193"/>
      <c r="AQ628" s="193"/>
      <c r="AR628" s="193"/>
      <c r="AS628" s="193"/>
      <c r="AT628" s="193"/>
      <c r="AU628" s="193"/>
      <c r="AV628" s="193"/>
    </row>
    <row r="629" spans="1:48" ht="15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193"/>
      <c r="AB629" s="193"/>
      <c r="AC629" s="193"/>
      <c r="AD629" s="193"/>
      <c r="AE629" s="193"/>
      <c r="AF629" s="193"/>
      <c r="AG629" s="193"/>
      <c r="AH629" s="193"/>
      <c r="AI629" s="193"/>
      <c r="AJ629" s="193"/>
      <c r="AK629" s="193"/>
      <c r="AL629" s="193"/>
      <c r="AM629" s="193"/>
      <c r="AN629" s="193"/>
      <c r="AO629" s="193"/>
      <c r="AP629" s="193"/>
      <c r="AQ629" s="193"/>
      <c r="AR629" s="193"/>
      <c r="AS629" s="193"/>
      <c r="AT629" s="193"/>
      <c r="AU629" s="193"/>
      <c r="AV629" s="193"/>
    </row>
    <row r="630" spans="1:48" ht="15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  <c r="AE630" s="193"/>
      <c r="AF630" s="193"/>
      <c r="AG630" s="193"/>
      <c r="AH630" s="193"/>
      <c r="AI630" s="193"/>
      <c r="AJ630" s="193"/>
      <c r="AK630" s="193"/>
      <c r="AL630" s="193"/>
      <c r="AM630" s="193"/>
      <c r="AN630" s="193"/>
      <c r="AO630" s="193"/>
      <c r="AP630" s="193"/>
      <c r="AQ630" s="193"/>
      <c r="AR630" s="193"/>
      <c r="AS630" s="193"/>
      <c r="AT630" s="193"/>
      <c r="AU630" s="193"/>
      <c r="AV630" s="193"/>
    </row>
    <row r="631" spans="1:48" ht="15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  <c r="AE631" s="193"/>
      <c r="AF631" s="193"/>
      <c r="AG631" s="193"/>
      <c r="AH631" s="193"/>
      <c r="AI631" s="193"/>
      <c r="AJ631" s="193"/>
      <c r="AK631" s="193"/>
      <c r="AL631" s="193"/>
      <c r="AM631" s="193"/>
      <c r="AN631" s="193"/>
      <c r="AO631" s="193"/>
      <c r="AP631" s="193"/>
      <c r="AQ631" s="193"/>
      <c r="AR631" s="193"/>
      <c r="AS631" s="193"/>
      <c r="AT631" s="193"/>
      <c r="AU631" s="193"/>
      <c r="AV631" s="193"/>
    </row>
    <row r="632" spans="1:48" ht="15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  <c r="AE632" s="193"/>
      <c r="AF632" s="193"/>
      <c r="AG632" s="193"/>
      <c r="AH632" s="193"/>
      <c r="AI632" s="193"/>
      <c r="AJ632" s="193"/>
      <c r="AK632" s="193"/>
      <c r="AL632" s="193"/>
      <c r="AM632" s="193"/>
      <c r="AN632" s="193"/>
      <c r="AO632" s="193"/>
      <c r="AP632" s="193"/>
      <c r="AQ632" s="193"/>
      <c r="AR632" s="193"/>
      <c r="AS632" s="193"/>
      <c r="AT632" s="193"/>
      <c r="AU632" s="193"/>
      <c r="AV632" s="193"/>
    </row>
    <row r="633" spans="1:48" ht="15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  <c r="AE633" s="193"/>
      <c r="AF633" s="193"/>
      <c r="AG633" s="193"/>
      <c r="AH633" s="193"/>
      <c r="AI633" s="193"/>
      <c r="AJ633" s="193"/>
      <c r="AK633" s="193"/>
      <c r="AL633" s="193"/>
      <c r="AM633" s="193"/>
      <c r="AN633" s="193"/>
      <c r="AO633" s="193"/>
      <c r="AP633" s="193"/>
      <c r="AQ633" s="193"/>
      <c r="AR633" s="193"/>
      <c r="AS633" s="193"/>
      <c r="AT633" s="193"/>
      <c r="AU633" s="193"/>
      <c r="AV633" s="193"/>
    </row>
    <row r="634" spans="1:48" ht="15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193"/>
      <c r="AB634" s="193"/>
      <c r="AC634" s="193"/>
      <c r="AD634" s="193"/>
      <c r="AE634" s="193"/>
      <c r="AF634" s="193"/>
      <c r="AG634" s="193"/>
      <c r="AH634" s="193"/>
      <c r="AI634" s="193"/>
      <c r="AJ634" s="193"/>
      <c r="AK634" s="193"/>
      <c r="AL634" s="193"/>
      <c r="AM634" s="193"/>
      <c r="AN634" s="193"/>
      <c r="AO634" s="193"/>
      <c r="AP634" s="193"/>
      <c r="AQ634" s="193"/>
      <c r="AR634" s="193"/>
      <c r="AS634" s="193"/>
      <c r="AT634" s="193"/>
      <c r="AU634" s="193"/>
      <c r="AV634" s="193"/>
    </row>
    <row r="635" spans="1:48" ht="15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3"/>
      <c r="AF635" s="193"/>
      <c r="AG635" s="193"/>
      <c r="AH635" s="193"/>
      <c r="AI635" s="193"/>
      <c r="AJ635" s="193"/>
      <c r="AK635" s="193"/>
      <c r="AL635" s="193"/>
      <c r="AM635" s="193"/>
      <c r="AN635" s="193"/>
      <c r="AO635" s="193"/>
      <c r="AP635" s="193"/>
      <c r="AQ635" s="193"/>
      <c r="AR635" s="193"/>
      <c r="AS635" s="193"/>
      <c r="AT635" s="193"/>
      <c r="AU635" s="193"/>
      <c r="AV635" s="193"/>
    </row>
    <row r="636" spans="1:48" ht="15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  <c r="AE636" s="193"/>
      <c r="AF636" s="193"/>
      <c r="AG636" s="193"/>
      <c r="AH636" s="193"/>
      <c r="AI636" s="193"/>
      <c r="AJ636" s="193"/>
      <c r="AK636" s="193"/>
      <c r="AL636" s="193"/>
      <c r="AM636" s="193"/>
      <c r="AN636" s="193"/>
      <c r="AO636" s="193"/>
      <c r="AP636" s="193"/>
      <c r="AQ636" s="193"/>
      <c r="AR636" s="193"/>
      <c r="AS636" s="193"/>
      <c r="AT636" s="193"/>
      <c r="AU636" s="193"/>
      <c r="AV636" s="193"/>
    </row>
    <row r="637" spans="1:48" ht="15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193"/>
      <c r="AB637" s="193"/>
      <c r="AC637" s="193"/>
      <c r="AD637" s="193"/>
      <c r="AE637" s="193"/>
      <c r="AF637" s="193"/>
      <c r="AG637" s="193"/>
      <c r="AH637" s="193"/>
      <c r="AI637" s="193"/>
      <c r="AJ637" s="193"/>
      <c r="AK637" s="193"/>
      <c r="AL637" s="193"/>
      <c r="AM637" s="193"/>
      <c r="AN637" s="193"/>
      <c r="AO637" s="193"/>
      <c r="AP637" s="193"/>
      <c r="AQ637" s="193"/>
      <c r="AR637" s="193"/>
      <c r="AS637" s="193"/>
      <c r="AT637" s="193"/>
      <c r="AU637" s="193"/>
      <c r="AV637" s="193"/>
    </row>
    <row r="638" spans="1:48" ht="15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  <c r="AE638" s="193"/>
      <c r="AF638" s="193"/>
      <c r="AG638" s="193"/>
      <c r="AH638" s="193"/>
      <c r="AI638" s="193"/>
      <c r="AJ638" s="193"/>
      <c r="AK638" s="193"/>
      <c r="AL638" s="193"/>
      <c r="AM638" s="193"/>
      <c r="AN638" s="193"/>
      <c r="AO638" s="193"/>
      <c r="AP638" s="193"/>
      <c r="AQ638" s="193"/>
      <c r="AR638" s="193"/>
      <c r="AS638" s="193"/>
      <c r="AT638" s="193"/>
      <c r="AU638" s="193"/>
      <c r="AV638" s="193"/>
    </row>
    <row r="639" spans="1:48" ht="15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  <c r="AE639" s="193"/>
      <c r="AF639" s="193"/>
      <c r="AG639" s="193"/>
      <c r="AH639" s="193"/>
      <c r="AI639" s="193"/>
      <c r="AJ639" s="193"/>
      <c r="AK639" s="193"/>
      <c r="AL639" s="193"/>
      <c r="AM639" s="193"/>
      <c r="AN639" s="193"/>
      <c r="AO639" s="193"/>
      <c r="AP639" s="193"/>
      <c r="AQ639" s="193"/>
      <c r="AR639" s="193"/>
      <c r="AS639" s="193"/>
      <c r="AT639" s="193"/>
      <c r="AU639" s="193"/>
      <c r="AV639" s="193"/>
    </row>
    <row r="640" spans="1:48" ht="15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  <c r="AE640" s="193"/>
      <c r="AF640" s="193"/>
      <c r="AG640" s="193"/>
      <c r="AH640" s="193"/>
      <c r="AI640" s="193"/>
      <c r="AJ640" s="193"/>
      <c r="AK640" s="193"/>
      <c r="AL640" s="193"/>
      <c r="AM640" s="193"/>
      <c r="AN640" s="193"/>
      <c r="AO640" s="193"/>
      <c r="AP640" s="193"/>
      <c r="AQ640" s="193"/>
      <c r="AR640" s="193"/>
      <c r="AS640" s="193"/>
      <c r="AT640" s="193"/>
      <c r="AU640" s="193"/>
      <c r="AV640" s="193"/>
    </row>
    <row r="641" spans="1:48" ht="15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3"/>
      <c r="AF641" s="193"/>
      <c r="AG641" s="193"/>
      <c r="AH641" s="193"/>
      <c r="AI641" s="193"/>
      <c r="AJ641" s="193"/>
      <c r="AK641" s="193"/>
      <c r="AL641" s="193"/>
      <c r="AM641" s="193"/>
      <c r="AN641" s="193"/>
      <c r="AO641" s="193"/>
      <c r="AP641" s="193"/>
      <c r="AQ641" s="193"/>
      <c r="AR641" s="193"/>
      <c r="AS641" s="193"/>
      <c r="AT641" s="193"/>
      <c r="AU641" s="193"/>
      <c r="AV641" s="193"/>
    </row>
    <row r="642" spans="1:48" ht="15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  <c r="AE642" s="193"/>
      <c r="AF642" s="193"/>
      <c r="AG642" s="193"/>
      <c r="AH642" s="193"/>
      <c r="AI642" s="193"/>
      <c r="AJ642" s="193"/>
      <c r="AK642" s="193"/>
      <c r="AL642" s="193"/>
      <c r="AM642" s="193"/>
      <c r="AN642" s="193"/>
      <c r="AO642" s="193"/>
      <c r="AP642" s="193"/>
      <c r="AQ642" s="193"/>
      <c r="AR642" s="193"/>
      <c r="AS642" s="193"/>
      <c r="AT642" s="193"/>
      <c r="AU642" s="193"/>
      <c r="AV642" s="193"/>
    </row>
    <row r="643" spans="1:48" ht="15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  <c r="AE643" s="193"/>
      <c r="AF643" s="193"/>
      <c r="AG643" s="193"/>
      <c r="AH643" s="193"/>
      <c r="AI643" s="193"/>
      <c r="AJ643" s="193"/>
      <c r="AK643" s="193"/>
      <c r="AL643" s="193"/>
      <c r="AM643" s="193"/>
      <c r="AN643" s="193"/>
      <c r="AO643" s="193"/>
      <c r="AP643" s="193"/>
      <c r="AQ643" s="193"/>
      <c r="AR643" s="193"/>
      <c r="AS643" s="193"/>
      <c r="AT643" s="193"/>
      <c r="AU643" s="193"/>
      <c r="AV643" s="193"/>
    </row>
    <row r="644" spans="1:48" ht="15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  <c r="AE644" s="193"/>
      <c r="AF644" s="193"/>
      <c r="AG644" s="193"/>
      <c r="AH644" s="193"/>
      <c r="AI644" s="193"/>
      <c r="AJ644" s="193"/>
      <c r="AK644" s="193"/>
      <c r="AL644" s="193"/>
      <c r="AM644" s="193"/>
      <c r="AN644" s="193"/>
      <c r="AO644" s="193"/>
      <c r="AP644" s="193"/>
      <c r="AQ644" s="193"/>
      <c r="AR644" s="193"/>
      <c r="AS644" s="193"/>
      <c r="AT644" s="193"/>
      <c r="AU644" s="193"/>
      <c r="AV644" s="193"/>
    </row>
    <row r="645" spans="1:48" ht="15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  <c r="AE645" s="193"/>
      <c r="AF645" s="193"/>
      <c r="AG645" s="193"/>
      <c r="AH645" s="193"/>
      <c r="AI645" s="193"/>
      <c r="AJ645" s="193"/>
      <c r="AK645" s="193"/>
      <c r="AL645" s="193"/>
      <c r="AM645" s="193"/>
      <c r="AN645" s="193"/>
      <c r="AO645" s="193"/>
      <c r="AP645" s="193"/>
      <c r="AQ645" s="193"/>
      <c r="AR645" s="193"/>
      <c r="AS645" s="193"/>
      <c r="AT645" s="193"/>
      <c r="AU645" s="193"/>
      <c r="AV645" s="193"/>
    </row>
    <row r="646" spans="1:48" ht="15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  <c r="AE646" s="193"/>
      <c r="AF646" s="193"/>
      <c r="AG646" s="193"/>
      <c r="AH646" s="193"/>
      <c r="AI646" s="193"/>
      <c r="AJ646" s="193"/>
      <c r="AK646" s="193"/>
      <c r="AL646" s="193"/>
      <c r="AM646" s="193"/>
      <c r="AN646" s="193"/>
      <c r="AO646" s="193"/>
      <c r="AP646" s="193"/>
      <c r="AQ646" s="193"/>
      <c r="AR646" s="193"/>
      <c r="AS646" s="193"/>
      <c r="AT646" s="193"/>
      <c r="AU646" s="193"/>
      <c r="AV646" s="193"/>
    </row>
    <row r="647" spans="1:48" ht="15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  <c r="AE647" s="193"/>
      <c r="AF647" s="193"/>
      <c r="AG647" s="193"/>
      <c r="AH647" s="193"/>
      <c r="AI647" s="193"/>
      <c r="AJ647" s="193"/>
      <c r="AK647" s="193"/>
      <c r="AL647" s="193"/>
      <c r="AM647" s="193"/>
      <c r="AN647" s="193"/>
      <c r="AO647" s="193"/>
      <c r="AP647" s="193"/>
      <c r="AQ647" s="193"/>
      <c r="AR647" s="193"/>
      <c r="AS647" s="193"/>
      <c r="AT647" s="193"/>
      <c r="AU647" s="193"/>
      <c r="AV647" s="193"/>
    </row>
    <row r="648" spans="1:48" ht="15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  <c r="AE648" s="193"/>
      <c r="AF648" s="193"/>
      <c r="AG648" s="193"/>
      <c r="AH648" s="193"/>
      <c r="AI648" s="193"/>
      <c r="AJ648" s="193"/>
      <c r="AK648" s="193"/>
      <c r="AL648" s="193"/>
      <c r="AM648" s="193"/>
      <c r="AN648" s="193"/>
      <c r="AO648" s="193"/>
      <c r="AP648" s="193"/>
      <c r="AQ648" s="193"/>
      <c r="AR648" s="193"/>
      <c r="AS648" s="193"/>
      <c r="AT648" s="193"/>
      <c r="AU648" s="193"/>
      <c r="AV648" s="193"/>
    </row>
    <row r="649" spans="1:48" ht="15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  <c r="AE649" s="193"/>
      <c r="AF649" s="193"/>
      <c r="AG649" s="193"/>
      <c r="AH649" s="193"/>
      <c r="AI649" s="193"/>
      <c r="AJ649" s="193"/>
      <c r="AK649" s="193"/>
      <c r="AL649" s="193"/>
      <c r="AM649" s="193"/>
      <c r="AN649" s="193"/>
      <c r="AO649" s="193"/>
      <c r="AP649" s="193"/>
      <c r="AQ649" s="193"/>
      <c r="AR649" s="193"/>
      <c r="AS649" s="193"/>
      <c r="AT649" s="193"/>
      <c r="AU649" s="193"/>
      <c r="AV649" s="193"/>
    </row>
    <row r="650" spans="1:48" ht="15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  <c r="AE650" s="193"/>
      <c r="AF650" s="193"/>
      <c r="AG650" s="193"/>
      <c r="AH650" s="193"/>
      <c r="AI650" s="193"/>
      <c r="AJ650" s="193"/>
      <c r="AK650" s="193"/>
      <c r="AL650" s="193"/>
      <c r="AM650" s="193"/>
      <c r="AN650" s="193"/>
      <c r="AO650" s="193"/>
      <c r="AP650" s="193"/>
      <c r="AQ650" s="193"/>
      <c r="AR650" s="193"/>
      <c r="AS650" s="193"/>
      <c r="AT650" s="193"/>
      <c r="AU650" s="193"/>
      <c r="AV650" s="193"/>
    </row>
    <row r="651" spans="1:48" ht="15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  <c r="AQ651" s="193"/>
      <c r="AR651" s="193"/>
      <c r="AS651" s="193"/>
      <c r="AT651" s="193"/>
      <c r="AU651" s="193"/>
      <c r="AV651" s="193"/>
    </row>
    <row r="652" spans="1:48" ht="15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  <c r="AE652" s="193"/>
      <c r="AF652" s="193"/>
      <c r="AG652" s="193"/>
      <c r="AH652" s="193"/>
      <c r="AI652" s="193"/>
      <c r="AJ652" s="193"/>
      <c r="AK652" s="193"/>
      <c r="AL652" s="193"/>
      <c r="AM652" s="193"/>
      <c r="AN652" s="193"/>
      <c r="AO652" s="193"/>
      <c r="AP652" s="193"/>
      <c r="AQ652" s="193"/>
      <c r="AR652" s="193"/>
      <c r="AS652" s="193"/>
      <c r="AT652" s="193"/>
      <c r="AU652" s="193"/>
      <c r="AV652" s="193"/>
    </row>
    <row r="653" spans="1:48" ht="15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  <c r="AE653" s="193"/>
      <c r="AF653" s="193"/>
      <c r="AG653" s="193"/>
      <c r="AH653" s="193"/>
      <c r="AI653" s="193"/>
      <c r="AJ653" s="193"/>
      <c r="AK653" s="193"/>
      <c r="AL653" s="193"/>
      <c r="AM653" s="193"/>
      <c r="AN653" s="193"/>
      <c r="AO653" s="193"/>
      <c r="AP653" s="193"/>
      <c r="AQ653" s="193"/>
      <c r="AR653" s="193"/>
      <c r="AS653" s="193"/>
      <c r="AT653" s="193"/>
      <c r="AU653" s="193"/>
      <c r="AV653" s="193"/>
    </row>
    <row r="654" spans="1:48" ht="15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  <c r="AE654" s="193"/>
      <c r="AF654" s="193"/>
      <c r="AG654" s="193"/>
      <c r="AH654" s="193"/>
      <c r="AI654" s="193"/>
      <c r="AJ654" s="193"/>
      <c r="AK654" s="193"/>
      <c r="AL654" s="193"/>
      <c r="AM654" s="193"/>
      <c r="AN654" s="193"/>
      <c r="AO654" s="193"/>
      <c r="AP654" s="193"/>
      <c r="AQ654" s="193"/>
      <c r="AR654" s="193"/>
      <c r="AS654" s="193"/>
      <c r="AT654" s="193"/>
      <c r="AU654" s="193"/>
      <c r="AV654" s="193"/>
    </row>
    <row r="655" spans="1:48" ht="15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  <c r="AE655" s="193"/>
      <c r="AF655" s="193"/>
      <c r="AG655" s="193"/>
      <c r="AH655" s="193"/>
      <c r="AI655" s="193"/>
      <c r="AJ655" s="193"/>
      <c r="AK655" s="193"/>
      <c r="AL655" s="193"/>
      <c r="AM655" s="193"/>
      <c r="AN655" s="193"/>
      <c r="AO655" s="193"/>
      <c r="AP655" s="193"/>
      <c r="AQ655" s="193"/>
      <c r="AR655" s="193"/>
      <c r="AS655" s="193"/>
      <c r="AT655" s="193"/>
      <c r="AU655" s="193"/>
      <c r="AV655" s="193"/>
    </row>
    <row r="656" spans="1:48" ht="15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  <c r="AE656" s="193"/>
      <c r="AF656" s="193"/>
      <c r="AG656" s="193"/>
      <c r="AH656" s="193"/>
      <c r="AI656" s="193"/>
      <c r="AJ656" s="193"/>
      <c r="AK656" s="193"/>
      <c r="AL656" s="193"/>
      <c r="AM656" s="193"/>
      <c r="AN656" s="193"/>
      <c r="AO656" s="193"/>
      <c r="AP656" s="193"/>
      <c r="AQ656" s="193"/>
      <c r="AR656" s="193"/>
      <c r="AS656" s="193"/>
      <c r="AT656" s="193"/>
      <c r="AU656" s="193"/>
      <c r="AV656" s="193"/>
    </row>
    <row r="657" spans="1:48" ht="15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  <c r="AE657" s="193"/>
      <c r="AF657" s="193"/>
      <c r="AG657" s="193"/>
      <c r="AH657" s="193"/>
      <c r="AI657" s="193"/>
      <c r="AJ657" s="193"/>
      <c r="AK657" s="193"/>
      <c r="AL657" s="193"/>
      <c r="AM657" s="193"/>
      <c r="AN657" s="193"/>
      <c r="AO657" s="193"/>
      <c r="AP657" s="193"/>
      <c r="AQ657" s="193"/>
      <c r="AR657" s="193"/>
      <c r="AS657" s="193"/>
      <c r="AT657" s="193"/>
      <c r="AU657" s="193"/>
      <c r="AV657" s="193"/>
    </row>
    <row r="658" spans="1:48" ht="15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  <c r="AE658" s="193"/>
      <c r="AF658" s="193"/>
      <c r="AG658" s="193"/>
      <c r="AH658" s="193"/>
      <c r="AI658" s="193"/>
      <c r="AJ658" s="193"/>
      <c r="AK658" s="193"/>
      <c r="AL658" s="193"/>
      <c r="AM658" s="193"/>
      <c r="AN658" s="193"/>
      <c r="AO658" s="193"/>
      <c r="AP658" s="193"/>
      <c r="AQ658" s="193"/>
      <c r="AR658" s="193"/>
      <c r="AS658" s="193"/>
      <c r="AT658" s="193"/>
      <c r="AU658" s="193"/>
      <c r="AV658" s="193"/>
    </row>
    <row r="659" spans="1:48" ht="15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  <c r="AE659" s="193"/>
      <c r="AF659" s="193"/>
      <c r="AG659" s="193"/>
      <c r="AH659" s="193"/>
      <c r="AI659" s="193"/>
      <c r="AJ659" s="193"/>
      <c r="AK659" s="193"/>
      <c r="AL659" s="193"/>
      <c r="AM659" s="193"/>
      <c r="AN659" s="193"/>
      <c r="AO659" s="193"/>
      <c r="AP659" s="193"/>
      <c r="AQ659" s="193"/>
      <c r="AR659" s="193"/>
      <c r="AS659" s="193"/>
      <c r="AT659" s="193"/>
      <c r="AU659" s="193"/>
      <c r="AV659" s="193"/>
    </row>
    <row r="660" spans="1:48" ht="15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  <c r="AA660" s="193"/>
      <c r="AB660" s="193"/>
      <c r="AC660" s="193"/>
      <c r="AD660" s="193"/>
      <c r="AE660" s="193"/>
      <c r="AF660" s="193"/>
      <c r="AG660" s="193"/>
      <c r="AH660" s="193"/>
      <c r="AI660" s="193"/>
      <c r="AJ660" s="193"/>
      <c r="AK660" s="193"/>
      <c r="AL660" s="193"/>
      <c r="AM660" s="193"/>
      <c r="AN660" s="193"/>
      <c r="AO660" s="193"/>
      <c r="AP660" s="193"/>
      <c r="AQ660" s="193"/>
      <c r="AR660" s="193"/>
      <c r="AS660" s="193"/>
      <c r="AT660" s="193"/>
      <c r="AU660" s="193"/>
      <c r="AV660" s="193"/>
    </row>
    <row r="661" spans="1:48" ht="15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  <c r="AE661" s="193"/>
      <c r="AF661" s="193"/>
      <c r="AG661" s="193"/>
      <c r="AH661" s="193"/>
      <c r="AI661" s="193"/>
      <c r="AJ661" s="193"/>
      <c r="AK661" s="193"/>
      <c r="AL661" s="193"/>
      <c r="AM661" s="193"/>
      <c r="AN661" s="193"/>
      <c r="AO661" s="193"/>
      <c r="AP661" s="193"/>
      <c r="AQ661" s="193"/>
      <c r="AR661" s="193"/>
      <c r="AS661" s="193"/>
      <c r="AT661" s="193"/>
      <c r="AU661" s="193"/>
      <c r="AV661" s="193"/>
    </row>
    <row r="662" spans="1:48" ht="15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  <c r="AE662" s="193"/>
      <c r="AF662" s="193"/>
      <c r="AG662" s="193"/>
      <c r="AH662" s="193"/>
      <c r="AI662" s="193"/>
      <c r="AJ662" s="193"/>
      <c r="AK662" s="193"/>
      <c r="AL662" s="193"/>
      <c r="AM662" s="193"/>
      <c r="AN662" s="193"/>
      <c r="AO662" s="193"/>
      <c r="AP662" s="193"/>
      <c r="AQ662" s="193"/>
      <c r="AR662" s="193"/>
      <c r="AS662" s="193"/>
      <c r="AT662" s="193"/>
      <c r="AU662" s="193"/>
      <c r="AV662" s="193"/>
    </row>
    <row r="663" spans="1:48" ht="15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  <c r="AE663" s="193"/>
      <c r="AF663" s="193"/>
      <c r="AG663" s="193"/>
      <c r="AH663" s="193"/>
      <c r="AI663" s="193"/>
      <c r="AJ663" s="193"/>
      <c r="AK663" s="193"/>
      <c r="AL663" s="193"/>
      <c r="AM663" s="193"/>
      <c r="AN663" s="193"/>
      <c r="AO663" s="193"/>
      <c r="AP663" s="193"/>
      <c r="AQ663" s="193"/>
      <c r="AR663" s="193"/>
      <c r="AS663" s="193"/>
      <c r="AT663" s="193"/>
      <c r="AU663" s="193"/>
      <c r="AV663" s="193"/>
    </row>
    <row r="664" spans="1:48" ht="15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  <c r="AE664" s="193"/>
      <c r="AF664" s="193"/>
      <c r="AG664" s="193"/>
      <c r="AH664" s="193"/>
      <c r="AI664" s="193"/>
      <c r="AJ664" s="193"/>
      <c r="AK664" s="193"/>
      <c r="AL664" s="193"/>
      <c r="AM664" s="193"/>
      <c r="AN664" s="193"/>
      <c r="AO664" s="193"/>
      <c r="AP664" s="193"/>
      <c r="AQ664" s="193"/>
      <c r="AR664" s="193"/>
      <c r="AS664" s="193"/>
      <c r="AT664" s="193"/>
      <c r="AU664" s="193"/>
      <c r="AV664" s="193"/>
    </row>
    <row r="665" spans="1:48" ht="15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  <c r="AA665" s="193"/>
      <c r="AB665" s="193"/>
      <c r="AC665" s="193"/>
      <c r="AD665" s="193"/>
      <c r="AE665" s="193"/>
      <c r="AF665" s="193"/>
      <c r="AG665" s="193"/>
      <c r="AH665" s="193"/>
      <c r="AI665" s="193"/>
      <c r="AJ665" s="193"/>
      <c r="AK665" s="193"/>
      <c r="AL665" s="193"/>
      <c r="AM665" s="193"/>
      <c r="AN665" s="193"/>
      <c r="AO665" s="193"/>
      <c r="AP665" s="193"/>
      <c r="AQ665" s="193"/>
      <c r="AR665" s="193"/>
      <c r="AS665" s="193"/>
      <c r="AT665" s="193"/>
      <c r="AU665" s="193"/>
      <c r="AV665" s="193"/>
    </row>
    <row r="666" spans="1:48" ht="15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  <c r="AE666" s="193"/>
      <c r="AF666" s="193"/>
      <c r="AG666" s="193"/>
      <c r="AH666" s="193"/>
      <c r="AI666" s="193"/>
      <c r="AJ666" s="193"/>
      <c r="AK666" s="193"/>
      <c r="AL666" s="193"/>
      <c r="AM666" s="193"/>
      <c r="AN666" s="193"/>
      <c r="AO666" s="193"/>
      <c r="AP666" s="193"/>
      <c r="AQ666" s="193"/>
      <c r="AR666" s="193"/>
      <c r="AS666" s="193"/>
      <c r="AT666" s="193"/>
      <c r="AU666" s="193"/>
      <c r="AV666" s="193"/>
    </row>
    <row r="667" spans="1:48" ht="15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  <c r="AE667" s="193"/>
      <c r="AF667" s="193"/>
      <c r="AG667" s="193"/>
      <c r="AH667" s="193"/>
      <c r="AI667" s="193"/>
      <c r="AJ667" s="193"/>
      <c r="AK667" s="193"/>
      <c r="AL667" s="193"/>
      <c r="AM667" s="193"/>
      <c r="AN667" s="193"/>
      <c r="AO667" s="193"/>
      <c r="AP667" s="193"/>
      <c r="AQ667" s="193"/>
      <c r="AR667" s="193"/>
      <c r="AS667" s="193"/>
      <c r="AT667" s="193"/>
      <c r="AU667" s="193"/>
      <c r="AV667" s="193"/>
    </row>
    <row r="668" spans="1:48" ht="15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  <c r="AE668" s="193"/>
      <c r="AF668" s="193"/>
      <c r="AG668" s="193"/>
      <c r="AH668" s="193"/>
      <c r="AI668" s="193"/>
      <c r="AJ668" s="193"/>
      <c r="AK668" s="193"/>
      <c r="AL668" s="193"/>
      <c r="AM668" s="193"/>
      <c r="AN668" s="193"/>
      <c r="AO668" s="193"/>
      <c r="AP668" s="193"/>
      <c r="AQ668" s="193"/>
      <c r="AR668" s="193"/>
      <c r="AS668" s="193"/>
      <c r="AT668" s="193"/>
      <c r="AU668" s="193"/>
      <c r="AV668" s="193"/>
    </row>
    <row r="669" spans="1:48" ht="15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  <c r="AE669" s="193"/>
      <c r="AF669" s="193"/>
      <c r="AG669" s="193"/>
      <c r="AH669" s="193"/>
      <c r="AI669" s="193"/>
      <c r="AJ669" s="193"/>
      <c r="AK669" s="193"/>
      <c r="AL669" s="193"/>
      <c r="AM669" s="193"/>
      <c r="AN669" s="193"/>
      <c r="AO669" s="193"/>
      <c r="AP669" s="193"/>
      <c r="AQ669" s="193"/>
      <c r="AR669" s="193"/>
      <c r="AS669" s="193"/>
      <c r="AT669" s="193"/>
      <c r="AU669" s="193"/>
      <c r="AV669" s="193"/>
    </row>
    <row r="670" spans="1:48" ht="15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3"/>
      <c r="AF670" s="193"/>
      <c r="AG670" s="193"/>
      <c r="AH670" s="193"/>
      <c r="AI670" s="193"/>
      <c r="AJ670" s="193"/>
      <c r="AK670" s="193"/>
      <c r="AL670" s="193"/>
      <c r="AM670" s="193"/>
      <c r="AN670" s="193"/>
      <c r="AO670" s="193"/>
      <c r="AP670" s="193"/>
      <c r="AQ670" s="193"/>
      <c r="AR670" s="193"/>
      <c r="AS670" s="193"/>
      <c r="AT670" s="193"/>
      <c r="AU670" s="193"/>
      <c r="AV670" s="193"/>
    </row>
    <row r="671" spans="1:48" ht="15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  <c r="AE671" s="193"/>
      <c r="AF671" s="193"/>
      <c r="AG671" s="193"/>
      <c r="AH671" s="193"/>
      <c r="AI671" s="193"/>
      <c r="AJ671" s="193"/>
      <c r="AK671" s="193"/>
      <c r="AL671" s="193"/>
      <c r="AM671" s="193"/>
      <c r="AN671" s="193"/>
      <c r="AO671" s="193"/>
      <c r="AP671" s="193"/>
      <c r="AQ671" s="193"/>
      <c r="AR671" s="193"/>
      <c r="AS671" s="193"/>
      <c r="AT671" s="193"/>
      <c r="AU671" s="193"/>
      <c r="AV671" s="193"/>
    </row>
    <row r="672" spans="1:48" ht="15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  <c r="AE672" s="193"/>
      <c r="AF672" s="193"/>
      <c r="AG672" s="193"/>
      <c r="AH672" s="193"/>
      <c r="AI672" s="193"/>
      <c r="AJ672" s="193"/>
      <c r="AK672" s="193"/>
      <c r="AL672" s="193"/>
      <c r="AM672" s="193"/>
      <c r="AN672" s="193"/>
      <c r="AO672" s="193"/>
      <c r="AP672" s="193"/>
      <c r="AQ672" s="193"/>
      <c r="AR672" s="193"/>
      <c r="AS672" s="193"/>
      <c r="AT672" s="193"/>
      <c r="AU672" s="193"/>
      <c r="AV672" s="193"/>
    </row>
    <row r="673" spans="1:48" ht="15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  <c r="AA673" s="193"/>
      <c r="AB673" s="193"/>
      <c r="AC673" s="193"/>
      <c r="AD673" s="193"/>
      <c r="AE673" s="193"/>
      <c r="AF673" s="193"/>
      <c r="AG673" s="193"/>
      <c r="AH673" s="193"/>
      <c r="AI673" s="193"/>
      <c r="AJ673" s="193"/>
      <c r="AK673" s="193"/>
      <c r="AL673" s="193"/>
      <c r="AM673" s="193"/>
      <c r="AN673" s="193"/>
      <c r="AO673" s="193"/>
      <c r="AP673" s="193"/>
      <c r="AQ673" s="193"/>
      <c r="AR673" s="193"/>
      <c r="AS673" s="193"/>
      <c r="AT673" s="193"/>
      <c r="AU673" s="193"/>
      <c r="AV673" s="193"/>
    </row>
    <row r="674" spans="1:48" ht="15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  <c r="AE674" s="193"/>
      <c r="AF674" s="193"/>
      <c r="AG674" s="193"/>
      <c r="AH674" s="193"/>
      <c r="AI674" s="193"/>
      <c r="AJ674" s="193"/>
      <c r="AK674" s="193"/>
      <c r="AL674" s="193"/>
      <c r="AM674" s="193"/>
      <c r="AN674" s="193"/>
      <c r="AO674" s="193"/>
      <c r="AP674" s="193"/>
      <c r="AQ674" s="193"/>
      <c r="AR674" s="193"/>
      <c r="AS674" s="193"/>
      <c r="AT674" s="193"/>
      <c r="AU674" s="193"/>
      <c r="AV674" s="193"/>
    </row>
    <row r="675" spans="1:48" ht="15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  <c r="AE675" s="193"/>
      <c r="AF675" s="193"/>
      <c r="AG675" s="193"/>
      <c r="AH675" s="193"/>
      <c r="AI675" s="193"/>
      <c r="AJ675" s="193"/>
      <c r="AK675" s="193"/>
      <c r="AL675" s="193"/>
      <c r="AM675" s="193"/>
      <c r="AN675" s="193"/>
      <c r="AO675" s="193"/>
      <c r="AP675" s="193"/>
      <c r="AQ675" s="193"/>
      <c r="AR675" s="193"/>
      <c r="AS675" s="193"/>
      <c r="AT675" s="193"/>
      <c r="AU675" s="193"/>
      <c r="AV675" s="193"/>
    </row>
    <row r="676" spans="1:48" ht="15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3"/>
      <c r="AF676" s="193"/>
      <c r="AG676" s="193"/>
      <c r="AH676" s="193"/>
      <c r="AI676" s="193"/>
      <c r="AJ676" s="193"/>
      <c r="AK676" s="193"/>
      <c r="AL676" s="193"/>
      <c r="AM676" s="193"/>
      <c r="AN676" s="193"/>
      <c r="AO676" s="193"/>
      <c r="AP676" s="193"/>
      <c r="AQ676" s="193"/>
      <c r="AR676" s="193"/>
      <c r="AS676" s="193"/>
      <c r="AT676" s="193"/>
      <c r="AU676" s="193"/>
      <c r="AV676" s="193"/>
    </row>
    <row r="677" spans="1:48" ht="15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  <c r="AE677" s="193"/>
      <c r="AF677" s="193"/>
      <c r="AG677" s="193"/>
      <c r="AH677" s="193"/>
      <c r="AI677" s="193"/>
      <c r="AJ677" s="193"/>
      <c r="AK677" s="193"/>
      <c r="AL677" s="193"/>
      <c r="AM677" s="193"/>
      <c r="AN677" s="193"/>
      <c r="AO677" s="193"/>
      <c r="AP677" s="193"/>
      <c r="AQ677" s="193"/>
      <c r="AR677" s="193"/>
      <c r="AS677" s="193"/>
      <c r="AT677" s="193"/>
      <c r="AU677" s="193"/>
      <c r="AV677" s="193"/>
    </row>
    <row r="678" spans="1:48" ht="15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  <c r="AE678" s="193"/>
      <c r="AF678" s="193"/>
      <c r="AG678" s="193"/>
      <c r="AH678" s="193"/>
      <c r="AI678" s="193"/>
      <c r="AJ678" s="193"/>
      <c r="AK678" s="193"/>
      <c r="AL678" s="193"/>
      <c r="AM678" s="193"/>
      <c r="AN678" s="193"/>
      <c r="AO678" s="193"/>
      <c r="AP678" s="193"/>
      <c r="AQ678" s="193"/>
      <c r="AR678" s="193"/>
      <c r="AS678" s="193"/>
      <c r="AT678" s="193"/>
      <c r="AU678" s="193"/>
      <c r="AV678" s="193"/>
    </row>
    <row r="679" spans="1:48" ht="15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  <c r="AA679" s="193"/>
      <c r="AB679" s="193"/>
      <c r="AC679" s="193"/>
      <c r="AD679" s="193"/>
      <c r="AE679" s="193"/>
      <c r="AF679" s="193"/>
      <c r="AG679" s="193"/>
      <c r="AH679" s="193"/>
      <c r="AI679" s="193"/>
      <c r="AJ679" s="193"/>
      <c r="AK679" s="193"/>
      <c r="AL679" s="193"/>
      <c r="AM679" s="193"/>
      <c r="AN679" s="193"/>
      <c r="AO679" s="193"/>
      <c r="AP679" s="193"/>
      <c r="AQ679" s="193"/>
      <c r="AR679" s="193"/>
      <c r="AS679" s="193"/>
      <c r="AT679" s="193"/>
      <c r="AU679" s="193"/>
      <c r="AV679" s="193"/>
    </row>
    <row r="680" spans="1:48" ht="15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  <c r="AE680" s="193"/>
      <c r="AF680" s="193"/>
      <c r="AG680" s="193"/>
      <c r="AH680" s="193"/>
      <c r="AI680" s="193"/>
      <c r="AJ680" s="193"/>
      <c r="AK680" s="193"/>
      <c r="AL680" s="193"/>
      <c r="AM680" s="193"/>
      <c r="AN680" s="193"/>
      <c r="AO680" s="193"/>
      <c r="AP680" s="193"/>
      <c r="AQ680" s="193"/>
      <c r="AR680" s="193"/>
      <c r="AS680" s="193"/>
      <c r="AT680" s="193"/>
      <c r="AU680" s="193"/>
      <c r="AV680" s="193"/>
    </row>
    <row r="681" spans="1:48" ht="15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  <c r="AE681" s="193"/>
      <c r="AF681" s="193"/>
      <c r="AG681" s="193"/>
      <c r="AH681" s="193"/>
      <c r="AI681" s="193"/>
      <c r="AJ681" s="193"/>
      <c r="AK681" s="193"/>
      <c r="AL681" s="193"/>
      <c r="AM681" s="193"/>
      <c r="AN681" s="193"/>
      <c r="AO681" s="193"/>
      <c r="AP681" s="193"/>
      <c r="AQ681" s="193"/>
      <c r="AR681" s="193"/>
      <c r="AS681" s="193"/>
      <c r="AT681" s="193"/>
      <c r="AU681" s="193"/>
      <c r="AV681" s="193"/>
    </row>
    <row r="682" spans="1:48" ht="15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  <c r="AE682" s="193"/>
      <c r="AF682" s="193"/>
      <c r="AG682" s="193"/>
      <c r="AH682" s="193"/>
      <c r="AI682" s="193"/>
      <c r="AJ682" s="193"/>
      <c r="AK682" s="193"/>
      <c r="AL682" s="193"/>
      <c r="AM682" s="193"/>
      <c r="AN682" s="193"/>
      <c r="AO682" s="193"/>
      <c r="AP682" s="193"/>
      <c r="AQ682" s="193"/>
      <c r="AR682" s="193"/>
      <c r="AS682" s="193"/>
      <c r="AT682" s="193"/>
      <c r="AU682" s="193"/>
      <c r="AV682" s="193"/>
    </row>
    <row r="683" spans="1:48" ht="15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  <c r="AE683" s="193"/>
      <c r="AF683" s="193"/>
      <c r="AG683" s="193"/>
      <c r="AH683" s="193"/>
      <c r="AI683" s="193"/>
      <c r="AJ683" s="193"/>
      <c r="AK683" s="193"/>
      <c r="AL683" s="193"/>
      <c r="AM683" s="193"/>
      <c r="AN683" s="193"/>
      <c r="AO683" s="193"/>
      <c r="AP683" s="193"/>
      <c r="AQ683" s="193"/>
      <c r="AR683" s="193"/>
      <c r="AS683" s="193"/>
      <c r="AT683" s="193"/>
      <c r="AU683" s="193"/>
      <c r="AV683" s="193"/>
    </row>
    <row r="684" spans="1:48" ht="15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  <c r="AE684" s="193"/>
      <c r="AF684" s="193"/>
      <c r="AG684" s="193"/>
      <c r="AH684" s="193"/>
      <c r="AI684" s="193"/>
      <c r="AJ684" s="193"/>
      <c r="AK684" s="193"/>
      <c r="AL684" s="193"/>
      <c r="AM684" s="193"/>
      <c r="AN684" s="193"/>
      <c r="AO684" s="193"/>
      <c r="AP684" s="193"/>
      <c r="AQ684" s="193"/>
      <c r="AR684" s="193"/>
      <c r="AS684" s="193"/>
      <c r="AT684" s="193"/>
      <c r="AU684" s="193"/>
      <c r="AV684" s="193"/>
    </row>
    <row r="685" spans="1:48" ht="15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  <c r="AE685" s="193"/>
      <c r="AF685" s="193"/>
      <c r="AG685" s="193"/>
      <c r="AH685" s="193"/>
      <c r="AI685" s="193"/>
      <c r="AJ685" s="193"/>
      <c r="AK685" s="193"/>
      <c r="AL685" s="193"/>
      <c r="AM685" s="193"/>
      <c r="AN685" s="193"/>
      <c r="AO685" s="193"/>
      <c r="AP685" s="193"/>
      <c r="AQ685" s="193"/>
      <c r="AR685" s="193"/>
      <c r="AS685" s="193"/>
      <c r="AT685" s="193"/>
      <c r="AU685" s="193"/>
      <c r="AV685" s="193"/>
    </row>
    <row r="686" spans="1:48" ht="15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  <c r="AE686" s="193"/>
      <c r="AF686" s="193"/>
      <c r="AG686" s="193"/>
      <c r="AH686" s="193"/>
      <c r="AI686" s="193"/>
      <c r="AJ686" s="193"/>
      <c r="AK686" s="193"/>
      <c r="AL686" s="193"/>
      <c r="AM686" s="193"/>
      <c r="AN686" s="193"/>
      <c r="AO686" s="193"/>
      <c r="AP686" s="193"/>
      <c r="AQ686" s="193"/>
      <c r="AR686" s="193"/>
      <c r="AS686" s="193"/>
      <c r="AT686" s="193"/>
      <c r="AU686" s="193"/>
      <c r="AV686" s="193"/>
    </row>
    <row r="687" spans="1:48" ht="15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  <c r="AE687" s="193"/>
      <c r="AF687" s="193"/>
      <c r="AG687" s="193"/>
      <c r="AH687" s="193"/>
      <c r="AI687" s="193"/>
      <c r="AJ687" s="193"/>
      <c r="AK687" s="193"/>
      <c r="AL687" s="193"/>
      <c r="AM687" s="193"/>
      <c r="AN687" s="193"/>
      <c r="AO687" s="193"/>
      <c r="AP687" s="193"/>
      <c r="AQ687" s="193"/>
      <c r="AR687" s="193"/>
      <c r="AS687" s="193"/>
      <c r="AT687" s="193"/>
      <c r="AU687" s="193"/>
      <c r="AV687" s="193"/>
    </row>
    <row r="688" spans="1:48" ht="15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  <c r="AE688" s="193"/>
      <c r="AF688" s="193"/>
      <c r="AG688" s="193"/>
      <c r="AH688" s="193"/>
      <c r="AI688" s="193"/>
      <c r="AJ688" s="193"/>
      <c r="AK688" s="193"/>
      <c r="AL688" s="193"/>
      <c r="AM688" s="193"/>
      <c r="AN688" s="193"/>
      <c r="AO688" s="193"/>
      <c r="AP688" s="193"/>
      <c r="AQ688" s="193"/>
      <c r="AR688" s="193"/>
      <c r="AS688" s="193"/>
      <c r="AT688" s="193"/>
      <c r="AU688" s="193"/>
      <c r="AV688" s="193"/>
    </row>
    <row r="689" spans="1:48" ht="15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  <c r="AE689" s="193"/>
      <c r="AF689" s="193"/>
      <c r="AG689" s="193"/>
      <c r="AH689" s="193"/>
      <c r="AI689" s="193"/>
      <c r="AJ689" s="193"/>
      <c r="AK689" s="193"/>
      <c r="AL689" s="193"/>
      <c r="AM689" s="193"/>
      <c r="AN689" s="193"/>
      <c r="AO689" s="193"/>
      <c r="AP689" s="193"/>
      <c r="AQ689" s="193"/>
      <c r="AR689" s="193"/>
      <c r="AS689" s="193"/>
      <c r="AT689" s="193"/>
      <c r="AU689" s="193"/>
      <c r="AV689" s="193"/>
    </row>
    <row r="690" spans="1:48" ht="15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  <c r="AE690" s="193"/>
      <c r="AF690" s="193"/>
      <c r="AG690" s="193"/>
      <c r="AH690" s="193"/>
      <c r="AI690" s="193"/>
      <c r="AJ690" s="193"/>
      <c r="AK690" s="193"/>
      <c r="AL690" s="193"/>
      <c r="AM690" s="193"/>
      <c r="AN690" s="193"/>
      <c r="AO690" s="193"/>
      <c r="AP690" s="193"/>
      <c r="AQ690" s="193"/>
      <c r="AR690" s="193"/>
      <c r="AS690" s="193"/>
      <c r="AT690" s="193"/>
      <c r="AU690" s="193"/>
      <c r="AV690" s="193"/>
    </row>
    <row r="691" spans="1:48" ht="15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  <c r="AE691" s="193"/>
      <c r="AF691" s="193"/>
      <c r="AG691" s="193"/>
      <c r="AH691" s="193"/>
      <c r="AI691" s="193"/>
      <c r="AJ691" s="193"/>
      <c r="AK691" s="193"/>
      <c r="AL691" s="193"/>
      <c r="AM691" s="193"/>
      <c r="AN691" s="193"/>
      <c r="AO691" s="193"/>
      <c r="AP691" s="193"/>
      <c r="AQ691" s="193"/>
      <c r="AR691" s="193"/>
      <c r="AS691" s="193"/>
      <c r="AT691" s="193"/>
      <c r="AU691" s="193"/>
      <c r="AV691" s="193"/>
    </row>
    <row r="692" spans="1:48" ht="15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  <c r="AE692" s="193"/>
      <c r="AF692" s="193"/>
      <c r="AG692" s="193"/>
      <c r="AH692" s="193"/>
      <c r="AI692" s="193"/>
      <c r="AJ692" s="193"/>
      <c r="AK692" s="193"/>
      <c r="AL692" s="193"/>
      <c r="AM692" s="193"/>
      <c r="AN692" s="193"/>
      <c r="AO692" s="193"/>
      <c r="AP692" s="193"/>
      <c r="AQ692" s="193"/>
      <c r="AR692" s="193"/>
      <c r="AS692" s="193"/>
      <c r="AT692" s="193"/>
      <c r="AU692" s="193"/>
      <c r="AV692" s="193"/>
    </row>
    <row r="693" spans="1:48" ht="15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  <c r="AE693" s="193"/>
      <c r="AF693" s="193"/>
      <c r="AG693" s="193"/>
      <c r="AH693" s="193"/>
      <c r="AI693" s="193"/>
      <c r="AJ693" s="193"/>
      <c r="AK693" s="193"/>
      <c r="AL693" s="193"/>
      <c r="AM693" s="193"/>
      <c r="AN693" s="193"/>
      <c r="AO693" s="193"/>
      <c r="AP693" s="193"/>
      <c r="AQ693" s="193"/>
      <c r="AR693" s="193"/>
      <c r="AS693" s="193"/>
      <c r="AT693" s="193"/>
      <c r="AU693" s="193"/>
      <c r="AV693" s="193"/>
    </row>
    <row r="694" spans="1:48" ht="15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  <c r="AE694" s="193"/>
      <c r="AF694" s="193"/>
      <c r="AG694" s="193"/>
      <c r="AH694" s="193"/>
      <c r="AI694" s="193"/>
      <c r="AJ694" s="193"/>
      <c r="AK694" s="193"/>
      <c r="AL694" s="193"/>
      <c r="AM694" s="193"/>
      <c r="AN694" s="193"/>
      <c r="AO694" s="193"/>
      <c r="AP694" s="193"/>
      <c r="AQ694" s="193"/>
      <c r="AR694" s="193"/>
      <c r="AS694" s="193"/>
      <c r="AT694" s="193"/>
      <c r="AU694" s="193"/>
      <c r="AV694" s="193"/>
    </row>
    <row r="695" spans="1:48" ht="15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  <c r="AE695" s="193"/>
      <c r="AF695" s="193"/>
      <c r="AG695" s="193"/>
      <c r="AH695" s="193"/>
      <c r="AI695" s="193"/>
      <c r="AJ695" s="193"/>
      <c r="AK695" s="193"/>
      <c r="AL695" s="193"/>
      <c r="AM695" s="193"/>
      <c r="AN695" s="193"/>
      <c r="AO695" s="193"/>
      <c r="AP695" s="193"/>
      <c r="AQ695" s="193"/>
      <c r="AR695" s="193"/>
      <c r="AS695" s="193"/>
      <c r="AT695" s="193"/>
      <c r="AU695" s="193"/>
      <c r="AV695" s="193"/>
    </row>
    <row r="696" spans="1:48" ht="15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  <c r="AE696" s="193"/>
      <c r="AF696" s="193"/>
      <c r="AG696" s="193"/>
      <c r="AH696" s="193"/>
      <c r="AI696" s="193"/>
      <c r="AJ696" s="193"/>
      <c r="AK696" s="193"/>
      <c r="AL696" s="193"/>
      <c r="AM696" s="193"/>
      <c r="AN696" s="193"/>
      <c r="AO696" s="193"/>
      <c r="AP696" s="193"/>
      <c r="AQ696" s="193"/>
      <c r="AR696" s="193"/>
      <c r="AS696" s="193"/>
      <c r="AT696" s="193"/>
      <c r="AU696" s="193"/>
      <c r="AV696" s="193"/>
    </row>
    <row r="697" spans="1:48" ht="15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  <c r="AE697" s="193"/>
      <c r="AF697" s="193"/>
      <c r="AG697" s="193"/>
      <c r="AH697" s="193"/>
      <c r="AI697" s="193"/>
      <c r="AJ697" s="193"/>
      <c r="AK697" s="193"/>
      <c r="AL697" s="193"/>
      <c r="AM697" s="193"/>
      <c r="AN697" s="193"/>
      <c r="AO697" s="193"/>
      <c r="AP697" s="193"/>
      <c r="AQ697" s="193"/>
      <c r="AR697" s="193"/>
      <c r="AS697" s="193"/>
      <c r="AT697" s="193"/>
      <c r="AU697" s="193"/>
      <c r="AV697" s="193"/>
    </row>
    <row r="698" spans="1:48" ht="15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  <c r="AE698" s="193"/>
      <c r="AF698" s="193"/>
      <c r="AG698" s="193"/>
      <c r="AH698" s="193"/>
      <c r="AI698" s="193"/>
      <c r="AJ698" s="193"/>
      <c r="AK698" s="193"/>
      <c r="AL698" s="193"/>
      <c r="AM698" s="193"/>
      <c r="AN698" s="193"/>
      <c r="AO698" s="193"/>
      <c r="AP698" s="193"/>
      <c r="AQ698" s="193"/>
      <c r="AR698" s="193"/>
      <c r="AS698" s="193"/>
      <c r="AT698" s="193"/>
      <c r="AU698" s="193"/>
      <c r="AV698" s="193"/>
    </row>
    <row r="699" spans="1:48" ht="15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  <c r="AE699" s="193"/>
      <c r="AF699" s="193"/>
      <c r="AG699" s="193"/>
      <c r="AH699" s="193"/>
      <c r="AI699" s="193"/>
      <c r="AJ699" s="193"/>
      <c r="AK699" s="193"/>
      <c r="AL699" s="193"/>
      <c r="AM699" s="193"/>
      <c r="AN699" s="193"/>
      <c r="AO699" s="193"/>
      <c r="AP699" s="193"/>
      <c r="AQ699" s="193"/>
      <c r="AR699" s="193"/>
      <c r="AS699" s="193"/>
      <c r="AT699" s="193"/>
      <c r="AU699" s="193"/>
      <c r="AV699" s="193"/>
    </row>
    <row r="700" spans="1:48" ht="15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  <c r="AE700" s="193"/>
      <c r="AF700" s="193"/>
      <c r="AG700" s="193"/>
      <c r="AH700" s="193"/>
      <c r="AI700" s="193"/>
      <c r="AJ700" s="193"/>
      <c r="AK700" s="193"/>
      <c r="AL700" s="193"/>
      <c r="AM700" s="193"/>
      <c r="AN700" s="193"/>
      <c r="AO700" s="193"/>
      <c r="AP700" s="193"/>
      <c r="AQ700" s="193"/>
      <c r="AR700" s="193"/>
      <c r="AS700" s="193"/>
      <c r="AT700" s="193"/>
      <c r="AU700" s="193"/>
      <c r="AV700" s="193"/>
    </row>
    <row r="701" spans="1:48" ht="15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  <c r="AE701" s="193"/>
      <c r="AF701" s="193"/>
      <c r="AG701" s="193"/>
      <c r="AH701" s="193"/>
      <c r="AI701" s="193"/>
      <c r="AJ701" s="193"/>
      <c r="AK701" s="193"/>
      <c r="AL701" s="193"/>
      <c r="AM701" s="193"/>
      <c r="AN701" s="193"/>
      <c r="AO701" s="193"/>
      <c r="AP701" s="193"/>
      <c r="AQ701" s="193"/>
      <c r="AR701" s="193"/>
      <c r="AS701" s="193"/>
      <c r="AT701" s="193"/>
      <c r="AU701" s="193"/>
      <c r="AV701" s="193"/>
    </row>
    <row r="702" spans="1:48" ht="15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  <c r="AA702" s="193"/>
      <c r="AB702" s="193"/>
      <c r="AC702" s="193"/>
      <c r="AD702" s="193"/>
      <c r="AE702" s="193"/>
      <c r="AF702" s="193"/>
      <c r="AG702" s="193"/>
      <c r="AH702" s="193"/>
      <c r="AI702" s="193"/>
      <c r="AJ702" s="193"/>
      <c r="AK702" s="193"/>
      <c r="AL702" s="193"/>
      <c r="AM702" s="193"/>
      <c r="AN702" s="193"/>
      <c r="AO702" s="193"/>
      <c r="AP702" s="193"/>
      <c r="AQ702" s="193"/>
      <c r="AR702" s="193"/>
      <c r="AS702" s="193"/>
      <c r="AT702" s="193"/>
      <c r="AU702" s="193"/>
      <c r="AV702" s="193"/>
    </row>
    <row r="703" spans="1:48" ht="15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  <c r="AE703" s="193"/>
      <c r="AF703" s="193"/>
      <c r="AG703" s="193"/>
      <c r="AH703" s="193"/>
      <c r="AI703" s="193"/>
      <c r="AJ703" s="193"/>
      <c r="AK703" s="193"/>
      <c r="AL703" s="193"/>
      <c r="AM703" s="193"/>
      <c r="AN703" s="193"/>
      <c r="AO703" s="193"/>
      <c r="AP703" s="193"/>
      <c r="AQ703" s="193"/>
      <c r="AR703" s="193"/>
      <c r="AS703" s="193"/>
      <c r="AT703" s="193"/>
      <c r="AU703" s="193"/>
      <c r="AV703" s="193"/>
    </row>
    <row r="704" spans="1:48" ht="15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  <c r="AE704" s="193"/>
      <c r="AF704" s="193"/>
      <c r="AG704" s="193"/>
      <c r="AH704" s="193"/>
      <c r="AI704" s="193"/>
      <c r="AJ704" s="193"/>
      <c r="AK704" s="193"/>
      <c r="AL704" s="193"/>
      <c r="AM704" s="193"/>
      <c r="AN704" s="193"/>
      <c r="AO704" s="193"/>
      <c r="AP704" s="193"/>
      <c r="AQ704" s="193"/>
      <c r="AR704" s="193"/>
      <c r="AS704" s="193"/>
      <c r="AT704" s="193"/>
      <c r="AU704" s="193"/>
      <c r="AV704" s="193"/>
    </row>
    <row r="705" spans="1:48" ht="15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  <c r="AE705" s="193"/>
      <c r="AF705" s="193"/>
      <c r="AG705" s="193"/>
      <c r="AH705" s="193"/>
      <c r="AI705" s="193"/>
      <c r="AJ705" s="193"/>
      <c r="AK705" s="193"/>
      <c r="AL705" s="193"/>
      <c r="AM705" s="193"/>
      <c r="AN705" s="193"/>
      <c r="AO705" s="193"/>
      <c r="AP705" s="193"/>
      <c r="AQ705" s="193"/>
      <c r="AR705" s="193"/>
      <c r="AS705" s="193"/>
      <c r="AT705" s="193"/>
      <c r="AU705" s="193"/>
      <c r="AV705" s="193"/>
    </row>
    <row r="706" spans="1:48" ht="15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  <c r="AE706" s="193"/>
      <c r="AF706" s="193"/>
      <c r="AG706" s="193"/>
      <c r="AH706" s="193"/>
      <c r="AI706" s="193"/>
      <c r="AJ706" s="193"/>
      <c r="AK706" s="193"/>
      <c r="AL706" s="193"/>
      <c r="AM706" s="193"/>
      <c r="AN706" s="193"/>
      <c r="AO706" s="193"/>
      <c r="AP706" s="193"/>
      <c r="AQ706" s="193"/>
      <c r="AR706" s="193"/>
      <c r="AS706" s="193"/>
      <c r="AT706" s="193"/>
      <c r="AU706" s="193"/>
      <c r="AV706" s="193"/>
    </row>
    <row r="707" spans="1:48" ht="15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  <c r="AA707" s="193"/>
      <c r="AB707" s="193"/>
      <c r="AC707" s="193"/>
      <c r="AD707" s="193"/>
      <c r="AE707" s="193"/>
      <c r="AF707" s="193"/>
      <c r="AG707" s="193"/>
      <c r="AH707" s="193"/>
      <c r="AI707" s="193"/>
      <c r="AJ707" s="193"/>
      <c r="AK707" s="193"/>
      <c r="AL707" s="193"/>
      <c r="AM707" s="193"/>
      <c r="AN707" s="193"/>
      <c r="AO707" s="193"/>
      <c r="AP707" s="193"/>
      <c r="AQ707" s="193"/>
      <c r="AR707" s="193"/>
      <c r="AS707" s="193"/>
      <c r="AT707" s="193"/>
      <c r="AU707" s="193"/>
      <c r="AV707" s="193"/>
    </row>
    <row r="708" spans="1:48" ht="15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  <c r="AE708" s="193"/>
      <c r="AF708" s="193"/>
      <c r="AG708" s="193"/>
      <c r="AH708" s="193"/>
      <c r="AI708" s="193"/>
      <c r="AJ708" s="193"/>
      <c r="AK708" s="193"/>
      <c r="AL708" s="193"/>
      <c r="AM708" s="193"/>
      <c r="AN708" s="193"/>
      <c r="AO708" s="193"/>
      <c r="AP708" s="193"/>
      <c r="AQ708" s="193"/>
      <c r="AR708" s="193"/>
      <c r="AS708" s="193"/>
      <c r="AT708" s="193"/>
      <c r="AU708" s="193"/>
      <c r="AV708" s="193"/>
    </row>
    <row r="709" spans="1:48" ht="15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  <c r="AE709" s="193"/>
      <c r="AF709" s="193"/>
      <c r="AG709" s="193"/>
      <c r="AH709" s="193"/>
      <c r="AI709" s="193"/>
      <c r="AJ709" s="193"/>
      <c r="AK709" s="193"/>
      <c r="AL709" s="193"/>
      <c r="AM709" s="193"/>
      <c r="AN709" s="193"/>
      <c r="AO709" s="193"/>
      <c r="AP709" s="193"/>
      <c r="AQ709" s="193"/>
      <c r="AR709" s="193"/>
      <c r="AS709" s="193"/>
      <c r="AT709" s="193"/>
      <c r="AU709" s="193"/>
      <c r="AV709" s="193"/>
    </row>
    <row r="710" spans="1:48" ht="15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  <c r="AE710" s="193"/>
      <c r="AF710" s="193"/>
      <c r="AG710" s="193"/>
      <c r="AH710" s="193"/>
      <c r="AI710" s="193"/>
      <c r="AJ710" s="193"/>
      <c r="AK710" s="193"/>
      <c r="AL710" s="193"/>
      <c r="AM710" s="193"/>
      <c r="AN710" s="193"/>
      <c r="AO710" s="193"/>
      <c r="AP710" s="193"/>
      <c r="AQ710" s="193"/>
      <c r="AR710" s="193"/>
      <c r="AS710" s="193"/>
      <c r="AT710" s="193"/>
      <c r="AU710" s="193"/>
      <c r="AV710" s="193"/>
    </row>
    <row r="711" spans="1:48" ht="15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3"/>
      <c r="AF711" s="193"/>
      <c r="AG711" s="193"/>
      <c r="AH711" s="193"/>
      <c r="AI711" s="193"/>
      <c r="AJ711" s="193"/>
      <c r="AK711" s="193"/>
      <c r="AL711" s="193"/>
      <c r="AM711" s="193"/>
      <c r="AN711" s="193"/>
      <c r="AO711" s="193"/>
      <c r="AP711" s="193"/>
      <c r="AQ711" s="193"/>
      <c r="AR711" s="193"/>
      <c r="AS711" s="193"/>
      <c r="AT711" s="193"/>
      <c r="AU711" s="193"/>
      <c r="AV711" s="193"/>
    </row>
    <row r="712" spans="1:48" ht="15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  <c r="AE712" s="193"/>
      <c r="AF712" s="193"/>
      <c r="AG712" s="193"/>
      <c r="AH712" s="193"/>
      <c r="AI712" s="193"/>
      <c r="AJ712" s="193"/>
      <c r="AK712" s="193"/>
      <c r="AL712" s="193"/>
      <c r="AM712" s="193"/>
      <c r="AN712" s="193"/>
      <c r="AO712" s="193"/>
      <c r="AP712" s="193"/>
      <c r="AQ712" s="193"/>
      <c r="AR712" s="193"/>
      <c r="AS712" s="193"/>
      <c r="AT712" s="193"/>
      <c r="AU712" s="193"/>
      <c r="AV712" s="193"/>
    </row>
    <row r="713" spans="1:48" ht="15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  <c r="AE713" s="193"/>
      <c r="AF713" s="193"/>
      <c r="AG713" s="193"/>
      <c r="AH713" s="193"/>
      <c r="AI713" s="193"/>
      <c r="AJ713" s="193"/>
      <c r="AK713" s="193"/>
      <c r="AL713" s="193"/>
      <c r="AM713" s="193"/>
      <c r="AN713" s="193"/>
      <c r="AO713" s="193"/>
      <c r="AP713" s="193"/>
      <c r="AQ713" s="193"/>
      <c r="AR713" s="193"/>
      <c r="AS713" s="193"/>
      <c r="AT713" s="193"/>
      <c r="AU713" s="193"/>
      <c r="AV713" s="193"/>
    </row>
    <row r="714" spans="1:48" ht="15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  <c r="AE714" s="193"/>
      <c r="AF714" s="193"/>
      <c r="AG714" s="193"/>
      <c r="AH714" s="193"/>
      <c r="AI714" s="193"/>
      <c r="AJ714" s="193"/>
      <c r="AK714" s="193"/>
      <c r="AL714" s="193"/>
      <c r="AM714" s="193"/>
      <c r="AN714" s="193"/>
      <c r="AO714" s="193"/>
      <c r="AP714" s="193"/>
      <c r="AQ714" s="193"/>
      <c r="AR714" s="193"/>
      <c r="AS714" s="193"/>
      <c r="AT714" s="193"/>
      <c r="AU714" s="193"/>
      <c r="AV714" s="193"/>
    </row>
    <row r="715" spans="1:48" ht="15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  <c r="AA715" s="193"/>
      <c r="AB715" s="193"/>
      <c r="AC715" s="193"/>
      <c r="AD715" s="193"/>
      <c r="AE715" s="193"/>
      <c r="AF715" s="193"/>
      <c r="AG715" s="193"/>
      <c r="AH715" s="193"/>
      <c r="AI715" s="193"/>
      <c r="AJ715" s="193"/>
      <c r="AK715" s="193"/>
      <c r="AL715" s="193"/>
      <c r="AM715" s="193"/>
      <c r="AN715" s="193"/>
      <c r="AO715" s="193"/>
      <c r="AP715" s="193"/>
      <c r="AQ715" s="193"/>
      <c r="AR715" s="193"/>
      <c r="AS715" s="193"/>
      <c r="AT715" s="193"/>
      <c r="AU715" s="193"/>
      <c r="AV715" s="193"/>
    </row>
    <row r="716" spans="1:48" ht="15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  <c r="AE716" s="193"/>
      <c r="AF716" s="193"/>
      <c r="AG716" s="193"/>
      <c r="AH716" s="193"/>
      <c r="AI716" s="193"/>
      <c r="AJ716" s="193"/>
      <c r="AK716" s="193"/>
      <c r="AL716" s="193"/>
      <c r="AM716" s="193"/>
      <c r="AN716" s="193"/>
      <c r="AO716" s="193"/>
      <c r="AP716" s="193"/>
      <c r="AQ716" s="193"/>
      <c r="AR716" s="193"/>
      <c r="AS716" s="193"/>
      <c r="AT716" s="193"/>
      <c r="AU716" s="193"/>
      <c r="AV716" s="193"/>
    </row>
    <row r="717" spans="1:48" ht="15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  <c r="AE717" s="193"/>
      <c r="AF717" s="193"/>
      <c r="AG717" s="193"/>
      <c r="AH717" s="193"/>
      <c r="AI717" s="193"/>
      <c r="AJ717" s="193"/>
      <c r="AK717" s="193"/>
      <c r="AL717" s="193"/>
      <c r="AM717" s="193"/>
      <c r="AN717" s="193"/>
      <c r="AO717" s="193"/>
      <c r="AP717" s="193"/>
      <c r="AQ717" s="193"/>
      <c r="AR717" s="193"/>
      <c r="AS717" s="193"/>
      <c r="AT717" s="193"/>
      <c r="AU717" s="193"/>
      <c r="AV717" s="193"/>
    </row>
    <row r="718" spans="1:48" ht="15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  <c r="AE718" s="193"/>
      <c r="AF718" s="193"/>
      <c r="AG718" s="193"/>
      <c r="AH718" s="193"/>
      <c r="AI718" s="193"/>
      <c r="AJ718" s="193"/>
      <c r="AK718" s="193"/>
      <c r="AL718" s="193"/>
      <c r="AM718" s="193"/>
      <c r="AN718" s="193"/>
      <c r="AO718" s="193"/>
      <c r="AP718" s="193"/>
      <c r="AQ718" s="193"/>
      <c r="AR718" s="193"/>
      <c r="AS718" s="193"/>
      <c r="AT718" s="193"/>
      <c r="AU718" s="193"/>
      <c r="AV718" s="193"/>
    </row>
    <row r="719" spans="1:48" ht="15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  <c r="AE719" s="193"/>
      <c r="AF719" s="193"/>
      <c r="AG719" s="193"/>
      <c r="AH719" s="193"/>
      <c r="AI719" s="193"/>
      <c r="AJ719" s="193"/>
      <c r="AK719" s="193"/>
      <c r="AL719" s="193"/>
      <c r="AM719" s="193"/>
      <c r="AN719" s="193"/>
      <c r="AO719" s="193"/>
      <c r="AP719" s="193"/>
      <c r="AQ719" s="193"/>
      <c r="AR719" s="193"/>
      <c r="AS719" s="193"/>
      <c r="AT719" s="193"/>
      <c r="AU719" s="193"/>
      <c r="AV719" s="193"/>
    </row>
    <row r="720" spans="1:48" ht="15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  <c r="AE720" s="193"/>
      <c r="AF720" s="193"/>
      <c r="AG720" s="193"/>
      <c r="AH720" s="193"/>
      <c r="AI720" s="193"/>
      <c r="AJ720" s="193"/>
      <c r="AK720" s="193"/>
      <c r="AL720" s="193"/>
      <c r="AM720" s="193"/>
      <c r="AN720" s="193"/>
      <c r="AO720" s="193"/>
      <c r="AP720" s="193"/>
      <c r="AQ720" s="193"/>
      <c r="AR720" s="193"/>
      <c r="AS720" s="193"/>
      <c r="AT720" s="193"/>
      <c r="AU720" s="193"/>
      <c r="AV720" s="193"/>
    </row>
    <row r="721" spans="1:48" ht="15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  <c r="AA721" s="193"/>
      <c r="AB721" s="193"/>
      <c r="AC721" s="193"/>
      <c r="AD721" s="193"/>
      <c r="AE721" s="193"/>
      <c r="AF721" s="193"/>
      <c r="AG721" s="193"/>
      <c r="AH721" s="193"/>
      <c r="AI721" s="193"/>
      <c r="AJ721" s="193"/>
      <c r="AK721" s="193"/>
      <c r="AL721" s="193"/>
      <c r="AM721" s="193"/>
      <c r="AN721" s="193"/>
      <c r="AO721" s="193"/>
      <c r="AP721" s="193"/>
      <c r="AQ721" s="193"/>
      <c r="AR721" s="193"/>
      <c r="AS721" s="193"/>
      <c r="AT721" s="193"/>
      <c r="AU721" s="193"/>
      <c r="AV721" s="193"/>
    </row>
    <row r="722" spans="1:48" ht="15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  <c r="AE722" s="193"/>
      <c r="AF722" s="193"/>
      <c r="AG722" s="193"/>
      <c r="AH722" s="193"/>
      <c r="AI722" s="193"/>
      <c r="AJ722" s="193"/>
      <c r="AK722" s="193"/>
      <c r="AL722" s="193"/>
      <c r="AM722" s="193"/>
      <c r="AN722" s="193"/>
      <c r="AO722" s="193"/>
      <c r="AP722" s="193"/>
      <c r="AQ722" s="193"/>
      <c r="AR722" s="193"/>
      <c r="AS722" s="193"/>
      <c r="AT722" s="193"/>
      <c r="AU722" s="193"/>
      <c r="AV722" s="193"/>
    </row>
    <row r="723" spans="1:48" ht="15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  <c r="AE723" s="193"/>
      <c r="AF723" s="193"/>
      <c r="AG723" s="193"/>
      <c r="AH723" s="193"/>
      <c r="AI723" s="193"/>
      <c r="AJ723" s="193"/>
      <c r="AK723" s="193"/>
      <c r="AL723" s="193"/>
      <c r="AM723" s="193"/>
      <c r="AN723" s="193"/>
      <c r="AO723" s="193"/>
      <c r="AP723" s="193"/>
      <c r="AQ723" s="193"/>
      <c r="AR723" s="193"/>
      <c r="AS723" s="193"/>
      <c r="AT723" s="193"/>
      <c r="AU723" s="193"/>
      <c r="AV723" s="193"/>
    </row>
    <row r="724" spans="1:48" ht="15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  <c r="AE724" s="193"/>
      <c r="AF724" s="193"/>
      <c r="AG724" s="193"/>
      <c r="AH724" s="193"/>
      <c r="AI724" s="193"/>
      <c r="AJ724" s="193"/>
      <c r="AK724" s="193"/>
      <c r="AL724" s="193"/>
      <c r="AM724" s="193"/>
      <c r="AN724" s="193"/>
      <c r="AO724" s="193"/>
      <c r="AP724" s="193"/>
      <c r="AQ724" s="193"/>
      <c r="AR724" s="193"/>
      <c r="AS724" s="193"/>
      <c r="AT724" s="193"/>
      <c r="AU724" s="193"/>
      <c r="AV724" s="193"/>
    </row>
    <row r="725" spans="1:48" ht="15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  <c r="AE725" s="193"/>
      <c r="AF725" s="193"/>
      <c r="AG725" s="193"/>
      <c r="AH725" s="193"/>
      <c r="AI725" s="193"/>
      <c r="AJ725" s="193"/>
      <c r="AK725" s="193"/>
      <c r="AL725" s="193"/>
      <c r="AM725" s="193"/>
      <c r="AN725" s="193"/>
      <c r="AO725" s="193"/>
      <c r="AP725" s="193"/>
      <c r="AQ725" s="193"/>
      <c r="AR725" s="193"/>
      <c r="AS725" s="193"/>
      <c r="AT725" s="193"/>
      <c r="AU725" s="193"/>
      <c r="AV725" s="193"/>
    </row>
    <row r="726" spans="1:48" ht="15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  <c r="AE726" s="193"/>
      <c r="AF726" s="193"/>
      <c r="AG726" s="193"/>
      <c r="AH726" s="193"/>
      <c r="AI726" s="193"/>
      <c r="AJ726" s="193"/>
      <c r="AK726" s="193"/>
      <c r="AL726" s="193"/>
      <c r="AM726" s="193"/>
      <c r="AN726" s="193"/>
      <c r="AO726" s="193"/>
      <c r="AP726" s="193"/>
      <c r="AQ726" s="193"/>
      <c r="AR726" s="193"/>
      <c r="AS726" s="193"/>
      <c r="AT726" s="193"/>
      <c r="AU726" s="193"/>
      <c r="AV726" s="193"/>
    </row>
    <row r="727" spans="1:48" ht="15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  <c r="AE727" s="193"/>
      <c r="AF727" s="193"/>
      <c r="AG727" s="193"/>
      <c r="AH727" s="193"/>
      <c r="AI727" s="193"/>
      <c r="AJ727" s="193"/>
      <c r="AK727" s="193"/>
      <c r="AL727" s="193"/>
      <c r="AM727" s="193"/>
      <c r="AN727" s="193"/>
      <c r="AO727" s="193"/>
      <c r="AP727" s="193"/>
      <c r="AQ727" s="193"/>
      <c r="AR727" s="193"/>
      <c r="AS727" s="193"/>
      <c r="AT727" s="193"/>
      <c r="AU727" s="193"/>
      <c r="AV727" s="193"/>
    </row>
    <row r="728" spans="1:48" ht="15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  <c r="AE728" s="193"/>
      <c r="AF728" s="193"/>
      <c r="AG728" s="193"/>
      <c r="AH728" s="193"/>
      <c r="AI728" s="193"/>
      <c r="AJ728" s="193"/>
      <c r="AK728" s="193"/>
      <c r="AL728" s="193"/>
      <c r="AM728" s="193"/>
      <c r="AN728" s="193"/>
      <c r="AO728" s="193"/>
      <c r="AP728" s="193"/>
      <c r="AQ728" s="193"/>
      <c r="AR728" s="193"/>
      <c r="AS728" s="193"/>
      <c r="AT728" s="193"/>
      <c r="AU728" s="193"/>
      <c r="AV728" s="193"/>
    </row>
    <row r="729" spans="1:48" ht="15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  <c r="AE729" s="193"/>
      <c r="AF729" s="193"/>
      <c r="AG729" s="193"/>
      <c r="AH729" s="193"/>
      <c r="AI729" s="193"/>
      <c r="AJ729" s="193"/>
      <c r="AK729" s="193"/>
      <c r="AL729" s="193"/>
      <c r="AM729" s="193"/>
      <c r="AN729" s="193"/>
      <c r="AO729" s="193"/>
      <c r="AP729" s="193"/>
      <c r="AQ729" s="193"/>
      <c r="AR729" s="193"/>
      <c r="AS729" s="193"/>
      <c r="AT729" s="193"/>
      <c r="AU729" s="193"/>
      <c r="AV729" s="193"/>
    </row>
    <row r="730" spans="1:48" ht="15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  <c r="AE730" s="193"/>
      <c r="AF730" s="193"/>
      <c r="AG730" s="193"/>
      <c r="AH730" s="193"/>
      <c r="AI730" s="193"/>
      <c r="AJ730" s="193"/>
      <c r="AK730" s="193"/>
      <c r="AL730" s="193"/>
      <c r="AM730" s="193"/>
      <c r="AN730" s="193"/>
      <c r="AO730" s="193"/>
      <c r="AP730" s="193"/>
      <c r="AQ730" s="193"/>
      <c r="AR730" s="193"/>
      <c r="AS730" s="193"/>
      <c r="AT730" s="193"/>
      <c r="AU730" s="193"/>
      <c r="AV730" s="193"/>
    </row>
    <row r="731" spans="1:48" ht="15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  <c r="AE731" s="193"/>
      <c r="AF731" s="193"/>
      <c r="AG731" s="193"/>
      <c r="AH731" s="193"/>
      <c r="AI731" s="193"/>
      <c r="AJ731" s="193"/>
      <c r="AK731" s="193"/>
      <c r="AL731" s="193"/>
      <c r="AM731" s="193"/>
      <c r="AN731" s="193"/>
      <c r="AO731" s="193"/>
      <c r="AP731" s="193"/>
      <c r="AQ731" s="193"/>
      <c r="AR731" s="193"/>
      <c r="AS731" s="193"/>
      <c r="AT731" s="193"/>
      <c r="AU731" s="193"/>
      <c r="AV731" s="193"/>
    </row>
    <row r="732" spans="1:48" ht="15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  <c r="AE732" s="193"/>
      <c r="AF732" s="193"/>
      <c r="AG732" s="193"/>
      <c r="AH732" s="193"/>
      <c r="AI732" s="193"/>
      <c r="AJ732" s="193"/>
      <c r="AK732" s="193"/>
      <c r="AL732" s="193"/>
      <c r="AM732" s="193"/>
      <c r="AN732" s="193"/>
      <c r="AO732" s="193"/>
      <c r="AP732" s="193"/>
      <c r="AQ732" s="193"/>
      <c r="AR732" s="193"/>
      <c r="AS732" s="193"/>
      <c r="AT732" s="193"/>
      <c r="AU732" s="193"/>
      <c r="AV732" s="193"/>
    </row>
    <row r="733" spans="1:48" ht="15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  <c r="AE733" s="193"/>
      <c r="AF733" s="193"/>
      <c r="AG733" s="193"/>
      <c r="AH733" s="193"/>
      <c r="AI733" s="193"/>
      <c r="AJ733" s="193"/>
      <c r="AK733" s="193"/>
      <c r="AL733" s="193"/>
      <c r="AM733" s="193"/>
      <c r="AN733" s="193"/>
      <c r="AO733" s="193"/>
      <c r="AP733" s="193"/>
      <c r="AQ733" s="193"/>
      <c r="AR733" s="193"/>
      <c r="AS733" s="193"/>
      <c r="AT733" s="193"/>
      <c r="AU733" s="193"/>
      <c r="AV733" s="193"/>
    </row>
    <row r="734" spans="1:48" ht="15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  <c r="AE734" s="193"/>
      <c r="AF734" s="193"/>
      <c r="AG734" s="193"/>
      <c r="AH734" s="193"/>
      <c r="AI734" s="193"/>
      <c r="AJ734" s="193"/>
      <c r="AK734" s="193"/>
      <c r="AL734" s="193"/>
      <c r="AM734" s="193"/>
      <c r="AN734" s="193"/>
      <c r="AO734" s="193"/>
      <c r="AP734" s="193"/>
      <c r="AQ734" s="193"/>
      <c r="AR734" s="193"/>
      <c r="AS734" s="193"/>
      <c r="AT734" s="193"/>
      <c r="AU734" s="193"/>
      <c r="AV734" s="193"/>
    </row>
    <row r="735" spans="1:48" ht="15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  <c r="AE735" s="193"/>
      <c r="AF735" s="193"/>
      <c r="AG735" s="193"/>
      <c r="AH735" s="193"/>
      <c r="AI735" s="193"/>
      <c r="AJ735" s="193"/>
      <c r="AK735" s="193"/>
      <c r="AL735" s="193"/>
      <c r="AM735" s="193"/>
      <c r="AN735" s="193"/>
      <c r="AO735" s="193"/>
      <c r="AP735" s="193"/>
      <c r="AQ735" s="193"/>
      <c r="AR735" s="193"/>
      <c r="AS735" s="193"/>
      <c r="AT735" s="193"/>
      <c r="AU735" s="193"/>
      <c r="AV735" s="193"/>
    </row>
    <row r="736" spans="1:48" ht="15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  <c r="AE736" s="193"/>
      <c r="AF736" s="193"/>
      <c r="AG736" s="193"/>
      <c r="AH736" s="193"/>
      <c r="AI736" s="193"/>
      <c r="AJ736" s="193"/>
      <c r="AK736" s="193"/>
      <c r="AL736" s="193"/>
      <c r="AM736" s="193"/>
      <c r="AN736" s="193"/>
      <c r="AO736" s="193"/>
      <c r="AP736" s="193"/>
      <c r="AQ736" s="193"/>
      <c r="AR736" s="193"/>
      <c r="AS736" s="193"/>
      <c r="AT736" s="193"/>
      <c r="AU736" s="193"/>
      <c r="AV736" s="193"/>
    </row>
    <row r="737" spans="1:48" ht="15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  <c r="AE737" s="193"/>
      <c r="AF737" s="193"/>
      <c r="AG737" s="193"/>
      <c r="AH737" s="193"/>
      <c r="AI737" s="193"/>
      <c r="AJ737" s="193"/>
      <c r="AK737" s="193"/>
      <c r="AL737" s="193"/>
      <c r="AM737" s="193"/>
      <c r="AN737" s="193"/>
      <c r="AO737" s="193"/>
      <c r="AP737" s="193"/>
      <c r="AQ737" s="193"/>
      <c r="AR737" s="193"/>
      <c r="AS737" s="193"/>
      <c r="AT737" s="193"/>
      <c r="AU737" s="193"/>
      <c r="AV737" s="193"/>
    </row>
    <row r="738" spans="1:48" ht="15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  <c r="AE738" s="193"/>
      <c r="AF738" s="193"/>
      <c r="AG738" s="193"/>
      <c r="AH738" s="193"/>
      <c r="AI738" s="193"/>
      <c r="AJ738" s="193"/>
      <c r="AK738" s="193"/>
      <c r="AL738" s="193"/>
      <c r="AM738" s="193"/>
      <c r="AN738" s="193"/>
      <c r="AO738" s="193"/>
      <c r="AP738" s="193"/>
      <c r="AQ738" s="193"/>
      <c r="AR738" s="193"/>
      <c r="AS738" s="193"/>
      <c r="AT738" s="193"/>
      <c r="AU738" s="193"/>
      <c r="AV738" s="193"/>
    </row>
    <row r="739" spans="1:48" ht="15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  <c r="AE739" s="193"/>
      <c r="AF739" s="193"/>
      <c r="AG739" s="193"/>
      <c r="AH739" s="193"/>
      <c r="AI739" s="193"/>
      <c r="AJ739" s="193"/>
      <c r="AK739" s="193"/>
      <c r="AL739" s="193"/>
      <c r="AM739" s="193"/>
      <c r="AN739" s="193"/>
      <c r="AO739" s="193"/>
      <c r="AP739" s="193"/>
      <c r="AQ739" s="193"/>
      <c r="AR739" s="193"/>
      <c r="AS739" s="193"/>
      <c r="AT739" s="193"/>
      <c r="AU739" s="193"/>
      <c r="AV739" s="193"/>
    </row>
    <row r="740" spans="1:48" ht="15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  <c r="AE740" s="193"/>
      <c r="AF740" s="193"/>
      <c r="AG740" s="193"/>
      <c r="AH740" s="193"/>
      <c r="AI740" s="193"/>
      <c r="AJ740" s="193"/>
      <c r="AK740" s="193"/>
      <c r="AL740" s="193"/>
      <c r="AM740" s="193"/>
      <c r="AN740" s="193"/>
      <c r="AO740" s="193"/>
      <c r="AP740" s="193"/>
      <c r="AQ740" s="193"/>
      <c r="AR740" s="193"/>
      <c r="AS740" s="193"/>
      <c r="AT740" s="193"/>
      <c r="AU740" s="193"/>
      <c r="AV740" s="193"/>
    </row>
    <row r="741" spans="1:48" ht="15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  <c r="AE741" s="193"/>
      <c r="AF741" s="193"/>
      <c r="AG741" s="193"/>
      <c r="AH741" s="193"/>
      <c r="AI741" s="193"/>
      <c r="AJ741" s="193"/>
      <c r="AK741" s="193"/>
      <c r="AL741" s="193"/>
      <c r="AM741" s="193"/>
      <c r="AN741" s="193"/>
      <c r="AO741" s="193"/>
      <c r="AP741" s="193"/>
      <c r="AQ741" s="193"/>
      <c r="AR741" s="193"/>
      <c r="AS741" s="193"/>
      <c r="AT741" s="193"/>
      <c r="AU741" s="193"/>
      <c r="AV741" s="193"/>
    </row>
    <row r="742" spans="1:48" ht="15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  <c r="AE742" s="193"/>
      <c r="AF742" s="193"/>
      <c r="AG742" s="193"/>
      <c r="AH742" s="193"/>
      <c r="AI742" s="193"/>
      <c r="AJ742" s="193"/>
      <c r="AK742" s="193"/>
      <c r="AL742" s="193"/>
      <c r="AM742" s="193"/>
      <c r="AN742" s="193"/>
      <c r="AO742" s="193"/>
      <c r="AP742" s="193"/>
      <c r="AQ742" s="193"/>
      <c r="AR742" s="193"/>
      <c r="AS742" s="193"/>
      <c r="AT742" s="193"/>
      <c r="AU742" s="193"/>
      <c r="AV742" s="193"/>
    </row>
    <row r="743" spans="1:48" ht="15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  <c r="AE743" s="193"/>
      <c r="AF743" s="193"/>
      <c r="AG743" s="193"/>
      <c r="AH743" s="193"/>
      <c r="AI743" s="193"/>
      <c r="AJ743" s="193"/>
      <c r="AK743" s="193"/>
      <c r="AL743" s="193"/>
      <c r="AM743" s="193"/>
      <c r="AN743" s="193"/>
      <c r="AO743" s="193"/>
      <c r="AP743" s="193"/>
      <c r="AQ743" s="193"/>
      <c r="AR743" s="193"/>
      <c r="AS743" s="193"/>
      <c r="AT743" s="193"/>
      <c r="AU743" s="193"/>
      <c r="AV743" s="193"/>
    </row>
    <row r="744" spans="1:48" ht="15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  <c r="AA744" s="193"/>
      <c r="AB744" s="193"/>
      <c r="AC744" s="193"/>
      <c r="AD744" s="193"/>
      <c r="AE744" s="193"/>
      <c r="AF744" s="193"/>
      <c r="AG744" s="193"/>
      <c r="AH744" s="193"/>
      <c r="AI744" s="193"/>
      <c r="AJ744" s="193"/>
      <c r="AK744" s="193"/>
      <c r="AL744" s="193"/>
      <c r="AM744" s="193"/>
      <c r="AN744" s="193"/>
      <c r="AO744" s="193"/>
      <c r="AP744" s="193"/>
      <c r="AQ744" s="193"/>
      <c r="AR744" s="193"/>
      <c r="AS744" s="193"/>
      <c r="AT744" s="193"/>
      <c r="AU744" s="193"/>
      <c r="AV744" s="193"/>
    </row>
    <row r="745" spans="1:48" ht="15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  <c r="AE745" s="193"/>
      <c r="AF745" s="193"/>
      <c r="AG745" s="193"/>
      <c r="AH745" s="193"/>
      <c r="AI745" s="193"/>
      <c r="AJ745" s="193"/>
      <c r="AK745" s="193"/>
      <c r="AL745" s="193"/>
      <c r="AM745" s="193"/>
      <c r="AN745" s="193"/>
      <c r="AO745" s="193"/>
      <c r="AP745" s="193"/>
      <c r="AQ745" s="193"/>
      <c r="AR745" s="193"/>
      <c r="AS745" s="193"/>
      <c r="AT745" s="193"/>
      <c r="AU745" s="193"/>
      <c r="AV745" s="193"/>
    </row>
    <row r="746" spans="1:48" ht="15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  <c r="AE746" s="193"/>
      <c r="AF746" s="193"/>
      <c r="AG746" s="193"/>
      <c r="AH746" s="193"/>
      <c r="AI746" s="193"/>
      <c r="AJ746" s="193"/>
      <c r="AK746" s="193"/>
      <c r="AL746" s="193"/>
      <c r="AM746" s="193"/>
      <c r="AN746" s="193"/>
      <c r="AO746" s="193"/>
      <c r="AP746" s="193"/>
      <c r="AQ746" s="193"/>
      <c r="AR746" s="193"/>
      <c r="AS746" s="193"/>
      <c r="AT746" s="193"/>
      <c r="AU746" s="193"/>
      <c r="AV746" s="193"/>
    </row>
    <row r="747" spans="1:48" ht="15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  <c r="AE747" s="193"/>
      <c r="AF747" s="193"/>
      <c r="AG747" s="193"/>
      <c r="AH747" s="193"/>
      <c r="AI747" s="193"/>
      <c r="AJ747" s="193"/>
      <c r="AK747" s="193"/>
      <c r="AL747" s="193"/>
      <c r="AM747" s="193"/>
      <c r="AN747" s="193"/>
      <c r="AO747" s="193"/>
      <c r="AP747" s="193"/>
      <c r="AQ747" s="193"/>
      <c r="AR747" s="193"/>
      <c r="AS747" s="193"/>
      <c r="AT747" s="193"/>
      <c r="AU747" s="193"/>
      <c r="AV747" s="193"/>
    </row>
    <row r="748" spans="1:48" ht="15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  <c r="AE748" s="193"/>
      <c r="AF748" s="193"/>
      <c r="AG748" s="193"/>
      <c r="AH748" s="193"/>
      <c r="AI748" s="193"/>
      <c r="AJ748" s="193"/>
      <c r="AK748" s="193"/>
      <c r="AL748" s="193"/>
      <c r="AM748" s="193"/>
      <c r="AN748" s="193"/>
      <c r="AO748" s="193"/>
      <c r="AP748" s="193"/>
      <c r="AQ748" s="193"/>
      <c r="AR748" s="193"/>
      <c r="AS748" s="193"/>
      <c r="AT748" s="193"/>
      <c r="AU748" s="193"/>
      <c r="AV748" s="193"/>
    </row>
    <row r="749" spans="1:48" ht="15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193"/>
      <c r="AB749" s="193"/>
      <c r="AC749" s="193"/>
      <c r="AD749" s="193"/>
      <c r="AE749" s="193"/>
      <c r="AF749" s="193"/>
      <c r="AG749" s="193"/>
      <c r="AH749" s="193"/>
      <c r="AI749" s="193"/>
      <c r="AJ749" s="193"/>
      <c r="AK749" s="193"/>
      <c r="AL749" s="193"/>
      <c r="AM749" s="193"/>
      <c r="AN749" s="193"/>
      <c r="AO749" s="193"/>
      <c r="AP749" s="193"/>
      <c r="AQ749" s="193"/>
      <c r="AR749" s="193"/>
      <c r="AS749" s="193"/>
      <c r="AT749" s="193"/>
      <c r="AU749" s="193"/>
      <c r="AV749" s="193"/>
    </row>
    <row r="750" spans="1:48" ht="15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  <c r="AE750" s="193"/>
      <c r="AF750" s="193"/>
      <c r="AG750" s="193"/>
      <c r="AH750" s="193"/>
      <c r="AI750" s="193"/>
      <c r="AJ750" s="193"/>
      <c r="AK750" s="193"/>
      <c r="AL750" s="193"/>
      <c r="AM750" s="193"/>
      <c r="AN750" s="193"/>
      <c r="AO750" s="193"/>
      <c r="AP750" s="193"/>
      <c r="AQ750" s="193"/>
      <c r="AR750" s="193"/>
      <c r="AS750" s="193"/>
      <c r="AT750" s="193"/>
      <c r="AU750" s="193"/>
      <c r="AV750" s="193"/>
    </row>
    <row r="751" spans="1:48" ht="15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  <c r="AE751" s="193"/>
      <c r="AF751" s="193"/>
      <c r="AG751" s="193"/>
      <c r="AH751" s="193"/>
      <c r="AI751" s="193"/>
      <c r="AJ751" s="193"/>
      <c r="AK751" s="193"/>
      <c r="AL751" s="193"/>
      <c r="AM751" s="193"/>
      <c r="AN751" s="193"/>
      <c r="AO751" s="193"/>
      <c r="AP751" s="193"/>
      <c r="AQ751" s="193"/>
      <c r="AR751" s="193"/>
      <c r="AS751" s="193"/>
      <c r="AT751" s="193"/>
      <c r="AU751" s="193"/>
      <c r="AV751" s="193"/>
    </row>
    <row r="752" spans="1:48" ht="15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  <c r="AE752" s="193"/>
      <c r="AF752" s="193"/>
      <c r="AG752" s="193"/>
      <c r="AH752" s="193"/>
      <c r="AI752" s="193"/>
      <c r="AJ752" s="193"/>
      <c r="AK752" s="193"/>
      <c r="AL752" s="193"/>
      <c r="AM752" s="193"/>
      <c r="AN752" s="193"/>
      <c r="AO752" s="193"/>
      <c r="AP752" s="193"/>
      <c r="AQ752" s="193"/>
      <c r="AR752" s="193"/>
      <c r="AS752" s="193"/>
      <c r="AT752" s="193"/>
      <c r="AU752" s="193"/>
      <c r="AV752" s="193"/>
    </row>
    <row r="753" spans="1:48" ht="15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  <c r="AE753" s="193"/>
      <c r="AF753" s="193"/>
      <c r="AG753" s="193"/>
      <c r="AH753" s="193"/>
      <c r="AI753" s="193"/>
      <c r="AJ753" s="193"/>
      <c r="AK753" s="193"/>
      <c r="AL753" s="193"/>
      <c r="AM753" s="193"/>
      <c r="AN753" s="193"/>
      <c r="AO753" s="193"/>
      <c r="AP753" s="193"/>
      <c r="AQ753" s="193"/>
      <c r="AR753" s="193"/>
      <c r="AS753" s="193"/>
      <c r="AT753" s="193"/>
      <c r="AU753" s="193"/>
      <c r="AV753" s="193"/>
    </row>
    <row r="754" spans="1:48" ht="15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  <c r="AE754" s="193"/>
      <c r="AF754" s="193"/>
      <c r="AG754" s="193"/>
      <c r="AH754" s="193"/>
      <c r="AI754" s="193"/>
      <c r="AJ754" s="193"/>
      <c r="AK754" s="193"/>
      <c r="AL754" s="193"/>
      <c r="AM754" s="193"/>
      <c r="AN754" s="193"/>
      <c r="AO754" s="193"/>
      <c r="AP754" s="193"/>
      <c r="AQ754" s="193"/>
      <c r="AR754" s="193"/>
      <c r="AS754" s="193"/>
      <c r="AT754" s="193"/>
      <c r="AU754" s="193"/>
      <c r="AV754" s="193"/>
    </row>
    <row r="755" spans="1:48" ht="15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  <c r="AE755" s="193"/>
      <c r="AF755" s="193"/>
      <c r="AG755" s="193"/>
      <c r="AH755" s="193"/>
      <c r="AI755" s="193"/>
      <c r="AJ755" s="193"/>
      <c r="AK755" s="193"/>
      <c r="AL755" s="193"/>
      <c r="AM755" s="193"/>
      <c r="AN755" s="193"/>
      <c r="AO755" s="193"/>
      <c r="AP755" s="193"/>
      <c r="AQ755" s="193"/>
      <c r="AR755" s="193"/>
      <c r="AS755" s="193"/>
      <c r="AT755" s="193"/>
      <c r="AU755" s="193"/>
      <c r="AV755" s="193"/>
    </row>
    <row r="756" spans="1:48" ht="15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  <c r="AE756" s="193"/>
      <c r="AF756" s="193"/>
      <c r="AG756" s="193"/>
      <c r="AH756" s="193"/>
      <c r="AI756" s="193"/>
      <c r="AJ756" s="193"/>
      <c r="AK756" s="193"/>
      <c r="AL756" s="193"/>
      <c r="AM756" s="193"/>
      <c r="AN756" s="193"/>
      <c r="AO756" s="193"/>
      <c r="AP756" s="193"/>
      <c r="AQ756" s="193"/>
      <c r="AR756" s="193"/>
      <c r="AS756" s="193"/>
      <c r="AT756" s="193"/>
      <c r="AU756" s="193"/>
      <c r="AV756" s="193"/>
    </row>
    <row r="757" spans="1:48" ht="15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193"/>
      <c r="AB757" s="193"/>
      <c r="AC757" s="193"/>
      <c r="AD757" s="193"/>
      <c r="AE757" s="193"/>
      <c r="AF757" s="193"/>
      <c r="AG757" s="193"/>
      <c r="AH757" s="193"/>
      <c r="AI757" s="193"/>
      <c r="AJ757" s="193"/>
      <c r="AK757" s="193"/>
      <c r="AL757" s="193"/>
      <c r="AM757" s="193"/>
      <c r="AN757" s="193"/>
      <c r="AO757" s="193"/>
      <c r="AP757" s="193"/>
      <c r="AQ757" s="193"/>
      <c r="AR757" s="193"/>
      <c r="AS757" s="193"/>
      <c r="AT757" s="193"/>
      <c r="AU757" s="193"/>
      <c r="AV757" s="193"/>
    </row>
    <row r="758" spans="1:48" ht="15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  <c r="AE758" s="193"/>
      <c r="AF758" s="193"/>
      <c r="AG758" s="193"/>
      <c r="AH758" s="193"/>
      <c r="AI758" s="193"/>
      <c r="AJ758" s="193"/>
      <c r="AK758" s="193"/>
      <c r="AL758" s="193"/>
      <c r="AM758" s="193"/>
      <c r="AN758" s="193"/>
      <c r="AO758" s="193"/>
      <c r="AP758" s="193"/>
      <c r="AQ758" s="193"/>
      <c r="AR758" s="193"/>
      <c r="AS758" s="193"/>
      <c r="AT758" s="193"/>
      <c r="AU758" s="193"/>
      <c r="AV758" s="193"/>
    </row>
    <row r="759" spans="1:48" ht="15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  <c r="AE759" s="193"/>
      <c r="AF759" s="193"/>
      <c r="AG759" s="193"/>
      <c r="AH759" s="193"/>
      <c r="AI759" s="193"/>
      <c r="AJ759" s="193"/>
      <c r="AK759" s="193"/>
      <c r="AL759" s="193"/>
      <c r="AM759" s="193"/>
      <c r="AN759" s="193"/>
      <c r="AO759" s="193"/>
      <c r="AP759" s="193"/>
      <c r="AQ759" s="193"/>
      <c r="AR759" s="193"/>
      <c r="AS759" s="193"/>
      <c r="AT759" s="193"/>
      <c r="AU759" s="193"/>
      <c r="AV759" s="193"/>
    </row>
    <row r="760" spans="1:48" ht="15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  <c r="AE760" s="193"/>
      <c r="AF760" s="193"/>
      <c r="AG760" s="193"/>
      <c r="AH760" s="193"/>
      <c r="AI760" s="193"/>
      <c r="AJ760" s="193"/>
      <c r="AK760" s="193"/>
      <c r="AL760" s="193"/>
      <c r="AM760" s="193"/>
      <c r="AN760" s="193"/>
      <c r="AO760" s="193"/>
      <c r="AP760" s="193"/>
      <c r="AQ760" s="193"/>
      <c r="AR760" s="193"/>
      <c r="AS760" s="193"/>
      <c r="AT760" s="193"/>
      <c r="AU760" s="193"/>
      <c r="AV760" s="193"/>
    </row>
    <row r="761" spans="1:48" ht="15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  <c r="AE761" s="193"/>
      <c r="AF761" s="193"/>
      <c r="AG761" s="193"/>
      <c r="AH761" s="193"/>
      <c r="AI761" s="193"/>
      <c r="AJ761" s="193"/>
      <c r="AK761" s="193"/>
      <c r="AL761" s="193"/>
      <c r="AM761" s="193"/>
      <c r="AN761" s="193"/>
      <c r="AO761" s="193"/>
      <c r="AP761" s="193"/>
      <c r="AQ761" s="193"/>
      <c r="AR761" s="193"/>
      <c r="AS761" s="193"/>
      <c r="AT761" s="193"/>
      <c r="AU761" s="193"/>
      <c r="AV761" s="193"/>
    </row>
    <row r="762" spans="1:48" ht="15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  <c r="AE762" s="193"/>
      <c r="AF762" s="193"/>
      <c r="AG762" s="193"/>
      <c r="AH762" s="193"/>
      <c r="AI762" s="193"/>
      <c r="AJ762" s="193"/>
      <c r="AK762" s="193"/>
      <c r="AL762" s="193"/>
      <c r="AM762" s="193"/>
      <c r="AN762" s="193"/>
      <c r="AO762" s="193"/>
      <c r="AP762" s="193"/>
      <c r="AQ762" s="193"/>
      <c r="AR762" s="193"/>
      <c r="AS762" s="193"/>
      <c r="AT762" s="193"/>
      <c r="AU762" s="193"/>
      <c r="AV762" s="193"/>
    </row>
    <row r="763" spans="1:48" ht="15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  <c r="AA763" s="193"/>
      <c r="AB763" s="193"/>
      <c r="AC763" s="193"/>
      <c r="AD763" s="193"/>
      <c r="AE763" s="193"/>
      <c r="AF763" s="193"/>
      <c r="AG763" s="193"/>
      <c r="AH763" s="193"/>
      <c r="AI763" s="193"/>
      <c r="AJ763" s="193"/>
      <c r="AK763" s="193"/>
      <c r="AL763" s="193"/>
      <c r="AM763" s="193"/>
      <c r="AN763" s="193"/>
      <c r="AO763" s="193"/>
      <c r="AP763" s="193"/>
      <c r="AQ763" s="193"/>
      <c r="AR763" s="193"/>
      <c r="AS763" s="193"/>
      <c r="AT763" s="193"/>
      <c r="AU763" s="193"/>
      <c r="AV763" s="193"/>
    </row>
    <row r="764" spans="1:48" ht="15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  <c r="AE764" s="193"/>
      <c r="AF764" s="193"/>
      <c r="AG764" s="193"/>
      <c r="AH764" s="193"/>
      <c r="AI764" s="193"/>
      <c r="AJ764" s="193"/>
      <c r="AK764" s="193"/>
      <c r="AL764" s="193"/>
      <c r="AM764" s="193"/>
      <c r="AN764" s="193"/>
      <c r="AO764" s="193"/>
      <c r="AP764" s="193"/>
      <c r="AQ764" s="193"/>
      <c r="AR764" s="193"/>
      <c r="AS764" s="193"/>
      <c r="AT764" s="193"/>
      <c r="AU764" s="193"/>
      <c r="AV764" s="193"/>
    </row>
    <row r="765" spans="1:48" ht="15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  <c r="AE765" s="193"/>
      <c r="AF765" s="193"/>
      <c r="AG765" s="193"/>
      <c r="AH765" s="193"/>
      <c r="AI765" s="193"/>
      <c r="AJ765" s="193"/>
      <c r="AK765" s="193"/>
      <c r="AL765" s="193"/>
      <c r="AM765" s="193"/>
      <c r="AN765" s="193"/>
      <c r="AO765" s="193"/>
      <c r="AP765" s="193"/>
      <c r="AQ765" s="193"/>
      <c r="AR765" s="193"/>
      <c r="AS765" s="193"/>
      <c r="AT765" s="193"/>
      <c r="AU765" s="193"/>
      <c r="AV765" s="193"/>
    </row>
    <row r="766" spans="1:48" ht="15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  <c r="AE766" s="193"/>
      <c r="AF766" s="193"/>
      <c r="AG766" s="193"/>
      <c r="AH766" s="193"/>
      <c r="AI766" s="193"/>
      <c r="AJ766" s="193"/>
      <c r="AK766" s="193"/>
      <c r="AL766" s="193"/>
      <c r="AM766" s="193"/>
      <c r="AN766" s="193"/>
      <c r="AO766" s="193"/>
      <c r="AP766" s="193"/>
      <c r="AQ766" s="193"/>
      <c r="AR766" s="193"/>
      <c r="AS766" s="193"/>
      <c r="AT766" s="193"/>
      <c r="AU766" s="193"/>
      <c r="AV766" s="193"/>
    </row>
    <row r="767" spans="1:48" ht="15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  <c r="AE767" s="193"/>
      <c r="AF767" s="193"/>
      <c r="AG767" s="193"/>
      <c r="AH767" s="193"/>
      <c r="AI767" s="193"/>
      <c r="AJ767" s="193"/>
      <c r="AK767" s="193"/>
      <c r="AL767" s="193"/>
      <c r="AM767" s="193"/>
      <c r="AN767" s="193"/>
      <c r="AO767" s="193"/>
      <c r="AP767" s="193"/>
      <c r="AQ767" s="193"/>
      <c r="AR767" s="193"/>
      <c r="AS767" s="193"/>
      <c r="AT767" s="193"/>
      <c r="AU767" s="193"/>
      <c r="AV767" s="193"/>
    </row>
    <row r="768" spans="1:48" ht="15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  <c r="AE768" s="193"/>
      <c r="AF768" s="193"/>
      <c r="AG768" s="193"/>
      <c r="AH768" s="193"/>
      <c r="AI768" s="193"/>
      <c r="AJ768" s="193"/>
      <c r="AK768" s="193"/>
      <c r="AL768" s="193"/>
      <c r="AM768" s="193"/>
      <c r="AN768" s="193"/>
      <c r="AO768" s="193"/>
      <c r="AP768" s="193"/>
      <c r="AQ768" s="193"/>
      <c r="AR768" s="193"/>
      <c r="AS768" s="193"/>
      <c r="AT768" s="193"/>
      <c r="AU768" s="193"/>
      <c r="AV768" s="193"/>
    </row>
    <row r="769" spans="1:48" ht="15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  <c r="AE769" s="193"/>
      <c r="AF769" s="193"/>
      <c r="AG769" s="193"/>
      <c r="AH769" s="193"/>
      <c r="AI769" s="193"/>
      <c r="AJ769" s="193"/>
      <c r="AK769" s="193"/>
      <c r="AL769" s="193"/>
      <c r="AM769" s="193"/>
      <c r="AN769" s="193"/>
      <c r="AO769" s="193"/>
      <c r="AP769" s="193"/>
      <c r="AQ769" s="193"/>
      <c r="AR769" s="193"/>
      <c r="AS769" s="193"/>
      <c r="AT769" s="193"/>
      <c r="AU769" s="193"/>
      <c r="AV769" s="193"/>
    </row>
    <row r="770" spans="1:48" ht="15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  <c r="AE770" s="193"/>
      <c r="AF770" s="193"/>
      <c r="AG770" s="193"/>
      <c r="AH770" s="193"/>
      <c r="AI770" s="193"/>
      <c r="AJ770" s="193"/>
      <c r="AK770" s="193"/>
      <c r="AL770" s="193"/>
      <c r="AM770" s="193"/>
      <c r="AN770" s="193"/>
      <c r="AO770" s="193"/>
      <c r="AP770" s="193"/>
      <c r="AQ770" s="193"/>
      <c r="AR770" s="193"/>
      <c r="AS770" s="193"/>
      <c r="AT770" s="193"/>
      <c r="AU770" s="193"/>
      <c r="AV770" s="193"/>
    </row>
    <row r="771" spans="1:48" ht="15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  <c r="AE771" s="193"/>
      <c r="AF771" s="193"/>
      <c r="AG771" s="193"/>
      <c r="AH771" s="193"/>
      <c r="AI771" s="193"/>
      <c r="AJ771" s="193"/>
      <c r="AK771" s="193"/>
      <c r="AL771" s="193"/>
      <c r="AM771" s="193"/>
      <c r="AN771" s="193"/>
      <c r="AO771" s="193"/>
      <c r="AP771" s="193"/>
      <c r="AQ771" s="193"/>
      <c r="AR771" s="193"/>
      <c r="AS771" s="193"/>
      <c r="AT771" s="193"/>
      <c r="AU771" s="193"/>
      <c r="AV771" s="193"/>
    </row>
    <row r="772" spans="1:48" ht="15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  <c r="AE772" s="193"/>
      <c r="AF772" s="193"/>
      <c r="AG772" s="193"/>
      <c r="AH772" s="193"/>
      <c r="AI772" s="193"/>
      <c r="AJ772" s="193"/>
      <c r="AK772" s="193"/>
      <c r="AL772" s="193"/>
      <c r="AM772" s="193"/>
      <c r="AN772" s="193"/>
      <c r="AO772" s="193"/>
      <c r="AP772" s="193"/>
      <c r="AQ772" s="193"/>
      <c r="AR772" s="193"/>
      <c r="AS772" s="193"/>
      <c r="AT772" s="193"/>
      <c r="AU772" s="193"/>
      <c r="AV772" s="193"/>
    </row>
    <row r="773" spans="1:48" ht="15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  <c r="AE773" s="193"/>
      <c r="AF773" s="193"/>
      <c r="AG773" s="193"/>
      <c r="AH773" s="193"/>
      <c r="AI773" s="193"/>
      <c r="AJ773" s="193"/>
      <c r="AK773" s="193"/>
      <c r="AL773" s="193"/>
      <c r="AM773" s="193"/>
      <c r="AN773" s="193"/>
      <c r="AO773" s="193"/>
      <c r="AP773" s="193"/>
      <c r="AQ773" s="193"/>
      <c r="AR773" s="193"/>
      <c r="AS773" s="193"/>
      <c r="AT773" s="193"/>
      <c r="AU773" s="193"/>
      <c r="AV773" s="193"/>
    </row>
    <row r="774" spans="1:48" ht="15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  <c r="AE774" s="193"/>
      <c r="AF774" s="193"/>
      <c r="AG774" s="193"/>
      <c r="AH774" s="193"/>
      <c r="AI774" s="193"/>
      <c r="AJ774" s="193"/>
      <c r="AK774" s="193"/>
      <c r="AL774" s="193"/>
      <c r="AM774" s="193"/>
      <c r="AN774" s="193"/>
      <c r="AO774" s="193"/>
      <c r="AP774" s="193"/>
      <c r="AQ774" s="193"/>
      <c r="AR774" s="193"/>
      <c r="AS774" s="193"/>
      <c r="AT774" s="193"/>
      <c r="AU774" s="193"/>
      <c r="AV774" s="193"/>
    </row>
    <row r="775" spans="1:48" ht="15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  <c r="AE775" s="193"/>
      <c r="AF775" s="193"/>
      <c r="AG775" s="193"/>
      <c r="AH775" s="193"/>
      <c r="AI775" s="193"/>
      <c r="AJ775" s="193"/>
      <c r="AK775" s="193"/>
      <c r="AL775" s="193"/>
      <c r="AM775" s="193"/>
      <c r="AN775" s="193"/>
      <c r="AO775" s="193"/>
      <c r="AP775" s="193"/>
      <c r="AQ775" s="193"/>
      <c r="AR775" s="193"/>
      <c r="AS775" s="193"/>
      <c r="AT775" s="193"/>
      <c r="AU775" s="193"/>
      <c r="AV775" s="193"/>
    </row>
    <row r="776" spans="1:48" ht="15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  <c r="AE776" s="193"/>
      <c r="AF776" s="193"/>
      <c r="AG776" s="193"/>
      <c r="AH776" s="193"/>
      <c r="AI776" s="193"/>
      <c r="AJ776" s="193"/>
      <c r="AK776" s="193"/>
      <c r="AL776" s="193"/>
      <c r="AM776" s="193"/>
      <c r="AN776" s="193"/>
      <c r="AO776" s="193"/>
      <c r="AP776" s="193"/>
      <c r="AQ776" s="193"/>
      <c r="AR776" s="193"/>
      <c r="AS776" s="193"/>
      <c r="AT776" s="193"/>
      <c r="AU776" s="193"/>
      <c r="AV776" s="193"/>
    </row>
    <row r="777" spans="1:48" ht="15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  <c r="AE777" s="193"/>
      <c r="AF777" s="193"/>
      <c r="AG777" s="193"/>
      <c r="AH777" s="193"/>
      <c r="AI777" s="193"/>
      <c r="AJ777" s="193"/>
      <c r="AK777" s="193"/>
      <c r="AL777" s="193"/>
      <c r="AM777" s="193"/>
      <c r="AN777" s="193"/>
      <c r="AO777" s="193"/>
      <c r="AP777" s="193"/>
      <c r="AQ777" s="193"/>
      <c r="AR777" s="193"/>
      <c r="AS777" s="193"/>
      <c r="AT777" s="193"/>
      <c r="AU777" s="193"/>
      <c r="AV777" s="193"/>
    </row>
    <row r="778" spans="1:48" ht="15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  <c r="AE778" s="193"/>
      <c r="AF778" s="193"/>
      <c r="AG778" s="193"/>
      <c r="AH778" s="193"/>
      <c r="AI778" s="193"/>
      <c r="AJ778" s="193"/>
      <c r="AK778" s="193"/>
      <c r="AL778" s="193"/>
      <c r="AM778" s="193"/>
      <c r="AN778" s="193"/>
      <c r="AO778" s="193"/>
      <c r="AP778" s="193"/>
      <c r="AQ778" s="193"/>
      <c r="AR778" s="193"/>
      <c r="AS778" s="193"/>
      <c r="AT778" s="193"/>
      <c r="AU778" s="193"/>
      <c r="AV778" s="193"/>
    </row>
    <row r="779" spans="1:48" ht="15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  <c r="AE779" s="193"/>
      <c r="AF779" s="193"/>
      <c r="AG779" s="193"/>
      <c r="AH779" s="193"/>
      <c r="AI779" s="193"/>
      <c r="AJ779" s="193"/>
      <c r="AK779" s="193"/>
      <c r="AL779" s="193"/>
      <c r="AM779" s="193"/>
      <c r="AN779" s="193"/>
      <c r="AO779" s="193"/>
      <c r="AP779" s="193"/>
      <c r="AQ779" s="193"/>
      <c r="AR779" s="193"/>
      <c r="AS779" s="193"/>
      <c r="AT779" s="193"/>
      <c r="AU779" s="193"/>
      <c r="AV779" s="193"/>
    </row>
    <row r="780" spans="1:48" ht="15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  <c r="AE780" s="193"/>
      <c r="AF780" s="193"/>
      <c r="AG780" s="193"/>
      <c r="AH780" s="193"/>
      <c r="AI780" s="193"/>
      <c r="AJ780" s="193"/>
      <c r="AK780" s="193"/>
      <c r="AL780" s="193"/>
      <c r="AM780" s="193"/>
      <c r="AN780" s="193"/>
      <c r="AO780" s="193"/>
      <c r="AP780" s="193"/>
      <c r="AQ780" s="193"/>
      <c r="AR780" s="193"/>
      <c r="AS780" s="193"/>
      <c r="AT780" s="193"/>
      <c r="AU780" s="193"/>
      <c r="AV780" s="193"/>
    </row>
    <row r="781" spans="1:48" ht="15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  <c r="AE781" s="193"/>
      <c r="AF781" s="193"/>
      <c r="AG781" s="193"/>
      <c r="AH781" s="193"/>
      <c r="AI781" s="193"/>
      <c r="AJ781" s="193"/>
      <c r="AK781" s="193"/>
      <c r="AL781" s="193"/>
      <c r="AM781" s="193"/>
      <c r="AN781" s="193"/>
      <c r="AO781" s="193"/>
      <c r="AP781" s="193"/>
      <c r="AQ781" s="193"/>
      <c r="AR781" s="193"/>
      <c r="AS781" s="193"/>
      <c r="AT781" s="193"/>
      <c r="AU781" s="193"/>
      <c r="AV781" s="193"/>
    </row>
    <row r="782" spans="1:48" ht="15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  <c r="AE782" s="193"/>
      <c r="AF782" s="193"/>
      <c r="AG782" s="193"/>
      <c r="AH782" s="193"/>
      <c r="AI782" s="193"/>
      <c r="AJ782" s="193"/>
      <c r="AK782" s="193"/>
      <c r="AL782" s="193"/>
      <c r="AM782" s="193"/>
      <c r="AN782" s="193"/>
      <c r="AO782" s="193"/>
      <c r="AP782" s="193"/>
      <c r="AQ782" s="193"/>
      <c r="AR782" s="193"/>
      <c r="AS782" s="193"/>
      <c r="AT782" s="193"/>
      <c r="AU782" s="193"/>
      <c r="AV782" s="193"/>
    </row>
    <row r="783" spans="1:48" ht="15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  <c r="AE783" s="193"/>
      <c r="AF783" s="193"/>
      <c r="AG783" s="193"/>
      <c r="AH783" s="193"/>
      <c r="AI783" s="193"/>
      <c r="AJ783" s="193"/>
      <c r="AK783" s="193"/>
      <c r="AL783" s="193"/>
      <c r="AM783" s="193"/>
      <c r="AN783" s="193"/>
      <c r="AO783" s="193"/>
      <c r="AP783" s="193"/>
      <c r="AQ783" s="193"/>
      <c r="AR783" s="193"/>
      <c r="AS783" s="193"/>
      <c r="AT783" s="193"/>
      <c r="AU783" s="193"/>
      <c r="AV783" s="193"/>
    </row>
    <row r="784" spans="1:48" ht="15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  <c r="AE784" s="193"/>
      <c r="AF784" s="193"/>
      <c r="AG784" s="193"/>
      <c r="AH784" s="193"/>
      <c r="AI784" s="193"/>
      <c r="AJ784" s="193"/>
      <c r="AK784" s="193"/>
      <c r="AL784" s="193"/>
      <c r="AM784" s="193"/>
      <c r="AN784" s="193"/>
      <c r="AO784" s="193"/>
      <c r="AP784" s="193"/>
      <c r="AQ784" s="193"/>
      <c r="AR784" s="193"/>
      <c r="AS784" s="193"/>
      <c r="AT784" s="193"/>
      <c r="AU784" s="193"/>
      <c r="AV784" s="193"/>
    </row>
    <row r="785" spans="1:48" ht="15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  <c r="AE785" s="193"/>
      <c r="AF785" s="193"/>
      <c r="AG785" s="193"/>
      <c r="AH785" s="193"/>
      <c r="AI785" s="193"/>
      <c r="AJ785" s="193"/>
      <c r="AK785" s="193"/>
      <c r="AL785" s="193"/>
      <c r="AM785" s="193"/>
      <c r="AN785" s="193"/>
      <c r="AO785" s="193"/>
      <c r="AP785" s="193"/>
      <c r="AQ785" s="193"/>
      <c r="AR785" s="193"/>
      <c r="AS785" s="193"/>
      <c r="AT785" s="193"/>
      <c r="AU785" s="193"/>
      <c r="AV785" s="193"/>
    </row>
    <row r="786" spans="1:48" ht="15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  <c r="AA786" s="193"/>
      <c r="AB786" s="193"/>
      <c r="AC786" s="193"/>
      <c r="AD786" s="193"/>
      <c r="AE786" s="193"/>
      <c r="AF786" s="193"/>
      <c r="AG786" s="193"/>
      <c r="AH786" s="193"/>
      <c r="AI786" s="193"/>
      <c r="AJ786" s="193"/>
      <c r="AK786" s="193"/>
      <c r="AL786" s="193"/>
      <c r="AM786" s="193"/>
      <c r="AN786" s="193"/>
      <c r="AO786" s="193"/>
      <c r="AP786" s="193"/>
      <c r="AQ786" s="193"/>
      <c r="AR786" s="193"/>
      <c r="AS786" s="193"/>
      <c r="AT786" s="193"/>
      <c r="AU786" s="193"/>
      <c r="AV786" s="193"/>
    </row>
    <row r="787" spans="1:48" ht="15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  <c r="AE787" s="193"/>
      <c r="AF787" s="193"/>
      <c r="AG787" s="193"/>
      <c r="AH787" s="193"/>
      <c r="AI787" s="193"/>
      <c r="AJ787" s="193"/>
      <c r="AK787" s="193"/>
      <c r="AL787" s="193"/>
      <c r="AM787" s="193"/>
      <c r="AN787" s="193"/>
      <c r="AO787" s="193"/>
      <c r="AP787" s="193"/>
      <c r="AQ787" s="193"/>
      <c r="AR787" s="193"/>
      <c r="AS787" s="193"/>
      <c r="AT787" s="193"/>
      <c r="AU787" s="193"/>
      <c r="AV787" s="193"/>
    </row>
    <row r="788" spans="1:48" ht="15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  <c r="AE788" s="193"/>
      <c r="AF788" s="193"/>
      <c r="AG788" s="193"/>
      <c r="AH788" s="193"/>
      <c r="AI788" s="193"/>
      <c r="AJ788" s="193"/>
      <c r="AK788" s="193"/>
      <c r="AL788" s="193"/>
      <c r="AM788" s="193"/>
      <c r="AN788" s="193"/>
      <c r="AO788" s="193"/>
      <c r="AP788" s="193"/>
      <c r="AQ788" s="193"/>
      <c r="AR788" s="193"/>
      <c r="AS788" s="193"/>
      <c r="AT788" s="193"/>
      <c r="AU788" s="193"/>
      <c r="AV788" s="193"/>
    </row>
    <row r="789" spans="1:48" ht="15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  <c r="AE789" s="193"/>
      <c r="AF789" s="193"/>
      <c r="AG789" s="193"/>
      <c r="AH789" s="193"/>
      <c r="AI789" s="193"/>
      <c r="AJ789" s="193"/>
      <c r="AK789" s="193"/>
      <c r="AL789" s="193"/>
      <c r="AM789" s="193"/>
      <c r="AN789" s="193"/>
      <c r="AO789" s="193"/>
      <c r="AP789" s="193"/>
      <c r="AQ789" s="193"/>
      <c r="AR789" s="193"/>
      <c r="AS789" s="193"/>
      <c r="AT789" s="193"/>
      <c r="AU789" s="193"/>
      <c r="AV789" s="193"/>
    </row>
    <row r="790" spans="1:48" ht="15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  <c r="AE790" s="193"/>
      <c r="AF790" s="193"/>
      <c r="AG790" s="193"/>
      <c r="AH790" s="193"/>
      <c r="AI790" s="193"/>
      <c r="AJ790" s="193"/>
      <c r="AK790" s="193"/>
      <c r="AL790" s="193"/>
      <c r="AM790" s="193"/>
      <c r="AN790" s="193"/>
      <c r="AO790" s="193"/>
      <c r="AP790" s="193"/>
      <c r="AQ790" s="193"/>
      <c r="AR790" s="193"/>
      <c r="AS790" s="193"/>
      <c r="AT790" s="193"/>
      <c r="AU790" s="193"/>
      <c r="AV790" s="193"/>
    </row>
    <row r="791" spans="1:48" ht="15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  <c r="AA791" s="193"/>
      <c r="AB791" s="193"/>
      <c r="AC791" s="193"/>
      <c r="AD791" s="193"/>
      <c r="AE791" s="193"/>
      <c r="AF791" s="193"/>
      <c r="AG791" s="193"/>
      <c r="AH791" s="193"/>
      <c r="AI791" s="193"/>
      <c r="AJ791" s="193"/>
      <c r="AK791" s="193"/>
      <c r="AL791" s="193"/>
      <c r="AM791" s="193"/>
      <c r="AN791" s="193"/>
      <c r="AO791" s="193"/>
      <c r="AP791" s="193"/>
      <c r="AQ791" s="193"/>
      <c r="AR791" s="193"/>
      <c r="AS791" s="193"/>
      <c r="AT791" s="193"/>
      <c r="AU791" s="193"/>
      <c r="AV791" s="193"/>
    </row>
    <row r="792" spans="1:48" ht="15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  <c r="AE792" s="193"/>
      <c r="AF792" s="193"/>
      <c r="AG792" s="193"/>
      <c r="AH792" s="193"/>
      <c r="AI792" s="193"/>
      <c r="AJ792" s="193"/>
      <c r="AK792" s="193"/>
      <c r="AL792" s="193"/>
      <c r="AM792" s="193"/>
      <c r="AN792" s="193"/>
      <c r="AO792" s="193"/>
      <c r="AP792" s="193"/>
      <c r="AQ792" s="193"/>
      <c r="AR792" s="193"/>
      <c r="AS792" s="193"/>
      <c r="AT792" s="193"/>
      <c r="AU792" s="193"/>
      <c r="AV792" s="193"/>
    </row>
    <row r="793" spans="1:48" ht="15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  <c r="AE793" s="193"/>
      <c r="AF793" s="193"/>
      <c r="AG793" s="193"/>
      <c r="AH793" s="193"/>
      <c r="AI793" s="193"/>
      <c r="AJ793" s="193"/>
      <c r="AK793" s="193"/>
      <c r="AL793" s="193"/>
      <c r="AM793" s="193"/>
      <c r="AN793" s="193"/>
      <c r="AO793" s="193"/>
      <c r="AP793" s="193"/>
      <c r="AQ793" s="193"/>
      <c r="AR793" s="193"/>
      <c r="AS793" s="193"/>
      <c r="AT793" s="193"/>
      <c r="AU793" s="193"/>
      <c r="AV793" s="193"/>
    </row>
    <row r="794" spans="1:48" ht="15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  <c r="AA794" s="193"/>
      <c r="AB794" s="193"/>
      <c r="AC794" s="193"/>
      <c r="AD794" s="193"/>
      <c r="AE794" s="193"/>
      <c r="AF794" s="193"/>
      <c r="AG794" s="193"/>
      <c r="AH794" s="193"/>
      <c r="AI794" s="193"/>
      <c r="AJ794" s="193"/>
      <c r="AK794" s="193"/>
      <c r="AL794" s="193"/>
      <c r="AM794" s="193"/>
      <c r="AN794" s="193"/>
      <c r="AO794" s="193"/>
      <c r="AP794" s="193"/>
      <c r="AQ794" s="193"/>
      <c r="AR794" s="193"/>
      <c r="AS794" s="193"/>
      <c r="AT794" s="193"/>
      <c r="AU794" s="193"/>
      <c r="AV794" s="193"/>
    </row>
    <row r="795" spans="1:48" ht="15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  <c r="AE795" s="193"/>
      <c r="AF795" s="193"/>
      <c r="AG795" s="193"/>
      <c r="AH795" s="193"/>
      <c r="AI795" s="193"/>
      <c r="AJ795" s="193"/>
      <c r="AK795" s="193"/>
      <c r="AL795" s="193"/>
      <c r="AM795" s="193"/>
      <c r="AN795" s="193"/>
      <c r="AO795" s="193"/>
      <c r="AP795" s="193"/>
      <c r="AQ795" s="193"/>
      <c r="AR795" s="193"/>
      <c r="AS795" s="193"/>
      <c r="AT795" s="193"/>
      <c r="AU795" s="193"/>
      <c r="AV795" s="193"/>
    </row>
    <row r="796" spans="1:48" ht="15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  <c r="AE796" s="193"/>
      <c r="AF796" s="193"/>
      <c r="AG796" s="193"/>
      <c r="AH796" s="193"/>
      <c r="AI796" s="193"/>
      <c r="AJ796" s="193"/>
      <c r="AK796" s="193"/>
      <c r="AL796" s="193"/>
      <c r="AM796" s="193"/>
      <c r="AN796" s="193"/>
      <c r="AO796" s="193"/>
      <c r="AP796" s="193"/>
      <c r="AQ796" s="193"/>
      <c r="AR796" s="193"/>
      <c r="AS796" s="193"/>
      <c r="AT796" s="193"/>
      <c r="AU796" s="193"/>
      <c r="AV796" s="193"/>
    </row>
    <row r="797" spans="1:48" ht="15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  <c r="AE797" s="193"/>
      <c r="AF797" s="193"/>
      <c r="AG797" s="193"/>
      <c r="AH797" s="193"/>
      <c r="AI797" s="193"/>
      <c r="AJ797" s="193"/>
      <c r="AK797" s="193"/>
      <c r="AL797" s="193"/>
      <c r="AM797" s="193"/>
      <c r="AN797" s="193"/>
      <c r="AO797" s="193"/>
      <c r="AP797" s="193"/>
      <c r="AQ797" s="193"/>
      <c r="AR797" s="193"/>
      <c r="AS797" s="193"/>
      <c r="AT797" s="193"/>
      <c r="AU797" s="193"/>
      <c r="AV797" s="193"/>
    </row>
    <row r="798" spans="1:48" ht="15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  <c r="AE798" s="193"/>
      <c r="AF798" s="193"/>
      <c r="AG798" s="193"/>
      <c r="AH798" s="193"/>
      <c r="AI798" s="193"/>
      <c r="AJ798" s="193"/>
      <c r="AK798" s="193"/>
      <c r="AL798" s="193"/>
      <c r="AM798" s="193"/>
      <c r="AN798" s="193"/>
      <c r="AO798" s="193"/>
      <c r="AP798" s="193"/>
      <c r="AQ798" s="193"/>
      <c r="AR798" s="193"/>
      <c r="AS798" s="193"/>
      <c r="AT798" s="193"/>
      <c r="AU798" s="193"/>
      <c r="AV798" s="193"/>
    </row>
    <row r="799" spans="1:48" ht="15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  <c r="AE799" s="193"/>
      <c r="AF799" s="193"/>
      <c r="AG799" s="193"/>
      <c r="AH799" s="193"/>
      <c r="AI799" s="193"/>
      <c r="AJ799" s="193"/>
      <c r="AK799" s="193"/>
      <c r="AL799" s="193"/>
      <c r="AM799" s="193"/>
      <c r="AN799" s="193"/>
      <c r="AO799" s="193"/>
      <c r="AP799" s="193"/>
      <c r="AQ799" s="193"/>
      <c r="AR799" s="193"/>
      <c r="AS799" s="193"/>
      <c r="AT799" s="193"/>
      <c r="AU799" s="193"/>
      <c r="AV799" s="193"/>
    </row>
    <row r="800" spans="1:48" ht="15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  <c r="AE800" s="193"/>
      <c r="AF800" s="193"/>
      <c r="AG800" s="193"/>
      <c r="AH800" s="193"/>
      <c r="AI800" s="193"/>
      <c r="AJ800" s="193"/>
      <c r="AK800" s="193"/>
      <c r="AL800" s="193"/>
      <c r="AM800" s="193"/>
      <c r="AN800" s="193"/>
      <c r="AO800" s="193"/>
      <c r="AP800" s="193"/>
      <c r="AQ800" s="193"/>
      <c r="AR800" s="193"/>
      <c r="AS800" s="193"/>
      <c r="AT800" s="193"/>
      <c r="AU800" s="193"/>
      <c r="AV800" s="193"/>
    </row>
    <row r="801" spans="1:48" ht="15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  <c r="AE801" s="193"/>
      <c r="AF801" s="193"/>
      <c r="AG801" s="193"/>
      <c r="AH801" s="193"/>
      <c r="AI801" s="193"/>
      <c r="AJ801" s="193"/>
      <c r="AK801" s="193"/>
      <c r="AL801" s="193"/>
      <c r="AM801" s="193"/>
      <c r="AN801" s="193"/>
      <c r="AO801" s="193"/>
      <c r="AP801" s="193"/>
      <c r="AQ801" s="193"/>
      <c r="AR801" s="193"/>
      <c r="AS801" s="193"/>
      <c r="AT801" s="193"/>
      <c r="AU801" s="193"/>
      <c r="AV801" s="193"/>
    </row>
    <row r="802" spans="1:48" ht="15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  <c r="AE802" s="193"/>
      <c r="AF802" s="193"/>
      <c r="AG802" s="193"/>
      <c r="AH802" s="193"/>
      <c r="AI802" s="193"/>
      <c r="AJ802" s="193"/>
      <c r="AK802" s="193"/>
      <c r="AL802" s="193"/>
      <c r="AM802" s="193"/>
      <c r="AN802" s="193"/>
      <c r="AO802" s="193"/>
      <c r="AP802" s="193"/>
      <c r="AQ802" s="193"/>
      <c r="AR802" s="193"/>
      <c r="AS802" s="193"/>
      <c r="AT802" s="193"/>
      <c r="AU802" s="193"/>
      <c r="AV802" s="193"/>
    </row>
    <row r="803" spans="1:48" ht="15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  <c r="AE803" s="193"/>
      <c r="AF803" s="193"/>
      <c r="AG803" s="193"/>
      <c r="AH803" s="193"/>
      <c r="AI803" s="193"/>
      <c r="AJ803" s="193"/>
      <c r="AK803" s="193"/>
      <c r="AL803" s="193"/>
      <c r="AM803" s="193"/>
      <c r="AN803" s="193"/>
      <c r="AO803" s="193"/>
      <c r="AP803" s="193"/>
      <c r="AQ803" s="193"/>
      <c r="AR803" s="193"/>
      <c r="AS803" s="193"/>
      <c r="AT803" s="193"/>
      <c r="AU803" s="193"/>
      <c r="AV803" s="193"/>
    </row>
    <row r="804" spans="1:48" ht="15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  <c r="AE804" s="193"/>
      <c r="AF804" s="193"/>
      <c r="AG804" s="193"/>
      <c r="AH804" s="193"/>
      <c r="AI804" s="193"/>
      <c r="AJ804" s="193"/>
      <c r="AK804" s="193"/>
      <c r="AL804" s="193"/>
      <c r="AM804" s="193"/>
      <c r="AN804" s="193"/>
      <c r="AO804" s="193"/>
      <c r="AP804" s="193"/>
      <c r="AQ804" s="193"/>
      <c r="AR804" s="193"/>
      <c r="AS804" s="193"/>
      <c r="AT804" s="193"/>
      <c r="AU804" s="193"/>
      <c r="AV804" s="193"/>
    </row>
    <row r="805" spans="1:48" ht="15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  <c r="AE805" s="193"/>
      <c r="AF805" s="193"/>
      <c r="AG805" s="193"/>
      <c r="AH805" s="193"/>
      <c r="AI805" s="193"/>
      <c r="AJ805" s="193"/>
      <c r="AK805" s="193"/>
      <c r="AL805" s="193"/>
      <c r="AM805" s="193"/>
      <c r="AN805" s="193"/>
      <c r="AO805" s="193"/>
      <c r="AP805" s="193"/>
      <c r="AQ805" s="193"/>
      <c r="AR805" s="193"/>
      <c r="AS805" s="193"/>
      <c r="AT805" s="193"/>
      <c r="AU805" s="193"/>
      <c r="AV805" s="193"/>
    </row>
    <row r="806" spans="1:48" ht="15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  <c r="AE806" s="193"/>
      <c r="AF806" s="193"/>
      <c r="AG806" s="193"/>
      <c r="AH806" s="193"/>
      <c r="AI806" s="193"/>
      <c r="AJ806" s="193"/>
      <c r="AK806" s="193"/>
      <c r="AL806" s="193"/>
      <c r="AM806" s="193"/>
      <c r="AN806" s="193"/>
      <c r="AO806" s="193"/>
      <c r="AP806" s="193"/>
      <c r="AQ806" s="193"/>
      <c r="AR806" s="193"/>
      <c r="AS806" s="193"/>
      <c r="AT806" s="193"/>
      <c r="AU806" s="193"/>
      <c r="AV806" s="193"/>
    </row>
    <row r="807" spans="1:48" ht="15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  <c r="AE807" s="193"/>
      <c r="AF807" s="193"/>
      <c r="AG807" s="193"/>
      <c r="AH807" s="193"/>
      <c r="AI807" s="193"/>
      <c r="AJ807" s="193"/>
      <c r="AK807" s="193"/>
      <c r="AL807" s="193"/>
      <c r="AM807" s="193"/>
      <c r="AN807" s="193"/>
      <c r="AO807" s="193"/>
      <c r="AP807" s="193"/>
      <c r="AQ807" s="193"/>
      <c r="AR807" s="193"/>
      <c r="AS807" s="193"/>
      <c r="AT807" s="193"/>
      <c r="AU807" s="193"/>
      <c r="AV807" s="193"/>
    </row>
    <row r="808" spans="1:48" ht="15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  <c r="AE808" s="193"/>
      <c r="AF808" s="193"/>
      <c r="AG808" s="193"/>
      <c r="AH808" s="193"/>
      <c r="AI808" s="193"/>
      <c r="AJ808" s="193"/>
      <c r="AK808" s="193"/>
      <c r="AL808" s="193"/>
      <c r="AM808" s="193"/>
      <c r="AN808" s="193"/>
      <c r="AO808" s="193"/>
      <c r="AP808" s="193"/>
      <c r="AQ808" s="193"/>
      <c r="AR808" s="193"/>
      <c r="AS808" s="193"/>
      <c r="AT808" s="193"/>
      <c r="AU808" s="193"/>
      <c r="AV808" s="193"/>
    </row>
    <row r="809" spans="1:48" ht="15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  <c r="AE809" s="193"/>
      <c r="AF809" s="193"/>
      <c r="AG809" s="193"/>
      <c r="AH809" s="193"/>
      <c r="AI809" s="193"/>
      <c r="AJ809" s="193"/>
      <c r="AK809" s="193"/>
      <c r="AL809" s="193"/>
      <c r="AM809" s="193"/>
      <c r="AN809" s="193"/>
      <c r="AO809" s="193"/>
      <c r="AP809" s="193"/>
      <c r="AQ809" s="193"/>
      <c r="AR809" s="193"/>
      <c r="AS809" s="193"/>
      <c r="AT809" s="193"/>
      <c r="AU809" s="193"/>
      <c r="AV809" s="193"/>
    </row>
    <row r="810" spans="1:48" ht="15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  <c r="AE810" s="193"/>
      <c r="AF810" s="193"/>
      <c r="AG810" s="193"/>
      <c r="AH810" s="193"/>
      <c r="AI810" s="193"/>
      <c r="AJ810" s="193"/>
      <c r="AK810" s="193"/>
      <c r="AL810" s="193"/>
      <c r="AM810" s="193"/>
      <c r="AN810" s="193"/>
      <c r="AO810" s="193"/>
      <c r="AP810" s="193"/>
      <c r="AQ810" s="193"/>
      <c r="AR810" s="193"/>
      <c r="AS810" s="193"/>
      <c r="AT810" s="193"/>
      <c r="AU810" s="193"/>
      <c r="AV810" s="193"/>
    </row>
    <row r="811" spans="1:48" ht="15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  <c r="AE811" s="193"/>
      <c r="AF811" s="193"/>
      <c r="AG811" s="193"/>
      <c r="AH811" s="193"/>
      <c r="AI811" s="193"/>
      <c r="AJ811" s="193"/>
      <c r="AK811" s="193"/>
      <c r="AL811" s="193"/>
      <c r="AM811" s="193"/>
      <c r="AN811" s="193"/>
      <c r="AO811" s="193"/>
      <c r="AP811" s="193"/>
      <c r="AQ811" s="193"/>
      <c r="AR811" s="193"/>
      <c r="AS811" s="193"/>
      <c r="AT811" s="193"/>
      <c r="AU811" s="193"/>
      <c r="AV811" s="193"/>
    </row>
    <row r="812" spans="1:48" ht="15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  <c r="AE812" s="193"/>
      <c r="AF812" s="193"/>
      <c r="AG812" s="193"/>
      <c r="AH812" s="193"/>
      <c r="AI812" s="193"/>
      <c r="AJ812" s="193"/>
      <c r="AK812" s="193"/>
      <c r="AL812" s="193"/>
      <c r="AM812" s="193"/>
      <c r="AN812" s="193"/>
      <c r="AO812" s="193"/>
      <c r="AP812" s="193"/>
      <c r="AQ812" s="193"/>
      <c r="AR812" s="193"/>
      <c r="AS812" s="193"/>
      <c r="AT812" s="193"/>
      <c r="AU812" s="193"/>
      <c r="AV812" s="193"/>
    </row>
    <row r="813" spans="1:48" ht="15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  <c r="AE813" s="193"/>
      <c r="AF813" s="193"/>
      <c r="AG813" s="193"/>
      <c r="AH813" s="193"/>
      <c r="AI813" s="193"/>
      <c r="AJ813" s="193"/>
      <c r="AK813" s="193"/>
      <c r="AL813" s="193"/>
      <c r="AM813" s="193"/>
      <c r="AN813" s="193"/>
      <c r="AO813" s="193"/>
      <c r="AP813" s="193"/>
      <c r="AQ813" s="193"/>
      <c r="AR813" s="193"/>
      <c r="AS813" s="193"/>
      <c r="AT813" s="193"/>
      <c r="AU813" s="193"/>
      <c r="AV813" s="193"/>
    </row>
    <row r="814" spans="1:48" ht="15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  <c r="AE814" s="193"/>
      <c r="AF814" s="193"/>
      <c r="AG814" s="193"/>
      <c r="AH814" s="193"/>
      <c r="AI814" s="193"/>
      <c r="AJ814" s="193"/>
      <c r="AK814" s="193"/>
      <c r="AL814" s="193"/>
      <c r="AM814" s="193"/>
      <c r="AN814" s="193"/>
      <c r="AO814" s="193"/>
      <c r="AP814" s="193"/>
      <c r="AQ814" s="193"/>
      <c r="AR814" s="193"/>
      <c r="AS814" s="193"/>
      <c r="AT814" s="193"/>
      <c r="AU814" s="193"/>
      <c r="AV814" s="193"/>
    </row>
    <row r="815" spans="1:48" ht="15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  <c r="AE815" s="193"/>
      <c r="AF815" s="193"/>
      <c r="AG815" s="193"/>
      <c r="AH815" s="193"/>
      <c r="AI815" s="193"/>
      <c r="AJ815" s="193"/>
      <c r="AK815" s="193"/>
      <c r="AL815" s="193"/>
      <c r="AM815" s="193"/>
      <c r="AN815" s="193"/>
      <c r="AO815" s="193"/>
      <c r="AP815" s="193"/>
      <c r="AQ815" s="193"/>
      <c r="AR815" s="193"/>
      <c r="AS815" s="193"/>
      <c r="AT815" s="193"/>
      <c r="AU815" s="193"/>
      <c r="AV815" s="193"/>
    </row>
    <row r="816" spans="1:48" ht="15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  <c r="AE816" s="193"/>
      <c r="AF816" s="193"/>
      <c r="AG816" s="193"/>
      <c r="AH816" s="193"/>
      <c r="AI816" s="193"/>
      <c r="AJ816" s="193"/>
      <c r="AK816" s="193"/>
      <c r="AL816" s="193"/>
      <c r="AM816" s="193"/>
      <c r="AN816" s="193"/>
      <c r="AO816" s="193"/>
      <c r="AP816" s="193"/>
      <c r="AQ816" s="193"/>
      <c r="AR816" s="193"/>
      <c r="AS816" s="193"/>
      <c r="AT816" s="193"/>
      <c r="AU816" s="193"/>
      <c r="AV816" s="193"/>
    </row>
    <row r="817" spans="1:48" ht="15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  <c r="AA817" s="193"/>
      <c r="AB817" s="193"/>
      <c r="AC817" s="193"/>
      <c r="AD817" s="193"/>
      <c r="AE817" s="193"/>
      <c r="AF817" s="193"/>
      <c r="AG817" s="193"/>
      <c r="AH817" s="193"/>
      <c r="AI817" s="193"/>
      <c r="AJ817" s="193"/>
      <c r="AK817" s="193"/>
      <c r="AL817" s="193"/>
      <c r="AM817" s="193"/>
      <c r="AN817" s="193"/>
      <c r="AO817" s="193"/>
      <c r="AP817" s="193"/>
      <c r="AQ817" s="193"/>
      <c r="AR817" s="193"/>
      <c r="AS817" s="193"/>
      <c r="AT817" s="193"/>
      <c r="AU817" s="193"/>
      <c r="AV817" s="193"/>
    </row>
    <row r="818" spans="1:48" ht="15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  <c r="AE818" s="193"/>
      <c r="AF818" s="193"/>
      <c r="AG818" s="193"/>
      <c r="AH818" s="193"/>
      <c r="AI818" s="193"/>
      <c r="AJ818" s="193"/>
      <c r="AK818" s="193"/>
      <c r="AL818" s="193"/>
      <c r="AM818" s="193"/>
      <c r="AN818" s="193"/>
      <c r="AO818" s="193"/>
      <c r="AP818" s="193"/>
      <c r="AQ818" s="193"/>
      <c r="AR818" s="193"/>
      <c r="AS818" s="193"/>
      <c r="AT818" s="193"/>
      <c r="AU818" s="193"/>
      <c r="AV818" s="193"/>
    </row>
    <row r="819" spans="1:48" ht="15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  <c r="AE819" s="193"/>
      <c r="AF819" s="193"/>
      <c r="AG819" s="193"/>
      <c r="AH819" s="193"/>
      <c r="AI819" s="193"/>
      <c r="AJ819" s="193"/>
      <c r="AK819" s="193"/>
      <c r="AL819" s="193"/>
      <c r="AM819" s="193"/>
      <c r="AN819" s="193"/>
      <c r="AO819" s="193"/>
      <c r="AP819" s="193"/>
      <c r="AQ819" s="193"/>
      <c r="AR819" s="193"/>
      <c r="AS819" s="193"/>
      <c r="AT819" s="193"/>
      <c r="AU819" s="193"/>
      <c r="AV819" s="193"/>
    </row>
    <row r="820" spans="1:48" ht="15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  <c r="AE820" s="193"/>
      <c r="AF820" s="193"/>
      <c r="AG820" s="193"/>
      <c r="AH820" s="193"/>
      <c r="AI820" s="193"/>
      <c r="AJ820" s="193"/>
      <c r="AK820" s="193"/>
      <c r="AL820" s="193"/>
      <c r="AM820" s="193"/>
      <c r="AN820" s="193"/>
      <c r="AO820" s="193"/>
      <c r="AP820" s="193"/>
      <c r="AQ820" s="193"/>
      <c r="AR820" s="193"/>
      <c r="AS820" s="193"/>
      <c r="AT820" s="193"/>
      <c r="AU820" s="193"/>
      <c r="AV820" s="193"/>
    </row>
    <row r="821" spans="1:48" ht="15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  <c r="AE821" s="193"/>
      <c r="AF821" s="193"/>
      <c r="AG821" s="193"/>
      <c r="AH821" s="193"/>
      <c r="AI821" s="193"/>
      <c r="AJ821" s="193"/>
      <c r="AK821" s="193"/>
      <c r="AL821" s="193"/>
      <c r="AM821" s="193"/>
      <c r="AN821" s="193"/>
      <c r="AO821" s="193"/>
      <c r="AP821" s="193"/>
      <c r="AQ821" s="193"/>
      <c r="AR821" s="193"/>
      <c r="AS821" s="193"/>
      <c r="AT821" s="193"/>
      <c r="AU821" s="193"/>
      <c r="AV821" s="193"/>
    </row>
    <row r="822" spans="1:48" ht="15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  <c r="AA822" s="193"/>
      <c r="AB822" s="193"/>
      <c r="AC822" s="193"/>
      <c r="AD822" s="193"/>
      <c r="AE822" s="193"/>
      <c r="AF822" s="193"/>
      <c r="AG822" s="193"/>
      <c r="AH822" s="193"/>
      <c r="AI822" s="193"/>
      <c r="AJ822" s="193"/>
      <c r="AK822" s="193"/>
      <c r="AL822" s="193"/>
      <c r="AM822" s="193"/>
      <c r="AN822" s="193"/>
      <c r="AO822" s="193"/>
      <c r="AP822" s="193"/>
      <c r="AQ822" s="193"/>
      <c r="AR822" s="193"/>
      <c r="AS822" s="193"/>
      <c r="AT822" s="193"/>
      <c r="AU822" s="193"/>
      <c r="AV822" s="193"/>
    </row>
    <row r="823" spans="1:48" ht="15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  <c r="AE823" s="193"/>
      <c r="AF823" s="193"/>
      <c r="AG823" s="193"/>
      <c r="AH823" s="193"/>
      <c r="AI823" s="193"/>
      <c r="AJ823" s="193"/>
      <c r="AK823" s="193"/>
      <c r="AL823" s="193"/>
      <c r="AM823" s="193"/>
      <c r="AN823" s="193"/>
      <c r="AO823" s="193"/>
      <c r="AP823" s="193"/>
      <c r="AQ823" s="193"/>
      <c r="AR823" s="193"/>
      <c r="AS823" s="193"/>
      <c r="AT823" s="193"/>
      <c r="AU823" s="193"/>
      <c r="AV823" s="193"/>
    </row>
    <row r="824" spans="1:48" ht="15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  <c r="AE824" s="193"/>
      <c r="AF824" s="193"/>
      <c r="AG824" s="193"/>
      <c r="AH824" s="193"/>
      <c r="AI824" s="193"/>
      <c r="AJ824" s="193"/>
      <c r="AK824" s="193"/>
      <c r="AL824" s="193"/>
      <c r="AM824" s="193"/>
      <c r="AN824" s="193"/>
      <c r="AO824" s="193"/>
      <c r="AP824" s="193"/>
      <c r="AQ824" s="193"/>
      <c r="AR824" s="193"/>
      <c r="AS824" s="193"/>
      <c r="AT824" s="193"/>
      <c r="AU824" s="193"/>
      <c r="AV824" s="193"/>
    </row>
    <row r="825" spans="1:48" ht="15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  <c r="AE825" s="193"/>
      <c r="AF825" s="193"/>
      <c r="AG825" s="193"/>
      <c r="AH825" s="193"/>
      <c r="AI825" s="193"/>
      <c r="AJ825" s="193"/>
      <c r="AK825" s="193"/>
      <c r="AL825" s="193"/>
      <c r="AM825" s="193"/>
      <c r="AN825" s="193"/>
      <c r="AO825" s="193"/>
      <c r="AP825" s="193"/>
      <c r="AQ825" s="193"/>
      <c r="AR825" s="193"/>
      <c r="AS825" s="193"/>
      <c r="AT825" s="193"/>
      <c r="AU825" s="193"/>
      <c r="AV825" s="193"/>
    </row>
    <row r="826" spans="1:48" ht="15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  <c r="AE826" s="193"/>
      <c r="AF826" s="193"/>
      <c r="AG826" s="193"/>
      <c r="AH826" s="193"/>
      <c r="AI826" s="193"/>
      <c r="AJ826" s="193"/>
      <c r="AK826" s="193"/>
      <c r="AL826" s="193"/>
      <c r="AM826" s="193"/>
      <c r="AN826" s="193"/>
      <c r="AO826" s="193"/>
      <c r="AP826" s="193"/>
      <c r="AQ826" s="193"/>
      <c r="AR826" s="193"/>
      <c r="AS826" s="193"/>
      <c r="AT826" s="193"/>
      <c r="AU826" s="193"/>
      <c r="AV826" s="193"/>
    </row>
    <row r="827" spans="1:48" ht="15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  <c r="AE827" s="193"/>
      <c r="AF827" s="193"/>
      <c r="AG827" s="193"/>
      <c r="AH827" s="193"/>
      <c r="AI827" s="193"/>
      <c r="AJ827" s="193"/>
      <c r="AK827" s="193"/>
      <c r="AL827" s="193"/>
      <c r="AM827" s="193"/>
      <c r="AN827" s="193"/>
      <c r="AO827" s="193"/>
      <c r="AP827" s="193"/>
      <c r="AQ827" s="193"/>
      <c r="AR827" s="193"/>
      <c r="AS827" s="193"/>
      <c r="AT827" s="193"/>
      <c r="AU827" s="193"/>
      <c r="AV827" s="193"/>
    </row>
    <row r="828" spans="1:48" ht="15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  <c r="AE828" s="193"/>
      <c r="AF828" s="193"/>
      <c r="AG828" s="193"/>
      <c r="AH828" s="193"/>
      <c r="AI828" s="193"/>
      <c r="AJ828" s="193"/>
      <c r="AK828" s="193"/>
      <c r="AL828" s="193"/>
      <c r="AM828" s="193"/>
      <c r="AN828" s="193"/>
      <c r="AO828" s="193"/>
      <c r="AP828" s="193"/>
      <c r="AQ828" s="193"/>
      <c r="AR828" s="193"/>
      <c r="AS828" s="193"/>
      <c r="AT828" s="193"/>
      <c r="AU828" s="193"/>
      <c r="AV828" s="193"/>
    </row>
    <row r="829" spans="1:48" ht="15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  <c r="AE829" s="193"/>
      <c r="AF829" s="193"/>
      <c r="AG829" s="193"/>
      <c r="AH829" s="193"/>
      <c r="AI829" s="193"/>
      <c r="AJ829" s="193"/>
      <c r="AK829" s="193"/>
      <c r="AL829" s="193"/>
      <c r="AM829" s="193"/>
      <c r="AN829" s="193"/>
      <c r="AO829" s="193"/>
      <c r="AP829" s="193"/>
      <c r="AQ829" s="193"/>
      <c r="AR829" s="193"/>
      <c r="AS829" s="193"/>
      <c r="AT829" s="193"/>
      <c r="AU829" s="193"/>
      <c r="AV829" s="193"/>
    </row>
    <row r="830" spans="1:48" ht="15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  <c r="AA830" s="193"/>
      <c r="AB830" s="193"/>
      <c r="AC830" s="193"/>
      <c r="AD830" s="193"/>
      <c r="AE830" s="193"/>
      <c r="AF830" s="193"/>
      <c r="AG830" s="193"/>
      <c r="AH830" s="193"/>
      <c r="AI830" s="193"/>
      <c r="AJ830" s="193"/>
      <c r="AK830" s="193"/>
      <c r="AL830" s="193"/>
      <c r="AM830" s="193"/>
      <c r="AN830" s="193"/>
      <c r="AO830" s="193"/>
      <c r="AP830" s="193"/>
      <c r="AQ830" s="193"/>
      <c r="AR830" s="193"/>
      <c r="AS830" s="193"/>
      <c r="AT830" s="193"/>
      <c r="AU830" s="193"/>
      <c r="AV830" s="193"/>
    </row>
    <row r="831" spans="1:48" ht="15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  <c r="AE831" s="193"/>
      <c r="AF831" s="193"/>
      <c r="AG831" s="193"/>
      <c r="AH831" s="193"/>
      <c r="AI831" s="193"/>
      <c r="AJ831" s="193"/>
      <c r="AK831" s="193"/>
      <c r="AL831" s="193"/>
      <c r="AM831" s="193"/>
      <c r="AN831" s="193"/>
      <c r="AO831" s="193"/>
      <c r="AP831" s="193"/>
      <c r="AQ831" s="193"/>
      <c r="AR831" s="193"/>
      <c r="AS831" s="193"/>
      <c r="AT831" s="193"/>
      <c r="AU831" s="193"/>
      <c r="AV831" s="193"/>
    </row>
    <row r="832" spans="1:48" ht="15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  <c r="AE832" s="193"/>
      <c r="AF832" s="193"/>
      <c r="AG832" s="193"/>
      <c r="AH832" s="193"/>
      <c r="AI832" s="193"/>
      <c r="AJ832" s="193"/>
      <c r="AK832" s="193"/>
      <c r="AL832" s="193"/>
      <c r="AM832" s="193"/>
      <c r="AN832" s="193"/>
      <c r="AO832" s="193"/>
      <c r="AP832" s="193"/>
      <c r="AQ832" s="193"/>
      <c r="AR832" s="193"/>
      <c r="AS832" s="193"/>
      <c r="AT832" s="193"/>
      <c r="AU832" s="193"/>
      <c r="AV832" s="193"/>
    </row>
    <row r="833" spans="1:48" ht="15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  <c r="AE833" s="193"/>
      <c r="AF833" s="193"/>
      <c r="AG833" s="193"/>
      <c r="AH833" s="193"/>
      <c r="AI833" s="193"/>
      <c r="AJ833" s="193"/>
      <c r="AK833" s="193"/>
      <c r="AL833" s="193"/>
      <c r="AM833" s="193"/>
      <c r="AN833" s="193"/>
      <c r="AO833" s="193"/>
      <c r="AP833" s="193"/>
      <c r="AQ833" s="193"/>
      <c r="AR833" s="193"/>
      <c r="AS833" s="193"/>
      <c r="AT833" s="193"/>
      <c r="AU833" s="193"/>
      <c r="AV833" s="193"/>
    </row>
    <row r="834" spans="1:48" ht="15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  <c r="AE834" s="193"/>
      <c r="AF834" s="193"/>
      <c r="AG834" s="193"/>
      <c r="AH834" s="193"/>
      <c r="AI834" s="193"/>
      <c r="AJ834" s="193"/>
      <c r="AK834" s="193"/>
      <c r="AL834" s="193"/>
      <c r="AM834" s="193"/>
      <c r="AN834" s="193"/>
      <c r="AO834" s="193"/>
      <c r="AP834" s="193"/>
      <c r="AQ834" s="193"/>
      <c r="AR834" s="193"/>
      <c r="AS834" s="193"/>
      <c r="AT834" s="193"/>
      <c r="AU834" s="193"/>
      <c r="AV834" s="193"/>
    </row>
    <row r="835" spans="1:48" ht="15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  <c r="AE835" s="193"/>
      <c r="AF835" s="193"/>
      <c r="AG835" s="193"/>
      <c r="AH835" s="193"/>
      <c r="AI835" s="193"/>
      <c r="AJ835" s="193"/>
      <c r="AK835" s="193"/>
      <c r="AL835" s="193"/>
      <c r="AM835" s="193"/>
      <c r="AN835" s="193"/>
      <c r="AO835" s="193"/>
      <c r="AP835" s="193"/>
      <c r="AQ835" s="193"/>
      <c r="AR835" s="193"/>
      <c r="AS835" s="193"/>
      <c r="AT835" s="193"/>
      <c r="AU835" s="193"/>
      <c r="AV835" s="193"/>
    </row>
    <row r="836" spans="1:48" ht="15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  <c r="AA836" s="193"/>
      <c r="AB836" s="193"/>
      <c r="AC836" s="193"/>
      <c r="AD836" s="193"/>
      <c r="AE836" s="193"/>
      <c r="AF836" s="193"/>
      <c r="AG836" s="193"/>
      <c r="AH836" s="193"/>
      <c r="AI836" s="193"/>
      <c r="AJ836" s="193"/>
      <c r="AK836" s="193"/>
      <c r="AL836" s="193"/>
      <c r="AM836" s="193"/>
      <c r="AN836" s="193"/>
      <c r="AO836" s="193"/>
      <c r="AP836" s="193"/>
      <c r="AQ836" s="193"/>
      <c r="AR836" s="193"/>
      <c r="AS836" s="193"/>
      <c r="AT836" s="193"/>
      <c r="AU836" s="193"/>
      <c r="AV836" s="193"/>
    </row>
    <row r="837" spans="1:48" ht="15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  <c r="AE837" s="193"/>
      <c r="AF837" s="193"/>
      <c r="AG837" s="193"/>
      <c r="AH837" s="193"/>
      <c r="AI837" s="193"/>
      <c r="AJ837" s="193"/>
      <c r="AK837" s="193"/>
      <c r="AL837" s="193"/>
      <c r="AM837" s="193"/>
      <c r="AN837" s="193"/>
      <c r="AO837" s="193"/>
      <c r="AP837" s="193"/>
      <c r="AQ837" s="193"/>
      <c r="AR837" s="193"/>
      <c r="AS837" s="193"/>
      <c r="AT837" s="193"/>
      <c r="AU837" s="193"/>
      <c r="AV837" s="193"/>
    </row>
    <row r="838" spans="1:48" ht="15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  <c r="AE838" s="193"/>
      <c r="AF838" s="193"/>
      <c r="AG838" s="193"/>
      <c r="AH838" s="193"/>
      <c r="AI838" s="193"/>
      <c r="AJ838" s="193"/>
      <c r="AK838" s="193"/>
      <c r="AL838" s="193"/>
      <c r="AM838" s="193"/>
      <c r="AN838" s="193"/>
      <c r="AO838" s="193"/>
      <c r="AP838" s="193"/>
      <c r="AQ838" s="193"/>
      <c r="AR838" s="193"/>
      <c r="AS838" s="193"/>
      <c r="AT838" s="193"/>
      <c r="AU838" s="193"/>
      <c r="AV838" s="193"/>
    </row>
    <row r="839" spans="1:48" ht="15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  <c r="AE839" s="193"/>
      <c r="AF839" s="193"/>
      <c r="AG839" s="193"/>
      <c r="AH839" s="193"/>
      <c r="AI839" s="193"/>
      <c r="AJ839" s="193"/>
      <c r="AK839" s="193"/>
      <c r="AL839" s="193"/>
      <c r="AM839" s="193"/>
      <c r="AN839" s="193"/>
      <c r="AO839" s="193"/>
      <c r="AP839" s="193"/>
      <c r="AQ839" s="193"/>
      <c r="AR839" s="193"/>
      <c r="AS839" s="193"/>
      <c r="AT839" s="193"/>
      <c r="AU839" s="193"/>
      <c r="AV839" s="193"/>
    </row>
    <row r="840" spans="1:48" ht="15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  <c r="AE840" s="193"/>
      <c r="AF840" s="193"/>
      <c r="AG840" s="193"/>
      <c r="AH840" s="193"/>
      <c r="AI840" s="193"/>
      <c r="AJ840" s="193"/>
      <c r="AK840" s="193"/>
      <c r="AL840" s="193"/>
      <c r="AM840" s="193"/>
      <c r="AN840" s="193"/>
      <c r="AO840" s="193"/>
      <c r="AP840" s="193"/>
      <c r="AQ840" s="193"/>
      <c r="AR840" s="193"/>
      <c r="AS840" s="193"/>
      <c r="AT840" s="193"/>
      <c r="AU840" s="193"/>
      <c r="AV840" s="193"/>
    </row>
    <row r="841" spans="1:48" ht="15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  <c r="AE841" s="193"/>
      <c r="AF841" s="193"/>
      <c r="AG841" s="193"/>
      <c r="AH841" s="193"/>
      <c r="AI841" s="193"/>
      <c r="AJ841" s="193"/>
      <c r="AK841" s="193"/>
      <c r="AL841" s="193"/>
      <c r="AM841" s="193"/>
      <c r="AN841" s="193"/>
      <c r="AO841" s="193"/>
      <c r="AP841" s="193"/>
      <c r="AQ841" s="193"/>
      <c r="AR841" s="193"/>
      <c r="AS841" s="193"/>
      <c r="AT841" s="193"/>
      <c r="AU841" s="193"/>
      <c r="AV841" s="193"/>
    </row>
    <row r="842" spans="1:48" ht="15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  <c r="AE842" s="193"/>
      <c r="AF842" s="193"/>
      <c r="AG842" s="193"/>
      <c r="AH842" s="193"/>
      <c r="AI842" s="193"/>
      <c r="AJ842" s="193"/>
      <c r="AK842" s="193"/>
      <c r="AL842" s="193"/>
      <c r="AM842" s="193"/>
      <c r="AN842" s="193"/>
      <c r="AO842" s="193"/>
      <c r="AP842" s="193"/>
      <c r="AQ842" s="193"/>
      <c r="AR842" s="193"/>
      <c r="AS842" s="193"/>
      <c r="AT842" s="193"/>
      <c r="AU842" s="193"/>
      <c r="AV842" s="193"/>
    </row>
    <row r="843" spans="1:48" ht="15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  <c r="AE843" s="193"/>
      <c r="AF843" s="193"/>
      <c r="AG843" s="193"/>
      <c r="AH843" s="193"/>
      <c r="AI843" s="193"/>
      <c r="AJ843" s="193"/>
      <c r="AK843" s="193"/>
      <c r="AL843" s="193"/>
      <c r="AM843" s="193"/>
      <c r="AN843" s="193"/>
      <c r="AO843" s="193"/>
      <c r="AP843" s="193"/>
      <c r="AQ843" s="193"/>
      <c r="AR843" s="193"/>
      <c r="AS843" s="193"/>
      <c r="AT843" s="193"/>
      <c r="AU843" s="193"/>
      <c r="AV843" s="193"/>
    </row>
    <row r="844" spans="1:48" ht="15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  <c r="AE844" s="193"/>
      <c r="AF844" s="193"/>
      <c r="AG844" s="193"/>
      <c r="AH844" s="193"/>
      <c r="AI844" s="193"/>
      <c r="AJ844" s="193"/>
      <c r="AK844" s="193"/>
      <c r="AL844" s="193"/>
      <c r="AM844" s="193"/>
      <c r="AN844" s="193"/>
      <c r="AO844" s="193"/>
      <c r="AP844" s="193"/>
      <c r="AQ844" s="193"/>
      <c r="AR844" s="193"/>
      <c r="AS844" s="193"/>
      <c r="AT844" s="193"/>
      <c r="AU844" s="193"/>
      <c r="AV844" s="193"/>
    </row>
    <row r="845" spans="1:48" ht="15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  <c r="AE845" s="193"/>
      <c r="AF845" s="193"/>
      <c r="AG845" s="193"/>
      <c r="AH845" s="193"/>
      <c r="AI845" s="193"/>
      <c r="AJ845" s="193"/>
      <c r="AK845" s="193"/>
      <c r="AL845" s="193"/>
      <c r="AM845" s="193"/>
      <c r="AN845" s="193"/>
      <c r="AO845" s="193"/>
      <c r="AP845" s="193"/>
      <c r="AQ845" s="193"/>
      <c r="AR845" s="193"/>
      <c r="AS845" s="193"/>
      <c r="AT845" s="193"/>
      <c r="AU845" s="193"/>
      <c r="AV845" s="193"/>
    </row>
    <row r="846" spans="1:48" ht="15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  <c r="AE846" s="193"/>
      <c r="AF846" s="193"/>
      <c r="AG846" s="193"/>
      <c r="AH846" s="193"/>
      <c r="AI846" s="193"/>
      <c r="AJ846" s="193"/>
      <c r="AK846" s="193"/>
      <c r="AL846" s="193"/>
      <c r="AM846" s="193"/>
      <c r="AN846" s="193"/>
      <c r="AO846" s="193"/>
      <c r="AP846" s="193"/>
      <c r="AQ846" s="193"/>
      <c r="AR846" s="193"/>
      <c r="AS846" s="193"/>
      <c r="AT846" s="193"/>
      <c r="AU846" s="193"/>
      <c r="AV846" s="193"/>
    </row>
    <row r="847" spans="1:48" ht="15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  <c r="AE847" s="193"/>
      <c r="AF847" s="193"/>
      <c r="AG847" s="193"/>
      <c r="AH847" s="193"/>
      <c r="AI847" s="193"/>
      <c r="AJ847" s="193"/>
      <c r="AK847" s="193"/>
      <c r="AL847" s="193"/>
      <c r="AM847" s="193"/>
      <c r="AN847" s="193"/>
      <c r="AO847" s="193"/>
      <c r="AP847" s="193"/>
      <c r="AQ847" s="193"/>
      <c r="AR847" s="193"/>
      <c r="AS847" s="193"/>
      <c r="AT847" s="193"/>
      <c r="AU847" s="193"/>
      <c r="AV847" s="193"/>
    </row>
    <row r="848" spans="1:48" ht="15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  <c r="AE848" s="193"/>
      <c r="AF848" s="193"/>
      <c r="AG848" s="193"/>
      <c r="AH848" s="193"/>
      <c r="AI848" s="193"/>
      <c r="AJ848" s="193"/>
      <c r="AK848" s="193"/>
      <c r="AL848" s="193"/>
      <c r="AM848" s="193"/>
      <c r="AN848" s="193"/>
      <c r="AO848" s="193"/>
      <c r="AP848" s="193"/>
      <c r="AQ848" s="193"/>
      <c r="AR848" s="193"/>
      <c r="AS848" s="193"/>
      <c r="AT848" s="193"/>
      <c r="AU848" s="193"/>
      <c r="AV848" s="193"/>
    </row>
    <row r="849" spans="1:48" ht="15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  <c r="AE849" s="193"/>
      <c r="AF849" s="193"/>
      <c r="AG849" s="193"/>
      <c r="AH849" s="193"/>
      <c r="AI849" s="193"/>
      <c r="AJ849" s="193"/>
      <c r="AK849" s="193"/>
      <c r="AL849" s="193"/>
      <c r="AM849" s="193"/>
      <c r="AN849" s="193"/>
      <c r="AO849" s="193"/>
      <c r="AP849" s="193"/>
      <c r="AQ849" s="193"/>
      <c r="AR849" s="193"/>
      <c r="AS849" s="193"/>
      <c r="AT849" s="193"/>
      <c r="AU849" s="193"/>
      <c r="AV849" s="193"/>
    </row>
    <row r="850" spans="1:48" ht="15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  <c r="AE850" s="193"/>
      <c r="AF850" s="193"/>
      <c r="AG850" s="193"/>
      <c r="AH850" s="193"/>
      <c r="AI850" s="193"/>
      <c r="AJ850" s="193"/>
      <c r="AK850" s="193"/>
      <c r="AL850" s="193"/>
      <c r="AM850" s="193"/>
      <c r="AN850" s="193"/>
      <c r="AO850" s="193"/>
      <c r="AP850" s="193"/>
      <c r="AQ850" s="193"/>
      <c r="AR850" s="193"/>
      <c r="AS850" s="193"/>
      <c r="AT850" s="193"/>
      <c r="AU850" s="193"/>
      <c r="AV850" s="193"/>
    </row>
    <row r="851" spans="1:48" ht="15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  <c r="AE851" s="193"/>
      <c r="AF851" s="193"/>
      <c r="AG851" s="193"/>
      <c r="AH851" s="193"/>
      <c r="AI851" s="193"/>
      <c r="AJ851" s="193"/>
      <c r="AK851" s="193"/>
      <c r="AL851" s="193"/>
      <c r="AM851" s="193"/>
      <c r="AN851" s="193"/>
      <c r="AO851" s="193"/>
      <c r="AP851" s="193"/>
      <c r="AQ851" s="193"/>
      <c r="AR851" s="193"/>
      <c r="AS851" s="193"/>
      <c r="AT851" s="193"/>
      <c r="AU851" s="193"/>
      <c r="AV851" s="193"/>
    </row>
    <row r="852" spans="1:48" ht="15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  <c r="AE852" s="193"/>
      <c r="AF852" s="193"/>
      <c r="AG852" s="193"/>
      <c r="AH852" s="193"/>
      <c r="AI852" s="193"/>
      <c r="AJ852" s="193"/>
      <c r="AK852" s="193"/>
      <c r="AL852" s="193"/>
      <c r="AM852" s="193"/>
      <c r="AN852" s="193"/>
      <c r="AO852" s="193"/>
      <c r="AP852" s="193"/>
      <c r="AQ852" s="193"/>
      <c r="AR852" s="193"/>
      <c r="AS852" s="193"/>
      <c r="AT852" s="193"/>
      <c r="AU852" s="193"/>
      <c r="AV852" s="193"/>
    </row>
    <row r="853" spans="1:48" ht="15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  <c r="AE853" s="193"/>
      <c r="AF853" s="193"/>
      <c r="AG853" s="193"/>
      <c r="AH853" s="193"/>
      <c r="AI853" s="193"/>
      <c r="AJ853" s="193"/>
      <c r="AK853" s="193"/>
      <c r="AL853" s="193"/>
      <c r="AM853" s="193"/>
      <c r="AN853" s="193"/>
      <c r="AO853" s="193"/>
      <c r="AP853" s="193"/>
      <c r="AQ853" s="193"/>
      <c r="AR853" s="193"/>
      <c r="AS853" s="193"/>
      <c r="AT853" s="193"/>
      <c r="AU853" s="193"/>
      <c r="AV853" s="193"/>
    </row>
    <row r="854" spans="1:48" ht="15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  <c r="AE854" s="193"/>
      <c r="AF854" s="193"/>
      <c r="AG854" s="193"/>
      <c r="AH854" s="193"/>
      <c r="AI854" s="193"/>
      <c r="AJ854" s="193"/>
      <c r="AK854" s="193"/>
      <c r="AL854" s="193"/>
      <c r="AM854" s="193"/>
      <c r="AN854" s="193"/>
      <c r="AO854" s="193"/>
      <c r="AP854" s="193"/>
      <c r="AQ854" s="193"/>
      <c r="AR854" s="193"/>
      <c r="AS854" s="193"/>
      <c r="AT854" s="193"/>
      <c r="AU854" s="193"/>
      <c r="AV854" s="193"/>
    </row>
    <row r="855" spans="1:48" ht="15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  <c r="AE855" s="193"/>
      <c r="AF855" s="193"/>
      <c r="AG855" s="193"/>
      <c r="AH855" s="193"/>
      <c r="AI855" s="193"/>
      <c r="AJ855" s="193"/>
      <c r="AK855" s="193"/>
      <c r="AL855" s="193"/>
      <c r="AM855" s="193"/>
      <c r="AN855" s="193"/>
      <c r="AO855" s="193"/>
      <c r="AP855" s="193"/>
      <c r="AQ855" s="193"/>
      <c r="AR855" s="193"/>
      <c r="AS855" s="193"/>
      <c r="AT855" s="193"/>
      <c r="AU855" s="193"/>
      <c r="AV855" s="193"/>
    </row>
    <row r="856" spans="1:48" ht="15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  <c r="AE856" s="193"/>
      <c r="AF856" s="193"/>
      <c r="AG856" s="193"/>
      <c r="AH856" s="193"/>
      <c r="AI856" s="193"/>
      <c r="AJ856" s="193"/>
      <c r="AK856" s="193"/>
      <c r="AL856" s="193"/>
      <c r="AM856" s="193"/>
      <c r="AN856" s="193"/>
      <c r="AO856" s="193"/>
      <c r="AP856" s="193"/>
      <c r="AQ856" s="193"/>
      <c r="AR856" s="193"/>
      <c r="AS856" s="193"/>
      <c r="AT856" s="193"/>
      <c r="AU856" s="193"/>
      <c r="AV856" s="193"/>
    </row>
    <row r="857" spans="1:48" ht="15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  <c r="AE857" s="193"/>
      <c r="AF857" s="193"/>
      <c r="AG857" s="193"/>
      <c r="AH857" s="193"/>
      <c r="AI857" s="193"/>
      <c r="AJ857" s="193"/>
      <c r="AK857" s="193"/>
      <c r="AL857" s="193"/>
      <c r="AM857" s="193"/>
      <c r="AN857" s="193"/>
      <c r="AO857" s="193"/>
      <c r="AP857" s="193"/>
      <c r="AQ857" s="193"/>
      <c r="AR857" s="193"/>
      <c r="AS857" s="193"/>
      <c r="AT857" s="193"/>
      <c r="AU857" s="193"/>
      <c r="AV857" s="193"/>
    </row>
    <row r="858" spans="1:48" ht="15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  <c r="AE858" s="193"/>
      <c r="AF858" s="193"/>
      <c r="AG858" s="193"/>
      <c r="AH858" s="193"/>
      <c r="AI858" s="193"/>
      <c r="AJ858" s="193"/>
      <c r="AK858" s="193"/>
      <c r="AL858" s="193"/>
      <c r="AM858" s="193"/>
      <c r="AN858" s="193"/>
      <c r="AO858" s="193"/>
      <c r="AP858" s="193"/>
      <c r="AQ858" s="193"/>
      <c r="AR858" s="193"/>
      <c r="AS858" s="193"/>
      <c r="AT858" s="193"/>
      <c r="AU858" s="193"/>
      <c r="AV858" s="193"/>
    </row>
    <row r="859" spans="1:48" ht="15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  <c r="AA859" s="193"/>
      <c r="AB859" s="193"/>
      <c r="AC859" s="193"/>
      <c r="AD859" s="193"/>
      <c r="AE859" s="193"/>
      <c r="AF859" s="193"/>
      <c r="AG859" s="193"/>
      <c r="AH859" s="193"/>
      <c r="AI859" s="193"/>
      <c r="AJ859" s="193"/>
      <c r="AK859" s="193"/>
      <c r="AL859" s="193"/>
      <c r="AM859" s="193"/>
      <c r="AN859" s="193"/>
      <c r="AO859" s="193"/>
      <c r="AP859" s="193"/>
      <c r="AQ859" s="193"/>
      <c r="AR859" s="193"/>
      <c r="AS859" s="193"/>
      <c r="AT859" s="193"/>
      <c r="AU859" s="193"/>
      <c r="AV859" s="193"/>
    </row>
    <row r="860" spans="1:48" ht="15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  <c r="AE860" s="193"/>
      <c r="AF860" s="193"/>
      <c r="AG860" s="193"/>
      <c r="AH860" s="193"/>
      <c r="AI860" s="193"/>
      <c r="AJ860" s="193"/>
      <c r="AK860" s="193"/>
      <c r="AL860" s="193"/>
      <c r="AM860" s="193"/>
      <c r="AN860" s="193"/>
      <c r="AO860" s="193"/>
      <c r="AP860" s="193"/>
      <c r="AQ860" s="193"/>
      <c r="AR860" s="193"/>
      <c r="AS860" s="193"/>
      <c r="AT860" s="193"/>
      <c r="AU860" s="193"/>
      <c r="AV860" s="193"/>
    </row>
    <row r="861" spans="1:48" ht="15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  <c r="AE861" s="193"/>
      <c r="AF861" s="193"/>
      <c r="AG861" s="193"/>
      <c r="AH861" s="193"/>
      <c r="AI861" s="193"/>
      <c r="AJ861" s="193"/>
      <c r="AK861" s="193"/>
      <c r="AL861" s="193"/>
      <c r="AM861" s="193"/>
      <c r="AN861" s="193"/>
      <c r="AO861" s="193"/>
      <c r="AP861" s="193"/>
      <c r="AQ861" s="193"/>
      <c r="AR861" s="193"/>
      <c r="AS861" s="193"/>
      <c r="AT861" s="193"/>
      <c r="AU861" s="193"/>
      <c r="AV861" s="193"/>
    </row>
    <row r="862" spans="1:48" ht="15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  <c r="AE862" s="193"/>
      <c r="AF862" s="193"/>
      <c r="AG862" s="193"/>
      <c r="AH862" s="193"/>
      <c r="AI862" s="193"/>
      <c r="AJ862" s="193"/>
      <c r="AK862" s="193"/>
      <c r="AL862" s="193"/>
      <c r="AM862" s="193"/>
      <c r="AN862" s="193"/>
      <c r="AO862" s="193"/>
      <c r="AP862" s="193"/>
      <c r="AQ862" s="193"/>
      <c r="AR862" s="193"/>
      <c r="AS862" s="193"/>
      <c r="AT862" s="193"/>
      <c r="AU862" s="193"/>
      <c r="AV862" s="193"/>
    </row>
    <row r="863" spans="1:48" ht="15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  <c r="AE863" s="193"/>
      <c r="AF863" s="193"/>
      <c r="AG863" s="193"/>
      <c r="AH863" s="193"/>
      <c r="AI863" s="193"/>
      <c r="AJ863" s="193"/>
      <c r="AK863" s="193"/>
      <c r="AL863" s="193"/>
      <c r="AM863" s="193"/>
      <c r="AN863" s="193"/>
      <c r="AO863" s="193"/>
      <c r="AP863" s="193"/>
      <c r="AQ863" s="193"/>
      <c r="AR863" s="193"/>
      <c r="AS863" s="193"/>
      <c r="AT863" s="193"/>
      <c r="AU863" s="193"/>
      <c r="AV863" s="193"/>
    </row>
    <row r="864" spans="1:48" ht="15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  <c r="AA864" s="193"/>
      <c r="AB864" s="193"/>
      <c r="AC864" s="193"/>
      <c r="AD864" s="193"/>
      <c r="AE864" s="193"/>
      <c r="AF864" s="193"/>
      <c r="AG864" s="193"/>
      <c r="AH864" s="193"/>
      <c r="AI864" s="193"/>
      <c r="AJ864" s="193"/>
      <c r="AK864" s="193"/>
      <c r="AL864" s="193"/>
      <c r="AM864" s="193"/>
      <c r="AN864" s="193"/>
      <c r="AO864" s="193"/>
      <c r="AP864" s="193"/>
      <c r="AQ864" s="193"/>
      <c r="AR864" s="193"/>
      <c r="AS864" s="193"/>
      <c r="AT864" s="193"/>
      <c r="AU864" s="193"/>
      <c r="AV864" s="193"/>
    </row>
    <row r="865" spans="1:48" ht="15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  <c r="AE865" s="193"/>
      <c r="AF865" s="193"/>
      <c r="AG865" s="193"/>
      <c r="AH865" s="193"/>
      <c r="AI865" s="193"/>
      <c r="AJ865" s="193"/>
      <c r="AK865" s="193"/>
      <c r="AL865" s="193"/>
      <c r="AM865" s="193"/>
      <c r="AN865" s="193"/>
      <c r="AO865" s="193"/>
      <c r="AP865" s="193"/>
      <c r="AQ865" s="193"/>
      <c r="AR865" s="193"/>
      <c r="AS865" s="193"/>
      <c r="AT865" s="193"/>
      <c r="AU865" s="193"/>
      <c r="AV865" s="193"/>
    </row>
    <row r="866" spans="1:48" ht="15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  <c r="AE866" s="193"/>
      <c r="AF866" s="193"/>
      <c r="AG866" s="193"/>
      <c r="AH866" s="193"/>
      <c r="AI866" s="193"/>
      <c r="AJ866" s="193"/>
      <c r="AK866" s="193"/>
      <c r="AL866" s="193"/>
      <c r="AM866" s="193"/>
      <c r="AN866" s="193"/>
      <c r="AO866" s="193"/>
      <c r="AP866" s="193"/>
      <c r="AQ866" s="193"/>
      <c r="AR866" s="193"/>
      <c r="AS866" s="193"/>
      <c r="AT866" s="193"/>
      <c r="AU866" s="193"/>
      <c r="AV866" s="193"/>
    </row>
    <row r="867" spans="1:48" ht="15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  <c r="AE867" s="193"/>
      <c r="AF867" s="193"/>
      <c r="AG867" s="193"/>
      <c r="AH867" s="193"/>
      <c r="AI867" s="193"/>
      <c r="AJ867" s="193"/>
      <c r="AK867" s="193"/>
      <c r="AL867" s="193"/>
      <c r="AM867" s="193"/>
      <c r="AN867" s="193"/>
      <c r="AO867" s="193"/>
      <c r="AP867" s="193"/>
      <c r="AQ867" s="193"/>
      <c r="AR867" s="193"/>
      <c r="AS867" s="193"/>
      <c r="AT867" s="193"/>
      <c r="AU867" s="193"/>
      <c r="AV867" s="193"/>
    </row>
    <row r="868" spans="1:48" ht="15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  <c r="AE868" s="193"/>
      <c r="AF868" s="193"/>
      <c r="AG868" s="193"/>
      <c r="AH868" s="193"/>
      <c r="AI868" s="193"/>
      <c r="AJ868" s="193"/>
      <c r="AK868" s="193"/>
      <c r="AL868" s="193"/>
      <c r="AM868" s="193"/>
      <c r="AN868" s="193"/>
      <c r="AO868" s="193"/>
      <c r="AP868" s="193"/>
      <c r="AQ868" s="193"/>
      <c r="AR868" s="193"/>
      <c r="AS868" s="193"/>
      <c r="AT868" s="193"/>
      <c r="AU868" s="193"/>
      <c r="AV868" s="193"/>
    </row>
    <row r="869" spans="1:48" ht="15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  <c r="AE869" s="193"/>
      <c r="AF869" s="193"/>
      <c r="AG869" s="193"/>
      <c r="AH869" s="193"/>
      <c r="AI869" s="193"/>
      <c r="AJ869" s="193"/>
      <c r="AK869" s="193"/>
      <c r="AL869" s="193"/>
      <c r="AM869" s="193"/>
      <c r="AN869" s="193"/>
      <c r="AO869" s="193"/>
      <c r="AP869" s="193"/>
      <c r="AQ869" s="193"/>
      <c r="AR869" s="193"/>
      <c r="AS869" s="193"/>
      <c r="AT869" s="193"/>
      <c r="AU869" s="193"/>
      <c r="AV869" s="193"/>
    </row>
    <row r="870" spans="1:48" ht="15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  <c r="AE870" s="193"/>
      <c r="AF870" s="193"/>
      <c r="AG870" s="193"/>
      <c r="AH870" s="193"/>
      <c r="AI870" s="193"/>
      <c r="AJ870" s="193"/>
      <c r="AK870" s="193"/>
      <c r="AL870" s="193"/>
      <c r="AM870" s="193"/>
      <c r="AN870" s="193"/>
      <c r="AO870" s="193"/>
      <c r="AP870" s="193"/>
      <c r="AQ870" s="193"/>
      <c r="AR870" s="193"/>
      <c r="AS870" s="193"/>
      <c r="AT870" s="193"/>
      <c r="AU870" s="193"/>
      <c r="AV870" s="193"/>
    </row>
    <row r="871" spans="1:48" ht="15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  <c r="AE871" s="193"/>
      <c r="AF871" s="193"/>
      <c r="AG871" s="193"/>
      <c r="AH871" s="193"/>
      <c r="AI871" s="193"/>
      <c r="AJ871" s="193"/>
      <c r="AK871" s="193"/>
      <c r="AL871" s="193"/>
      <c r="AM871" s="193"/>
      <c r="AN871" s="193"/>
      <c r="AO871" s="193"/>
      <c r="AP871" s="193"/>
      <c r="AQ871" s="193"/>
      <c r="AR871" s="193"/>
      <c r="AS871" s="193"/>
      <c r="AT871" s="193"/>
      <c r="AU871" s="193"/>
      <c r="AV871" s="193"/>
    </row>
    <row r="872" spans="1:48" ht="15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  <c r="AA872" s="193"/>
      <c r="AB872" s="193"/>
      <c r="AC872" s="193"/>
      <c r="AD872" s="193"/>
      <c r="AE872" s="193"/>
      <c r="AF872" s="193"/>
      <c r="AG872" s="193"/>
      <c r="AH872" s="193"/>
      <c r="AI872" s="193"/>
      <c r="AJ872" s="193"/>
      <c r="AK872" s="193"/>
      <c r="AL872" s="193"/>
      <c r="AM872" s="193"/>
      <c r="AN872" s="193"/>
      <c r="AO872" s="193"/>
      <c r="AP872" s="193"/>
      <c r="AQ872" s="193"/>
      <c r="AR872" s="193"/>
      <c r="AS872" s="193"/>
      <c r="AT872" s="193"/>
      <c r="AU872" s="193"/>
      <c r="AV872" s="193"/>
    </row>
    <row r="873" spans="1:48" ht="15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  <c r="AE873" s="193"/>
      <c r="AF873" s="193"/>
      <c r="AG873" s="193"/>
      <c r="AH873" s="193"/>
      <c r="AI873" s="193"/>
      <c r="AJ873" s="193"/>
      <c r="AK873" s="193"/>
      <c r="AL873" s="193"/>
      <c r="AM873" s="193"/>
      <c r="AN873" s="193"/>
      <c r="AO873" s="193"/>
      <c r="AP873" s="193"/>
      <c r="AQ873" s="193"/>
      <c r="AR873" s="193"/>
      <c r="AS873" s="193"/>
      <c r="AT873" s="193"/>
      <c r="AU873" s="193"/>
      <c r="AV873" s="193"/>
    </row>
    <row r="874" spans="1:48" ht="15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  <c r="AE874" s="193"/>
      <c r="AF874" s="193"/>
      <c r="AG874" s="193"/>
      <c r="AH874" s="193"/>
      <c r="AI874" s="193"/>
      <c r="AJ874" s="193"/>
      <c r="AK874" s="193"/>
      <c r="AL874" s="193"/>
      <c r="AM874" s="193"/>
      <c r="AN874" s="193"/>
      <c r="AO874" s="193"/>
      <c r="AP874" s="193"/>
      <c r="AQ874" s="193"/>
      <c r="AR874" s="193"/>
      <c r="AS874" s="193"/>
      <c r="AT874" s="193"/>
      <c r="AU874" s="193"/>
      <c r="AV874" s="193"/>
    </row>
    <row r="875" spans="1:48" ht="15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  <c r="AE875" s="193"/>
      <c r="AF875" s="193"/>
      <c r="AG875" s="193"/>
      <c r="AH875" s="193"/>
      <c r="AI875" s="193"/>
      <c r="AJ875" s="193"/>
      <c r="AK875" s="193"/>
      <c r="AL875" s="193"/>
      <c r="AM875" s="193"/>
      <c r="AN875" s="193"/>
      <c r="AO875" s="193"/>
      <c r="AP875" s="193"/>
      <c r="AQ875" s="193"/>
      <c r="AR875" s="193"/>
      <c r="AS875" s="193"/>
      <c r="AT875" s="193"/>
      <c r="AU875" s="193"/>
      <c r="AV875" s="193"/>
    </row>
    <row r="876" spans="1:48" ht="15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  <c r="AE876" s="193"/>
      <c r="AF876" s="193"/>
      <c r="AG876" s="193"/>
      <c r="AH876" s="193"/>
      <c r="AI876" s="193"/>
      <c r="AJ876" s="193"/>
      <c r="AK876" s="193"/>
      <c r="AL876" s="193"/>
      <c r="AM876" s="193"/>
      <c r="AN876" s="193"/>
      <c r="AO876" s="193"/>
      <c r="AP876" s="193"/>
      <c r="AQ876" s="193"/>
      <c r="AR876" s="193"/>
      <c r="AS876" s="193"/>
      <c r="AT876" s="193"/>
      <c r="AU876" s="193"/>
      <c r="AV876" s="193"/>
    </row>
    <row r="877" spans="1:48" ht="15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  <c r="AE877" s="193"/>
      <c r="AF877" s="193"/>
      <c r="AG877" s="193"/>
      <c r="AH877" s="193"/>
      <c r="AI877" s="193"/>
      <c r="AJ877" s="193"/>
      <c r="AK877" s="193"/>
      <c r="AL877" s="193"/>
      <c r="AM877" s="193"/>
      <c r="AN877" s="193"/>
      <c r="AO877" s="193"/>
      <c r="AP877" s="193"/>
      <c r="AQ877" s="193"/>
      <c r="AR877" s="193"/>
      <c r="AS877" s="193"/>
      <c r="AT877" s="193"/>
      <c r="AU877" s="193"/>
      <c r="AV877" s="193"/>
    </row>
    <row r="878" spans="1:48" ht="15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  <c r="AA878" s="193"/>
      <c r="AB878" s="193"/>
      <c r="AC878" s="193"/>
      <c r="AD878" s="193"/>
      <c r="AE878" s="193"/>
      <c r="AF878" s="193"/>
      <c r="AG878" s="193"/>
      <c r="AH878" s="193"/>
      <c r="AI878" s="193"/>
      <c r="AJ878" s="193"/>
      <c r="AK878" s="193"/>
      <c r="AL878" s="193"/>
      <c r="AM878" s="193"/>
      <c r="AN878" s="193"/>
      <c r="AO878" s="193"/>
      <c r="AP878" s="193"/>
      <c r="AQ878" s="193"/>
      <c r="AR878" s="193"/>
      <c r="AS878" s="193"/>
      <c r="AT878" s="193"/>
      <c r="AU878" s="193"/>
      <c r="AV878" s="193"/>
    </row>
    <row r="879" spans="1:48" ht="15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  <c r="AE879" s="193"/>
      <c r="AF879" s="193"/>
      <c r="AG879" s="193"/>
      <c r="AH879" s="193"/>
      <c r="AI879" s="193"/>
      <c r="AJ879" s="193"/>
      <c r="AK879" s="193"/>
      <c r="AL879" s="193"/>
      <c r="AM879" s="193"/>
      <c r="AN879" s="193"/>
      <c r="AO879" s="193"/>
      <c r="AP879" s="193"/>
      <c r="AQ879" s="193"/>
      <c r="AR879" s="193"/>
      <c r="AS879" s="193"/>
      <c r="AT879" s="193"/>
      <c r="AU879" s="193"/>
      <c r="AV879" s="193"/>
    </row>
    <row r="880" spans="1:48" ht="15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  <c r="AE880" s="193"/>
      <c r="AF880" s="193"/>
      <c r="AG880" s="193"/>
      <c r="AH880" s="193"/>
      <c r="AI880" s="193"/>
      <c r="AJ880" s="193"/>
      <c r="AK880" s="193"/>
      <c r="AL880" s="193"/>
      <c r="AM880" s="193"/>
      <c r="AN880" s="193"/>
      <c r="AO880" s="193"/>
      <c r="AP880" s="193"/>
      <c r="AQ880" s="193"/>
      <c r="AR880" s="193"/>
      <c r="AS880" s="193"/>
      <c r="AT880" s="193"/>
      <c r="AU880" s="193"/>
      <c r="AV880" s="193"/>
    </row>
    <row r="881" spans="1:48" ht="15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  <c r="AE881" s="193"/>
      <c r="AF881" s="193"/>
      <c r="AG881" s="193"/>
      <c r="AH881" s="193"/>
      <c r="AI881" s="193"/>
      <c r="AJ881" s="193"/>
      <c r="AK881" s="193"/>
      <c r="AL881" s="193"/>
      <c r="AM881" s="193"/>
      <c r="AN881" s="193"/>
      <c r="AO881" s="193"/>
      <c r="AP881" s="193"/>
      <c r="AQ881" s="193"/>
      <c r="AR881" s="193"/>
      <c r="AS881" s="193"/>
      <c r="AT881" s="193"/>
      <c r="AU881" s="193"/>
      <c r="AV881" s="193"/>
    </row>
    <row r="882" spans="1:48" ht="15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  <c r="AE882" s="193"/>
      <c r="AF882" s="193"/>
      <c r="AG882" s="193"/>
      <c r="AH882" s="193"/>
      <c r="AI882" s="193"/>
      <c r="AJ882" s="193"/>
      <c r="AK882" s="193"/>
      <c r="AL882" s="193"/>
      <c r="AM882" s="193"/>
      <c r="AN882" s="193"/>
      <c r="AO882" s="193"/>
      <c r="AP882" s="193"/>
      <c r="AQ882" s="193"/>
      <c r="AR882" s="193"/>
      <c r="AS882" s="193"/>
      <c r="AT882" s="193"/>
      <c r="AU882" s="193"/>
      <c r="AV882" s="193"/>
    </row>
    <row r="883" spans="1:48" ht="15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  <c r="AE883" s="193"/>
      <c r="AF883" s="193"/>
      <c r="AG883" s="193"/>
      <c r="AH883" s="193"/>
      <c r="AI883" s="193"/>
      <c r="AJ883" s="193"/>
      <c r="AK883" s="193"/>
      <c r="AL883" s="193"/>
      <c r="AM883" s="193"/>
      <c r="AN883" s="193"/>
      <c r="AO883" s="193"/>
      <c r="AP883" s="193"/>
      <c r="AQ883" s="193"/>
      <c r="AR883" s="193"/>
      <c r="AS883" s="193"/>
      <c r="AT883" s="193"/>
      <c r="AU883" s="193"/>
      <c r="AV883" s="193"/>
    </row>
    <row r="884" spans="1:48" ht="15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  <c r="AE884" s="193"/>
      <c r="AF884" s="193"/>
      <c r="AG884" s="193"/>
      <c r="AH884" s="193"/>
      <c r="AI884" s="193"/>
      <c r="AJ884" s="193"/>
      <c r="AK884" s="193"/>
      <c r="AL884" s="193"/>
      <c r="AM884" s="193"/>
      <c r="AN884" s="193"/>
      <c r="AO884" s="193"/>
      <c r="AP884" s="193"/>
      <c r="AQ884" s="193"/>
      <c r="AR884" s="193"/>
      <c r="AS884" s="193"/>
      <c r="AT884" s="193"/>
      <c r="AU884" s="193"/>
      <c r="AV884" s="193"/>
    </row>
    <row r="885" spans="1:48" ht="15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  <c r="AE885" s="193"/>
      <c r="AF885" s="193"/>
      <c r="AG885" s="193"/>
      <c r="AH885" s="193"/>
      <c r="AI885" s="193"/>
      <c r="AJ885" s="193"/>
      <c r="AK885" s="193"/>
      <c r="AL885" s="193"/>
      <c r="AM885" s="193"/>
      <c r="AN885" s="193"/>
      <c r="AO885" s="193"/>
      <c r="AP885" s="193"/>
      <c r="AQ885" s="193"/>
      <c r="AR885" s="193"/>
      <c r="AS885" s="193"/>
      <c r="AT885" s="193"/>
      <c r="AU885" s="193"/>
      <c r="AV885" s="193"/>
    </row>
    <row r="886" spans="1:48" ht="15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  <c r="AE886" s="193"/>
      <c r="AF886" s="193"/>
      <c r="AG886" s="193"/>
      <c r="AH886" s="193"/>
      <c r="AI886" s="193"/>
      <c r="AJ886" s="193"/>
      <c r="AK886" s="193"/>
      <c r="AL886" s="193"/>
      <c r="AM886" s="193"/>
      <c r="AN886" s="193"/>
      <c r="AO886" s="193"/>
      <c r="AP886" s="193"/>
      <c r="AQ886" s="193"/>
      <c r="AR886" s="193"/>
      <c r="AS886" s="193"/>
      <c r="AT886" s="193"/>
      <c r="AU886" s="193"/>
      <c r="AV886" s="193"/>
    </row>
    <row r="887" spans="1:48" ht="15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  <c r="AE887" s="193"/>
      <c r="AF887" s="193"/>
      <c r="AG887" s="193"/>
      <c r="AH887" s="193"/>
      <c r="AI887" s="193"/>
      <c r="AJ887" s="193"/>
      <c r="AK887" s="193"/>
      <c r="AL887" s="193"/>
      <c r="AM887" s="193"/>
      <c r="AN887" s="193"/>
      <c r="AO887" s="193"/>
      <c r="AP887" s="193"/>
      <c r="AQ887" s="193"/>
      <c r="AR887" s="193"/>
      <c r="AS887" s="193"/>
      <c r="AT887" s="193"/>
      <c r="AU887" s="193"/>
      <c r="AV887" s="193"/>
    </row>
    <row r="888" spans="1:48" ht="15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  <c r="AE888" s="193"/>
      <c r="AF888" s="193"/>
      <c r="AG888" s="193"/>
      <c r="AH888" s="193"/>
      <c r="AI888" s="193"/>
      <c r="AJ888" s="193"/>
      <c r="AK888" s="193"/>
      <c r="AL888" s="193"/>
      <c r="AM888" s="193"/>
      <c r="AN888" s="193"/>
      <c r="AO888" s="193"/>
      <c r="AP888" s="193"/>
      <c r="AQ888" s="193"/>
      <c r="AR888" s="193"/>
      <c r="AS888" s="193"/>
      <c r="AT888" s="193"/>
      <c r="AU888" s="193"/>
      <c r="AV888" s="193"/>
    </row>
    <row r="889" spans="1:48" ht="15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  <c r="AE889" s="193"/>
      <c r="AF889" s="193"/>
      <c r="AG889" s="193"/>
      <c r="AH889" s="193"/>
      <c r="AI889" s="193"/>
      <c r="AJ889" s="193"/>
      <c r="AK889" s="193"/>
      <c r="AL889" s="193"/>
      <c r="AM889" s="193"/>
      <c r="AN889" s="193"/>
      <c r="AO889" s="193"/>
      <c r="AP889" s="193"/>
      <c r="AQ889" s="193"/>
      <c r="AR889" s="193"/>
      <c r="AS889" s="193"/>
      <c r="AT889" s="193"/>
      <c r="AU889" s="193"/>
      <c r="AV889" s="193"/>
    </row>
    <row r="890" spans="1:48" ht="15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  <c r="AE890" s="193"/>
      <c r="AF890" s="193"/>
      <c r="AG890" s="193"/>
      <c r="AH890" s="193"/>
      <c r="AI890" s="193"/>
      <c r="AJ890" s="193"/>
      <c r="AK890" s="193"/>
      <c r="AL890" s="193"/>
      <c r="AM890" s="193"/>
      <c r="AN890" s="193"/>
      <c r="AO890" s="193"/>
      <c r="AP890" s="193"/>
      <c r="AQ890" s="193"/>
      <c r="AR890" s="193"/>
      <c r="AS890" s="193"/>
      <c r="AT890" s="193"/>
      <c r="AU890" s="193"/>
      <c r="AV890" s="193"/>
    </row>
    <row r="891" spans="1:48" ht="15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  <c r="AE891" s="193"/>
      <c r="AF891" s="193"/>
      <c r="AG891" s="193"/>
      <c r="AH891" s="193"/>
      <c r="AI891" s="193"/>
      <c r="AJ891" s="193"/>
      <c r="AK891" s="193"/>
      <c r="AL891" s="193"/>
      <c r="AM891" s="193"/>
      <c r="AN891" s="193"/>
      <c r="AO891" s="193"/>
      <c r="AP891" s="193"/>
      <c r="AQ891" s="193"/>
      <c r="AR891" s="193"/>
      <c r="AS891" s="193"/>
      <c r="AT891" s="193"/>
      <c r="AU891" s="193"/>
      <c r="AV891" s="193"/>
    </row>
    <row r="892" spans="1:48" ht="15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  <c r="AE892" s="193"/>
      <c r="AF892" s="193"/>
      <c r="AG892" s="193"/>
      <c r="AH892" s="193"/>
      <c r="AI892" s="193"/>
      <c r="AJ892" s="193"/>
      <c r="AK892" s="193"/>
      <c r="AL892" s="193"/>
      <c r="AM892" s="193"/>
      <c r="AN892" s="193"/>
      <c r="AO892" s="193"/>
      <c r="AP892" s="193"/>
      <c r="AQ892" s="193"/>
      <c r="AR892" s="193"/>
      <c r="AS892" s="193"/>
      <c r="AT892" s="193"/>
      <c r="AU892" s="193"/>
      <c r="AV892" s="193"/>
    </row>
    <row r="893" spans="1:48" ht="15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  <c r="AE893" s="193"/>
      <c r="AF893" s="193"/>
      <c r="AG893" s="193"/>
      <c r="AH893" s="193"/>
      <c r="AI893" s="193"/>
      <c r="AJ893" s="193"/>
      <c r="AK893" s="193"/>
      <c r="AL893" s="193"/>
      <c r="AM893" s="193"/>
      <c r="AN893" s="193"/>
      <c r="AO893" s="193"/>
      <c r="AP893" s="193"/>
      <c r="AQ893" s="193"/>
      <c r="AR893" s="193"/>
      <c r="AS893" s="193"/>
      <c r="AT893" s="193"/>
      <c r="AU893" s="193"/>
      <c r="AV893" s="193"/>
    </row>
    <row r="894" spans="1:48" ht="15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  <c r="AE894" s="193"/>
      <c r="AF894" s="193"/>
      <c r="AG894" s="193"/>
      <c r="AH894" s="193"/>
      <c r="AI894" s="193"/>
      <c r="AJ894" s="193"/>
      <c r="AK894" s="193"/>
      <c r="AL894" s="193"/>
      <c r="AM894" s="193"/>
      <c r="AN894" s="193"/>
      <c r="AO894" s="193"/>
      <c r="AP894" s="193"/>
      <c r="AQ894" s="193"/>
      <c r="AR894" s="193"/>
      <c r="AS894" s="193"/>
      <c r="AT894" s="193"/>
      <c r="AU894" s="193"/>
      <c r="AV894" s="193"/>
    </row>
    <row r="895" spans="1:48" ht="15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  <c r="AE895" s="193"/>
      <c r="AF895" s="193"/>
      <c r="AG895" s="193"/>
      <c r="AH895" s="193"/>
      <c r="AI895" s="193"/>
      <c r="AJ895" s="193"/>
      <c r="AK895" s="193"/>
      <c r="AL895" s="193"/>
      <c r="AM895" s="193"/>
      <c r="AN895" s="193"/>
      <c r="AO895" s="193"/>
      <c r="AP895" s="193"/>
      <c r="AQ895" s="193"/>
      <c r="AR895" s="193"/>
      <c r="AS895" s="193"/>
      <c r="AT895" s="193"/>
      <c r="AU895" s="193"/>
      <c r="AV895" s="193"/>
    </row>
    <row r="896" spans="1:48" ht="15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  <c r="AE896" s="193"/>
      <c r="AF896" s="193"/>
      <c r="AG896" s="193"/>
      <c r="AH896" s="193"/>
      <c r="AI896" s="193"/>
      <c r="AJ896" s="193"/>
      <c r="AK896" s="193"/>
      <c r="AL896" s="193"/>
      <c r="AM896" s="193"/>
      <c r="AN896" s="193"/>
      <c r="AO896" s="193"/>
      <c r="AP896" s="193"/>
      <c r="AQ896" s="193"/>
      <c r="AR896" s="193"/>
      <c r="AS896" s="193"/>
      <c r="AT896" s="193"/>
      <c r="AU896" s="193"/>
      <c r="AV896" s="193"/>
    </row>
    <row r="897" spans="1:48" ht="15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  <c r="AE897" s="193"/>
      <c r="AF897" s="193"/>
      <c r="AG897" s="193"/>
      <c r="AH897" s="193"/>
      <c r="AI897" s="193"/>
      <c r="AJ897" s="193"/>
      <c r="AK897" s="193"/>
      <c r="AL897" s="193"/>
      <c r="AM897" s="193"/>
      <c r="AN897" s="193"/>
      <c r="AO897" s="193"/>
      <c r="AP897" s="193"/>
      <c r="AQ897" s="193"/>
      <c r="AR897" s="193"/>
      <c r="AS897" s="193"/>
      <c r="AT897" s="193"/>
      <c r="AU897" s="193"/>
      <c r="AV897" s="193"/>
    </row>
    <row r="898" spans="1:48" ht="15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  <c r="AE898" s="193"/>
      <c r="AF898" s="193"/>
      <c r="AG898" s="193"/>
      <c r="AH898" s="193"/>
      <c r="AI898" s="193"/>
      <c r="AJ898" s="193"/>
      <c r="AK898" s="193"/>
      <c r="AL898" s="193"/>
      <c r="AM898" s="193"/>
      <c r="AN898" s="193"/>
      <c r="AO898" s="193"/>
      <c r="AP898" s="193"/>
      <c r="AQ898" s="193"/>
      <c r="AR898" s="193"/>
      <c r="AS898" s="193"/>
      <c r="AT898" s="193"/>
      <c r="AU898" s="193"/>
      <c r="AV898" s="193"/>
    </row>
    <row r="899" spans="1:48" ht="15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  <c r="AE899" s="193"/>
      <c r="AF899" s="193"/>
      <c r="AG899" s="193"/>
      <c r="AH899" s="193"/>
      <c r="AI899" s="193"/>
      <c r="AJ899" s="193"/>
      <c r="AK899" s="193"/>
      <c r="AL899" s="193"/>
      <c r="AM899" s="193"/>
      <c r="AN899" s="193"/>
      <c r="AO899" s="193"/>
      <c r="AP899" s="193"/>
      <c r="AQ899" s="193"/>
      <c r="AR899" s="193"/>
      <c r="AS899" s="193"/>
      <c r="AT899" s="193"/>
      <c r="AU899" s="193"/>
      <c r="AV899" s="193"/>
    </row>
    <row r="900" spans="1:48" ht="15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  <c r="AE900" s="193"/>
      <c r="AF900" s="193"/>
      <c r="AG900" s="193"/>
      <c r="AH900" s="193"/>
      <c r="AI900" s="193"/>
      <c r="AJ900" s="193"/>
      <c r="AK900" s="193"/>
      <c r="AL900" s="193"/>
      <c r="AM900" s="193"/>
      <c r="AN900" s="193"/>
      <c r="AO900" s="193"/>
      <c r="AP900" s="193"/>
      <c r="AQ900" s="193"/>
      <c r="AR900" s="193"/>
      <c r="AS900" s="193"/>
      <c r="AT900" s="193"/>
      <c r="AU900" s="193"/>
      <c r="AV900" s="193"/>
    </row>
    <row r="901" spans="1:48" ht="15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  <c r="AA901" s="193"/>
      <c r="AB901" s="193"/>
      <c r="AC901" s="193"/>
      <c r="AD901" s="193"/>
      <c r="AE901" s="193"/>
      <c r="AF901" s="193"/>
      <c r="AG901" s="193"/>
      <c r="AH901" s="193"/>
      <c r="AI901" s="193"/>
      <c r="AJ901" s="193"/>
      <c r="AK901" s="193"/>
      <c r="AL901" s="193"/>
      <c r="AM901" s="193"/>
      <c r="AN901" s="193"/>
      <c r="AO901" s="193"/>
      <c r="AP901" s="193"/>
      <c r="AQ901" s="193"/>
      <c r="AR901" s="193"/>
      <c r="AS901" s="193"/>
      <c r="AT901" s="193"/>
      <c r="AU901" s="193"/>
      <c r="AV901" s="193"/>
    </row>
    <row r="902" spans="1:48" ht="15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  <c r="AE902" s="193"/>
      <c r="AF902" s="193"/>
      <c r="AG902" s="193"/>
      <c r="AH902" s="193"/>
      <c r="AI902" s="193"/>
      <c r="AJ902" s="193"/>
      <c r="AK902" s="193"/>
      <c r="AL902" s="193"/>
      <c r="AM902" s="193"/>
      <c r="AN902" s="193"/>
      <c r="AO902" s="193"/>
      <c r="AP902" s="193"/>
      <c r="AQ902" s="193"/>
      <c r="AR902" s="193"/>
      <c r="AS902" s="193"/>
      <c r="AT902" s="193"/>
      <c r="AU902" s="193"/>
      <c r="AV902" s="193"/>
    </row>
    <row r="903" spans="1:48" ht="15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  <c r="AE903" s="193"/>
      <c r="AF903" s="193"/>
      <c r="AG903" s="193"/>
      <c r="AH903" s="193"/>
      <c r="AI903" s="193"/>
      <c r="AJ903" s="193"/>
      <c r="AK903" s="193"/>
      <c r="AL903" s="193"/>
      <c r="AM903" s="193"/>
      <c r="AN903" s="193"/>
      <c r="AO903" s="193"/>
      <c r="AP903" s="193"/>
      <c r="AQ903" s="193"/>
      <c r="AR903" s="193"/>
      <c r="AS903" s="193"/>
      <c r="AT903" s="193"/>
      <c r="AU903" s="193"/>
      <c r="AV903" s="193"/>
    </row>
    <row r="904" spans="1:48" ht="15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  <c r="AE904" s="193"/>
      <c r="AF904" s="193"/>
      <c r="AG904" s="193"/>
      <c r="AH904" s="193"/>
      <c r="AI904" s="193"/>
      <c r="AJ904" s="193"/>
      <c r="AK904" s="193"/>
      <c r="AL904" s="193"/>
      <c r="AM904" s="193"/>
      <c r="AN904" s="193"/>
      <c r="AO904" s="193"/>
      <c r="AP904" s="193"/>
      <c r="AQ904" s="193"/>
      <c r="AR904" s="193"/>
      <c r="AS904" s="193"/>
      <c r="AT904" s="193"/>
      <c r="AU904" s="193"/>
      <c r="AV904" s="193"/>
    </row>
    <row r="905" spans="1:48" ht="15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  <c r="AE905" s="193"/>
      <c r="AF905" s="193"/>
      <c r="AG905" s="193"/>
      <c r="AH905" s="193"/>
      <c r="AI905" s="193"/>
      <c r="AJ905" s="193"/>
      <c r="AK905" s="193"/>
      <c r="AL905" s="193"/>
      <c r="AM905" s="193"/>
      <c r="AN905" s="193"/>
      <c r="AO905" s="193"/>
      <c r="AP905" s="193"/>
      <c r="AQ905" s="193"/>
      <c r="AR905" s="193"/>
      <c r="AS905" s="193"/>
      <c r="AT905" s="193"/>
      <c r="AU905" s="193"/>
      <c r="AV905" s="193"/>
    </row>
    <row r="906" spans="1:48" ht="15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  <c r="AA906" s="193"/>
      <c r="AB906" s="193"/>
      <c r="AC906" s="193"/>
      <c r="AD906" s="193"/>
      <c r="AE906" s="193"/>
      <c r="AF906" s="193"/>
      <c r="AG906" s="193"/>
      <c r="AH906" s="193"/>
      <c r="AI906" s="193"/>
      <c r="AJ906" s="193"/>
      <c r="AK906" s="193"/>
      <c r="AL906" s="193"/>
      <c r="AM906" s="193"/>
      <c r="AN906" s="193"/>
      <c r="AO906" s="193"/>
      <c r="AP906" s="193"/>
      <c r="AQ906" s="193"/>
      <c r="AR906" s="193"/>
      <c r="AS906" s="193"/>
      <c r="AT906" s="193"/>
      <c r="AU906" s="193"/>
      <c r="AV906" s="193"/>
    </row>
    <row r="907" spans="1:48" ht="15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  <c r="AE907" s="193"/>
      <c r="AF907" s="193"/>
      <c r="AG907" s="193"/>
      <c r="AH907" s="193"/>
      <c r="AI907" s="193"/>
      <c r="AJ907" s="193"/>
      <c r="AK907" s="193"/>
      <c r="AL907" s="193"/>
      <c r="AM907" s="193"/>
      <c r="AN907" s="193"/>
      <c r="AO907" s="193"/>
      <c r="AP907" s="193"/>
      <c r="AQ907" s="193"/>
      <c r="AR907" s="193"/>
      <c r="AS907" s="193"/>
      <c r="AT907" s="193"/>
      <c r="AU907" s="193"/>
      <c r="AV907" s="193"/>
    </row>
    <row r="908" spans="1:48" ht="15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  <c r="AE908" s="193"/>
      <c r="AF908" s="193"/>
      <c r="AG908" s="193"/>
      <c r="AH908" s="193"/>
      <c r="AI908" s="193"/>
      <c r="AJ908" s="193"/>
      <c r="AK908" s="193"/>
      <c r="AL908" s="193"/>
      <c r="AM908" s="193"/>
      <c r="AN908" s="193"/>
      <c r="AO908" s="193"/>
      <c r="AP908" s="193"/>
      <c r="AQ908" s="193"/>
      <c r="AR908" s="193"/>
      <c r="AS908" s="193"/>
      <c r="AT908" s="193"/>
      <c r="AU908" s="193"/>
      <c r="AV908" s="193"/>
    </row>
    <row r="909" spans="1:48" ht="15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  <c r="AE909" s="193"/>
      <c r="AF909" s="193"/>
      <c r="AG909" s="193"/>
      <c r="AH909" s="193"/>
      <c r="AI909" s="193"/>
      <c r="AJ909" s="193"/>
      <c r="AK909" s="193"/>
      <c r="AL909" s="193"/>
      <c r="AM909" s="193"/>
      <c r="AN909" s="193"/>
      <c r="AO909" s="193"/>
      <c r="AP909" s="193"/>
      <c r="AQ909" s="193"/>
      <c r="AR909" s="193"/>
      <c r="AS909" s="193"/>
      <c r="AT909" s="193"/>
      <c r="AU909" s="193"/>
      <c r="AV909" s="193"/>
    </row>
    <row r="910" spans="1:48" ht="15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  <c r="AE910" s="193"/>
      <c r="AF910" s="193"/>
      <c r="AG910" s="193"/>
      <c r="AH910" s="193"/>
      <c r="AI910" s="193"/>
      <c r="AJ910" s="193"/>
      <c r="AK910" s="193"/>
      <c r="AL910" s="193"/>
      <c r="AM910" s="193"/>
      <c r="AN910" s="193"/>
      <c r="AO910" s="193"/>
      <c r="AP910" s="193"/>
      <c r="AQ910" s="193"/>
      <c r="AR910" s="193"/>
      <c r="AS910" s="193"/>
      <c r="AT910" s="193"/>
      <c r="AU910" s="193"/>
      <c r="AV910" s="193"/>
    </row>
    <row r="911" spans="1:48" ht="15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  <c r="AE911" s="193"/>
      <c r="AF911" s="193"/>
      <c r="AG911" s="193"/>
      <c r="AH911" s="193"/>
      <c r="AI911" s="193"/>
      <c r="AJ911" s="193"/>
      <c r="AK911" s="193"/>
      <c r="AL911" s="193"/>
      <c r="AM911" s="193"/>
      <c r="AN911" s="193"/>
      <c r="AO911" s="193"/>
      <c r="AP911" s="193"/>
      <c r="AQ911" s="193"/>
      <c r="AR911" s="193"/>
      <c r="AS911" s="193"/>
      <c r="AT911" s="193"/>
      <c r="AU911" s="193"/>
      <c r="AV911" s="193"/>
    </row>
    <row r="912" spans="1:48" ht="15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  <c r="AE912" s="193"/>
      <c r="AF912" s="193"/>
      <c r="AG912" s="193"/>
      <c r="AH912" s="193"/>
      <c r="AI912" s="193"/>
      <c r="AJ912" s="193"/>
      <c r="AK912" s="193"/>
      <c r="AL912" s="193"/>
      <c r="AM912" s="193"/>
      <c r="AN912" s="193"/>
      <c r="AO912" s="193"/>
      <c r="AP912" s="193"/>
      <c r="AQ912" s="193"/>
      <c r="AR912" s="193"/>
      <c r="AS912" s="193"/>
      <c r="AT912" s="193"/>
      <c r="AU912" s="193"/>
      <c r="AV912" s="193"/>
    </row>
    <row r="913" spans="1:48" ht="15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  <c r="AE913" s="193"/>
      <c r="AF913" s="193"/>
      <c r="AG913" s="193"/>
      <c r="AH913" s="193"/>
      <c r="AI913" s="193"/>
      <c r="AJ913" s="193"/>
      <c r="AK913" s="193"/>
      <c r="AL913" s="193"/>
      <c r="AM913" s="193"/>
      <c r="AN913" s="193"/>
      <c r="AO913" s="193"/>
      <c r="AP913" s="193"/>
      <c r="AQ913" s="193"/>
      <c r="AR913" s="193"/>
      <c r="AS913" s="193"/>
      <c r="AT913" s="193"/>
      <c r="AU913" s="193"/>
      <c r="AV913" s="193"/>
    </row>
    <row r="914" spans="1:48" ht="15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  <c r="AA914" s="193"/>
      <c r="AB914" s="193"/>
      <c r="AC914" s="193"/>
      <c r="AD914" s="193"/>
      <c r="AE914" s="193"/>
      <c r="AF914" s="193"/>
      <c r="AG914" s="193"/>
      <c r="AH914" s="193"/>
      <c r="AI914" s="193"/>
      <c r="AJ914" s="193"/>
      <c r="AK914" s="193"/>
      <c r="AL914" s="193"/>
      <c r="AM914" s="193"/>
      <c r="AN914" s="193"/>
      <c r="AO914" s="193"/>
      <c r="AP914" s="193"/>
      <c r="AQ914" s="193"/>
      <c r="AR914" s="193"/>
      <c r="AS914" s="193"/>
      <c r="AT914" s="193"/>
      <c r="AU914" s="193"/>
      <c r="AV914" s="193"/>
    </row>
    <row r="915" spans="1:48" ht="15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  <c r="AE915" s="193"/>
      <c r="AF915" s="193"/>
      <c r="AG915" s="193"/>
      <c r="AH915" s="193"/>
      <c r="AI915" s="193"/>
      <c r="AJ915" s="193"/>
      <c r="AK915" s="193"/>
      <c r="AL915" s="193"/>
      <c r="AM915" s="193"/>
      <c r="AN915" s="193"/>
      <c r="AO915" s="193"/>
      <c r="AP915" s="193"/>
      <c r="AQ915" s="193"/>
      <c r="AR915" s="193"/>
      <c r="AS915" s="193"/>
      <c r="AT915" s="193"/>
      <c r="AU915" s="193"/>
      <c r="AV915" s="193"/>
    </row>
    <row r="916" spans="1:48" ht="15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  <c r="AE916" s="193"/>
      <c r="AF916" s="193"/>
      <c r="AG916" s="193"/>
      <c r="AH916" s="193"/>
      <c r="AI916" s="193"/>
      <c r="AJ916" s="193"/>
      <c r="AK916" s="193"/>
      <c r="AL916" s="193"/>
      <c r="AM916" s="193"/>
      <c r="AN916" s="193"/>
      <c r="AO916" s="193"/>
      <c r="AP916" s="193"/>
      <c r="AQ916" s="193"/>
      <c r="AR916" s="193"/>
      <c r="AS916" s="193"/>
      <c r="AT916" s="193"/>
      <c r="AU916" s="193"/>
      <c r="AV916" s="193"/>
    </row>
    <row r="917" spans="1:48" ht="15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  <c r="AE917" s="193"/>
      <c r="AF917" s="193"/>
      <c r="AG917" s="193"/>
      <c r="AH917" s="193"/>
      <c r="AI917" s="193"/>
      <c r="AJ917" s="193"/>
      <c r="AK917" s="193"/>
      <c r="AL917" s="193"/>
      <c r="AM917" s="193"/>
      <c r="AN917" s="193"/>
      <c r="AO917" s="193"/>
      <c r="AP917" s="193"/>
      <c r="AQ917" s="193"/>
      <c r="AR917" s="193"/>
      <c r="AS917" s="193"/>
      <c r="AT917" s="193"/>
      <c r="AU917" s="193"/>
      <c r="AV917" s="193"/>
    </row>
    <row r="918" spans="1:48" ht="15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  <c r="AE918" s="193"/>
      <c r="AF918" s="193"/>
      <c r="AG918" s="193"/>
      <c r="AH918" s="193"/>
      <c r="AI918" s="193"/>
      <c r="AJ918" s="193"/>
      <c r="AK918" s="193"/>
      <c r="AL918" s="193"/>
      <c r="AM918" s="193"/>
      <c r="AN918" s="193"/>
      <c r="AO918" s="193"/>
      <c r="AP918" s="193"/>
      <c r="AQ918" s="193"/>
      <c r="AR918" s="193"/>
      <c r="AS918" s="193"/>
      <c r="AT918" s="193"/>
      <c r="AU918" s="193"/>
      <c r="AV918" s="193"/>
    </row>
    <row r="919" spans="1:48" ht="15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  <c r="AE919" s="193"/>
      <c r="AF919" s="193"/>
      <c r="AG919" s="193"/>
      <c r="AH919" s="193"/>
      <c r="AI919" s="193"/>
      <c r="AJ919" s="193"/>
      <c r="AK919" s="193"/>
      <c r="AL919" s="193"/>
      <c r="AM919" s="193"/>
      <c r="AN919" s="193"/>
      <c r="AO919" s="193"/>
      <c r="AP919" s="193"/>
      <c r="AQ919" s="193"/>
      <c r="AR919" s="193"/>
      <c r="AS919" s="193"/>
      <c r="AT919" s="193"/>
      <c r="AU919" s="193"/>
      <c r="AV919" s="193"/>
    </row>
    <row r="920" spans="1:48" ht="15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  <c r="AA920" s="193"/>
      <c r="AB920" s="193"/>
      <c r="AC920" s="193"/>
      <c r="AD920" s="193"/>
      <c r="AE920" s="193"/>
      <c r="AF920" s="193"/>
      <c r="AG920" s="193"/>
      <c r="AH920" s="193"/>
      <c r="AI920" s="193"/>
      <c r="AJ920" s="193"/>
      <c r="AK920" s="193"/>
      <c r="AL920" s="193"/>
      <c r="AM920" s="193"/>
      <c r="AN920" s="193"/>
      <c r="AO920" s="193"/>
      <c r="AP920" s="193"/>
      <c r="AQ920" s="193"/>
      <c r="AR920" s="193"/>
      <c r="AS920" s="193"/>
      <c r="AT920" s="193"/>
      <c r="AU920" s="193"/>
      <c r="AV920" s="193"/>
    </row>
    <row r="921" spans="1:48" ht="15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  <c r="AE921" s="193"/>
      <c r="AF921" s="193"/>
      <c r="AG921" s="193"/>
      <c r="AH921" s="193"/>
      <c r="AI921" s="193"/>
      <c r="AJ921" s="193"/>
      <c r="AK921" s="193"/>
      <c r="AL921" s="193"/>
      <c r="AM921" s="193"/>
      <c r="AN921" s="193"/>
      <c r="AO921" s="193"/>
      <c r="AP921" s="193"/>
      <c r="AQ921" s="193"/>
      <c r="AR921" s="193"/>
      <c r="AS921" s="193"/>
      <c r="AT921" s="193"/>
      <c r="AU921" s="193"/>
      <c r="AV921" s="193"/>
    </row>
    <row r="922" spans="1:48" ht="15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  <c r="AE922" s="193"/>
      <c r="AF922" s="193"/>
      <c r="AG922" s="193"/>
      <c r="AH922" s="193"/>
      <c r="AI922" s="193"/>
      <c r="AJ922" s="193"/>
      <c r="AK922" s="193"/>
      <c r="AL922" s="193"/>
      <c r="AM922" s="193"/>
      <c r="AN922" s="193"/>
      <c r="AO922" s="193"/>
      <c r="AP922" s="193"/>
      <c r="AQ922" s="193"/>
      <c r="AR922" s="193"/>
      <c r="AS922" s="193"/>
      <c r="AT922" s="193"/>
      <c r="AU922" s="193"/>
      <c r="AV922" s="193"/>
    </row>
    <row r="923" spans="1:48" ht="15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  <c r="AE923" s="193"/>
      <c r="AF923" s="193"/>
      <c r="AG923" s="193"/>
      <c r="AH923" s="193"/>
      <c r="AI923" s="193"/>
      <c r="AJ923" s="193"/>
      <c r="AK923" s="193"/>
      <c r="AL923" s="193"/>
      <c r="AM923" s="193"/>
      <c r="AN923" s="193"/>
      <c r="AO923" s="193"/>
      <c r="AP923" s="193"/>
      <c r="AQ923" s="193"/>
      <c r="AR923" s="193"/>
      <c r="AS923" s="193"/>
      <c r="AT923" s="193"/>
      <c r="AU923" s="193"/>
      <c r="AV923" s="193"/>
    </row>
    <row r="924" spans="1:48" ht="15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  <c r="AE924" s="193"/>
      <c r="AF924" s="193"/>
      <c r="AG924" s="193"/>
      <c r="AH924" s="193"/>
      <c r="AI924" s="193"/>
      <c r="AJ924" s="193"/>
      <c r="AK924" s="193"/>
      <c r="AL924" s="193"/>
      <c r="AM924" s="193"/>
      <c r="AN924" s="193"/>
      <c r="AO924" s="193"/>
      <c r="AP924" s="193"/>
      <c r="AQ924" s="193"/>
      <c r="AR924" s="193"/>
      <c r="AS924" s="193"/>
      <c r="AT924" s="193"/>
      <c r="AU924" s="193"/>
      <c r="AV924" s="193"/>
    </row>
    <row r="925" spans="1:48" ht="15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  <c r="AE925" s="193"/>
      <c r="AF925" s="193"/>
      <c r="AG925" s="193"/>
      <c r="AH925" s="193"/>
      <c r="AI925" s="193"/>
      <c r="AJ925" s="193"/>
      <c r="AK925" s="193"/>
      <c r="AL925" s="193"/>
      <c r="AM925" s="193"/>
      <c r="AN925" s="193"/>
      <c r="AO925" s="193"/>
      <c r="AP925" s="193"/>
      <c r="AQ925" s="193"/>
      <c r="AR925" s="193"/>
      <c r="AS925" s="193"/>
      <c r="AT925" s="193"/>
      <c r="AU925" s="193"/>
      <c r="AV925" s="193"/>
    </row>
    <row r="926" spans="1:48" ht="15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  <c r="AE926" s="193"/>
      <c r="AF926" s="193"/>
      <c r="AG926" s="193"/>
      <c r="AH926" s="193"/>
      <c r="AI926" s="193"/>
      <c r="AJ926" s="193"/>
      <c r="AK926" s="193"/>
      <c r="AL926" s="193"/>
      <c r="AM926" s="193"/>
      <c r="AN926" s="193"/>
      <c r="AO926" s="193"/>
      <c r="AP926" s="193"/>
      <c r="AQ926" s="193"/>
      <c r="AR926" s="193"/>
      <c r="AS926" s="193"/>
      <c r="AT926" s="193"/>
      <c r="AU926" s="193"/>
      <c r="AV926" s="193"/>
    </row>
    <row r="927" spans="1:48" ht="15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  <c r="AE927" s="193"/>
      <c r="AF927" s="193"/>
      <c r="AG927" s="193"/>
      <c r="AH927" s="193"/>
      <c r="AI927" s="193"/>
      <c r="AJ927" s="193"/>
      <c r="AK927" s="193"/>
      <c r="AL927" s="193"/>
      <c r="AM927" s="193"/>
      <c r="AN927" s="193"/>
      <c r="AO927" s="193"/>
      <c r="AP927" s="193"/>
      <c r="AQ927" s="193"/>
      <c r="AR927" s="193"/>
      <c r="AS927" s="193"/>
      <c r="AT927" s="193"/>
      <c r="AU927" s="193"/>
      <c r="AV927" s="193"/>
    </row>
    <row r="928" spans="1:48" ht="15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  <c r="AE928" s="193"/>
      <c r="AF928" s="193"/>
      <c r="AG928" s="193"/>
      <c r="AH928" s="193"/>
      <c r="AI928" s="193"/>
      <c r="AJ928" s="193"/>
      <c r="AK928" s="193"/>
      <c r="AL928" s="193"/>
      <c r="AM928" s="193"/>
      <c r="AN928" s="193"/>
      <c r="AO928" s="193"/>
      <c r="AP928" s="193"/>
      <c r="AQ928" s="193"/>
      <c r="AR928" s="193"/>
      <c r="AS928" s="193"/>
      <c r="AT928" s="193"/>
      <c r="AU928" s="193"/>
      <c r="AV928" s="193"/>
    </row>
    <row r="929" spans="1:48" ht="15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  <c r="AE929" s="193"/>
      <c r="AF929" s="193"/>
      <c r="AG929" s="193"/>
      <c r="AH929" s="193"/>
      <c r="AI929" s="193"/>
      <c r="AJ929" s="193"/>
      <c r="AK929" s="193"/>
      <c r="AL929" s="193"/>
      <c r="AM929" s="193"/>
      <c r="AN929" s="193"/>
      <c r="AO929" s="193"/>
      <c r="AP929" s="193"/>
      <c r="AQ929" s="193"/>
      <c r="AR929" s="193"/>
      <c r="AS929" s="193"/>
      <c r="AT929" s="193"/>
      <c r="AU929" s="193"/>
      <c r="AV929" s="193"/>
    </row>
    <row r="930" spans="1:48" ht="15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  <c r="AE930" s="193"/>
      <c r="AF930" s="193"/>
      <c r="AG930" s="193"/>
      <c r="AH930" s="193"/>
      <c r="AI930" s="193"/>
      <c r="AJ930" s="193"/>
      <c r="AK930" s="193"/>
      <c r="AL930" s="193"/>
      <c r="AM930" s="193"/>
      <c r="AN930" s="193"/>
      <c r="AO930" s="193"/>
      <c r="AP930" s="193"/>
      <c r="AQ930" s="193"/>
      <c r="AR930" s="193"/>
      <c r="AS930" s="193"/>
      <c r="AT930" s="193"/>
      <c r="AU930" s="193"/>
      <c r="AV930" s="193"/>
    </row>
    <row r="931" spans="1:48" ht="15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  <c r="AE931" s="193"/>
      <c r="AF931" s="193"/>
      <c r="AG931" s="193"/>
      <c r="AH931" s="193"/>
      <c r="AI931" s="193"/>
      <c r="AJ931" s="193"/>
      <c r="AK931" s="193"/>
      <c r="AL931" s="193"/>
      <c r="AM931" s="193"/>
      <c r="AN931" s="193"/>
      <c r="AO931" s="193"/>
      <c r="AP931" s="193"/>
      <c r="AQ931" s="193"/>
      <c r="AR931" s="193"/>
      <c r="AS931" s="193"/>
      <c r="AT931" s="193"/>
      <c r="AU931" s="193"/>
      <c r="AV931" s="193"/>
    </row>
    <row r="932" spans="1:48" ht="15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  <c r="AE932" s="193"/>
      <c r="AF932" s="193"/>
      <c r="AG932" s="193"/>
      <c r="AH932" s="193"/>
      <c r="AI932" s="193"/>
      <c r="AJ932" s="193"/>
      <c r="AK932" s="193"/>
      <c r="AL932" s="193"/>
      <c r="AM932" s="193"/>
      <c r="AN932" s="193"/>
      <c r="AO932" s="193"/>
      <c r="AP932" s="193"/>
      <c r="AQ932" s="193"/>
      <c r="AR932" s="193"/>
      <c r="AS932" s="193"/>
      <c r="AT932" s="193"/>
      <c r="AU932" s="193"/>
      <c r="AV932" s="193"/>
    </row>
    <row r="933" spans="1:48" ht="15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  <c r="AE933" s="193"/>
      <c r="AF933" s="193"/>
      <c r="AG933" s="193"/>
      <c r="AH933" s="193"/>
      <c r="AI933" s="193"/>
      <c r="AJ933" s="193"/>
      <c r="AK933" s="193"/>
      <c r="AL933" s="193"/>
      <c r="AM933" s="193"/>
      <c r="AN933" s="193"/>
      <c r="AO933" s="193"/>
      <c r="AP933" s="193"/>
      <c r="AQ933" s="193"/>
      <c r="AR933" s="193"/>
      <c r="AS933" s="193"/>
      <c r="AT933" s="193"/>
      <c r="AU933" s="193"/>
      <c r="AV933" s="193"/>
    </row>
    <row r="934" spans="1:48" ht="15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  <c r="AE934" s="193"/>
      <c r="AF934" s="193"/>
      <c r="AG934" s="193"/>
      <c r="AH934" s="193"/>
      <c r="AI934" s="193"/>
      <c r="AJ934" s="193"/>
      <c r="AK934" s="193"/>
      <c r="AL934" s="193"/>
      <c r="AM934" s="193"/>
      <c r="AN934" s="193"/>
      <c r="AO934" s="193"/>
      <c r="AP934" s="193"/>
      <c r="AQ934" s="193"/>
      <c r="AR934" s="193"/>
      <c r="AS934" s="193"/>
      <c r="AT934" s="193"/>
      <c r="AU934" s="193"/>
      <c r="AV934" s="193"/>
    </row>
    <row r="935" spans="1:48" ht="15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  <c r="AE935" s="193"/>
      <c r="AF935" s="193"/>
      <c r="AG935" s="193"/>
      <c r="AH935" s="193"/>
      <c r="AI935" s="193"/>
      <c r="AJ935" s="193"/>
      <c r="AK935" s="193"/>
      <c r="AL935" s="193"/>
      <c r="AM935" s="193"/>
      <c r="AN935" s="193"/>
      <c r="AO935" s="193"/>
      <c r="AP935" s="193"/>
      <c r="AQ935" s="193"/>
      <c r="AR935" s="193"/>
      <c r="AS935" s="193"/>
      <c r="AT935" s="193"/>
      <c r="AU935" s="193"/>
      <c r="AV935" s="193"/>
    </row>
    <row r="936" spans="1:48" ht="15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  <c r="AE936" s="193"/>
      <c r="AF936" s="193"/>
      <c r="AG936" s="193"/>
      <c r="AH936" s="193"/>
      <c r="AI936" s="193"/>
      <c r="AJ936" s="193"/>
      <c r="AK936" s="193"/>
      <c r="AL936" s="193"/>
      <c r="AM936" s="193"/>
      <c r="AN936" s="193"/>
      <c r="AO936" s="193"/>
      <c r="AP936" s="193"/>
      <c r="AQ936" s="193"/>
      <c r="AR936" s="193"/>
      <c r="AS936" s="193"/>
      <c r="AT936" s="193"/>
      <c r="AU936" s="193"/>
      <c r="AV936" s="193"/>
    </row>
    <row r="937" spans="1:48" ht="15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  <c r="AE937" s="193"/>
      <c r="AF937" s="193"/>
      <c r="AG937" s="193"/>
      <c r="AH937" s="193"/>
      <c r="AI937" s="193"/>
      <c r="AJ937" s="193"/>
      <c r="AK937" s="193"/>
      <c r="AL937" s="193"/>
      <c r="AM937" s="193"/>
      <c r="AN937" s="193"/>
      <c r="AO937" s="193"/>
      <c r="AP937" s="193"/>
      <c r="AQ937" s="193"/>
      <c r="AR937" s="193"/>
      <c r="AS937" s="193"/>
      <c r="AT937" s="193"/>
      <c r="AU937" s="193"/>
      <c r="AV937" s="193"/>
    </row>
    <row r="938" spans="1:48" ht="15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  <c r="AE938" s="193"/>
      <c r="AF938" s="193"/>
      <c r="AG938" s="193"/>
      <c r="AH938" s="193"/>
      <c r="AI938" s="193"/>
      <c r="AJ938" s="193"/>
      <c r="AK938" s="193"/>
      <c r="AL938" s="193"/>
      <c r="AM938" s="193"/>
      <c r="AN938" s="193"/>
      <c r="AO938" s="193"/>
      <c r="AP938" s="193"/>
      <c r="AQ938" s="193"/>
      <c r="AR938" s="193"/>
      <c r="AS938" s="193"/>
      <c r="AT938" s="193"/>
      <c r="AU938" s="193"/>
      <c r="AV938" s="193"/>
    </row>
    <row r="939" spans="1:48" ht="15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  <c r="AE939" s="193"/>
      <c r="AF939" s="193"/>
      <c r="AG939" s="193"/>
      <c r="AH939" s="193"/>
      <c r="AI939" s="193"/>
      <c r="AJ939" s="193"/>
      <c r="AK939" s="193"/>
      <c r="AL939" s="193"/>
      <c r="AM939" s="193"/>
      <c r="AN939" s="193"/>
      <c r="AO939" s="193"/>
      <c r="AP939" s="193"/>
      <c r="AQ939" s="193"/>
      <c r="AR939" s="193"/>
      <c r="AS939" s="193"/>
      <c r="AT939" s="193"/>
      <c r="AU939" s="193"/>
      <c r="AV939" s="193"/>
    </row>
    <row r="940" spans="1:48" ht="15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  <c r="AE940" s="193"/>
      <c r="AF940" s="193"/>
      <c r="AG940" s="193"/>
      <c r="AH940" s="193"/>
      <c r="AI940" s="193"/>
      <c r="AJ940" s="193"/>
      <c r="AK940" s="193"/>
      <c r="AL940" s="193"/>
      <c r="AM940" s="193"/>
      <c r="AN940" s="193"/>
      <c r="AO940" s="193"/>
      <c r="AP940" s="193"/>
      <c r="AQ940" s="193"/>
      <c r="AR940" s="193"/>
      <c r="AS940" s="193"/>
      <c r="AT940" s="193"/>
      <c r="AU940" s="193"/>
      <c r="AV940" s="193"/>
    </row>
    <row r="941" spans="1:48" ht="15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  <c r="AE941" s="193"/>
      <c r="AF941" s="193"/>
      <c r="AG941" s="193"/>
      <c r="AH941" s="193"/>
      <c r="AI941" s="193"/>
      <c r="AJ941" s="193"/>
      <c r="AK941" s="193"/>
      <c r="AL941" s="193"/>
      <c r="AM941" s="193"/>
      <c r="AN941" s="193"/>
      <c r="AO941" s="193"/>
      <c r="AP941" s="193"/>
      <c r="AQ941" s="193"/>
      <c r="AR941" s="193"/>
      <c r="AS941" s="193"/>
      <c r="AT941" s="193"/>
      <c r="AU941" s="193"/>
      <c r="AV941" s="193"/>
    </row>
    <row r="942" spans="1:48" ht="15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  <c r="AE942" s="193"/>
      <c r="AF942" s="193"/>
      <c r="AG942" s="193"/>
      <c r="AH942" s="193"/>
      <c r="AI942" s="193"/>
      <c r="AJ942" s="193"/>
      <c r="AK942" s="193"/>
      <c r="AL942" s="193"/>
      <c r="AM942" s="193"/>
      <c r="AN942" s="193"/>
      <c r="AO942" s="193"/>
      <c r="AP942" s="193"/>
      <c r="AQ942" s="193"/>
      <c r="AR942" s="193"/>
      <c r="AS942" s="193"/>
      <c r="AT942" s="193"/>
      <c r="AU942" s="193"/>
      <c r="AV942" s="193"/>
    </row>
    <row r="943" spans="1:48" ht="15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  <c r="AA943" s="193"/>
      <c r="AB943" s="193"/>
      <c r="AC943" s="193"/>
      <c r="AD943" s="193"/>
      <c r="AE943" s="193"/>
      <c r="AF943" s="193"/>
      <c r="AG943" s="193"/>
      <c r="AH943" s="193"/>
      <c r="AI943" s="193"/>
      <c r="AJ943" s="193"/>
      <c r="AK943" s="193"/>
      <c r="AL943" s="193"/>
      <c r="AM943" s="193"/>
      <c r="AN943" s="193"/>
      <c r="AO943" s="193"/>
      <c r="AP943" s="193"/>
      <c r="AQ943" s="193"/>
      <c r="AR943" s="193"/>
      <c r="AS943" s="193"/>
      <c r="AT943" s="193"/>
      <c r="AU943" s="193"/>
      <c r="AV943" s="193"/>
    </row>
    <row r="944" spans="1:48" ht="15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  <c r="AE944" s="193"/>
      <c r="AF944" s="193"/>
      <c r="AG944" s="193"/>
      <c r="AH944" s="193"/>
      <c r="AI944" s="193"/>
      <c r="AJ944" s="193"/>
      <c r="AK944" s="193"/>
      <c r="AL944" s="193"/>
      <c r="AM944" s="193"/>
      <c r="AN944" s="193"/>
      <c r="AO944" s="193"/>
      <c r="AP944" s="193"/>
      <c r="AQ944" s="193"/>
      <c r="AR944" s="193"/>
      <c r="AS944" s="193"/>
      <c r="AT944" s="193"/>
      <c r="AU944" s="193"/>
      <c r="AV944" s="193"/>
    </row>
    <row r="945" spans="1:48" ht="15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  <c r="AE945" s="193"/>
      <c r="AF945" s="193"/>
      <c r="AG945" s="193"/>
      <c r="AH945" s="193"/>
      <c r="AI945" s="193"/>
      <c r="AJ945" s="193"/>
      <c r="AK945" s="193"/>
      <c r="AL945" s="193"/>
      <c r="AM945" s="193"/>
      <c r="AN945" s="193"/>
      <c r="AO945" s="193"/>
      <c r="AP945" s="193"/>
      <c r="AQ945" s="193"/>
      <c r="AR945" s="193"/>
      <c r="AS945" s="193"/>
      <c r="AT945" s="193"/>
      <c r="AU945" s="193"/>
      <c r="AV945" s="193"/>
    </row>
    <row r="946" spans="1:48" ht="15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  <c r="AE946" s="193"/>
      <c r="AF946" s="193"/>
      <c r="AG946" s="193"/>
      <c r="AH946" s="193"/>
      <c r="AI946" s="193"/>
      <c r="AJ946" s="193"/>
      <c r="AK946" s="193"/>
      <c r="AL946" s="193"/>
      <c r="AM946" s="193"/>
      <c r="AN946" s="193"/>
      <c r="AO946" s="193"/>
      <c r="AP946" s="193"/>
      <c r="AQ946" s="193"/>
      <c r="AR946" s="193"/>
      <c r="AS946" s="193"/>
      <c r="AT946" s="193"/>
      <c r="AU946" s="193"/>
      <c r="AV946" s="193"/>
    </row>
    <row r="947" spans="1:48" ht="15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  <c r="AE947" s="193"/>
      <c r="AF947" s="193"/>
      <c r="AG947" s="193"/>
      <c r="AH947" s="193"/>
      <c r="AI947" s="193"/>
      <c r="AJ947" s="193"/>
      <c r="AK947" s="193"/>
      <c r="AL947" s="193"/>
      <c r="AM947" s="193"/>
      <c r="AN947" s="193"/>
      <c r="AO947" s="193"/>
      <c r="AP947" s="193"/>
      <c r="AQ947" s="193"/>
      <c r="AR947" s="193"/>
      <c r="AS947" s="193"/>
      <c r="AT947" s="193"/>
      <c r="AU947" s="193"/>
      <c r="AV947" s="193"/>
    </row>
    <row r="948" spans="1:48" ht="15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  <c r="AA948" s="193"/>
      <c r="AB948" s="193"/>
      <c r="AC948" s="193"/>
      <c r="AD948" s="193"/>
      <c r="AE948" s="193"/>
      <c r="AF948" s="193"/>
      <c r="AG948" s="193"/>
      <c r="AH948" s="193"/>
      <c r="AI948" s="193"/>
      <c r="AJ948" s="193"/>
      <c r="AK948" s="193"/>
      <c r="AL948" s="193"/>
      <c r="AM948" s="193"/>
      <c r="AN948" s="193"/>
      <c r="AO948" s="193"/>
      <c r="AP948" s="193"/>
      <c r="AQ948" s="193"/>
      <c r="AR948" s="193"/>
      <c r="AS948" s="193"/>
      <c r="AT948" s="193"/>
      <c r="AU948" s="193"/>
      <c r="AV948" s="193"/>
    </row>
    <row r="949" spans="1:48" ht="15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  <c r="AE949" s="193"/>
      <c r="AF949" s="193"/>
      <c r="AG949" s="193"/>
      <c r="AH949" s="193"/>
      <c r="AI949" s="193"/>
      <c r="AJ949" s="193"/>
      <c r="AK949" s="193"/>
      <c r="AL949" s="193"/>
      <c r="AM949" s="193"/>
      <c r="AN949" s="193"/>
      <c r="AO949" s="193"/>
      <c r="AP949" s="193"/>
      <c r="AQ949" s="193"/>
      <c r="AR949" s="193"/>
      <c r="AS949" s="193"/>
      <c r="AT949" s="193"/>
      <c r="AU949" s="193"/>
      <c r="AV949" s="193"/>
    </row>
    <row r="950" spans="1:48" ht="15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  <c r="AE950" s="193"/>
      <c r="AF950" s="193"/>
      <c r="AG950" s="193"/>
      <c r="AH950" s="193"/>
      <c r="AI950" s="193"/>
      <c r="AJ950" s="193"/>
      <c r="AK950" s="193"/>
      <c r="AL950" s="193"/>
      <c r="AM950" s="193"/>
      <c r="AN950" s="193"/>
      <c r="AO950" s="193"/>
      <c r="AP950" s="193"/>
      <c r="AQ950" s="193"/>
      <c r="AR950" s="193"/>
      <c r="AS950" s="193"/>
      <c r="AT950" s="193"/>
      <c r="AU950" s="193"/>
      <c r="AV950" s="193"/>
    </row>
    <row r="951" spans="1:48" ht="15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  <c r="AA951" s="193"/>
      <c r="AB951" s="193"/>
      <c r="AC951" s="193"/>
      <c r="AD951" s="193"/>
      <c r="AE951" s="193"/>
      <c r="AF951" s="193"/>
      <c r="AG951" s="193"/>
      <c r="AH951" s="193"/>
      <c r="AI951" s="193"/>
      <c r="AJ951" s="193"/>
      <c r="AK951" s="193"/>
      <c r="AL951" s="193"/>
      <c r="AM951" s="193"/>
      <c r="AN951" s="193"/>
      <c r="AO951" s="193"/>
      <c r="AP951" s="193"/>
      <c r="AQ951" s="193"/>
      <c r="AR951" s="193"/>
      <c r="AS951" s="193"/>
      <c r="AT951" s="193"/>
      <c r="AU951" s="193"/>
      <c r="AV951" s="193"/>
    </row>
    <row r="952" spans="1:48" ht="15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  <c r="AE952" s="193"/>
      <c r="AF952" s="193"/>
      <c r="AG952" s="193"/>
      <c r="AH952" s="193"/>
      <c r="AI952" s="193"/>
      <c r="AJ952" s="193"/>
      <c r="AK952" s="193"/>
      <c r="AL952" s="193"/>
      <c r="AM952" s="193"/>
      <c r="AN952" s="193"/>
      <c r="AO952" s="193"/>
      <c r="AP952" s="193"/>
      <c r="AQ952" s="193"/>
      <c r="AR952" s="193"/>
      <c r="AS952" s="193"/>
      <c r="AT952" s="193"/>
      <c r="AU952" s="193"/>
      <c r="AV952" s="193"/>
    </row>
    <row r="953" spans="1:48" ht="15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  <c r="AE953" s="193"/>
      <c r="AF953" s="193"/>
      <c r="AG953" s="193"/>
      <c r="AH953" s="193"/>
      <c r="AI953" s="193"/>
      <c r="AJ953" s="193"/>
      <c r="AK953" s="193"/>
      <c r="AL953" s="193"/>
      <c r="AM953" s="193"/>
      <c r="AN953" s="193"/>
      <c r="AO953" s="193"/>
      <c r="AP953" s="193"/>
      <c r="AQ953" s="193"/>
      <c r="AR953" s="193"/>
      <c r="AS953" s="193"/>
      <c r="AT953" s="193"/>
      <c r="AU953" s="193"/>
      <c r="AV953" s="193"/>
    </row>
    <row r="954" spans="1:48" ht="15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  <c r="AE954" s="193"/>
      <c r="AF954" s="193"/>
      <c r="AG954" s="193"/>
      <c r="AH954" s="193"/>
      <c r="AI954" s="193"/>
      <c r="AJ954" s="193"/>
      <c r="AK954" s="193"/>
      <c r="AL954" s="193"/>
      <c r="AM954" s="193"/>
      <c r="AN954" s="193"/>
      <c r="AO954" s="193"/>
      <c r="AP954" s="193"/>
      <c r="AQ954" s="193"/>
      <c r="AR954" s="193"/>
      <c r="AS954" s="193"/>
      <c r="AT954" s="193"/>
      <c r="AU954" s="193"/>
      <c r="AV954" s="193"/>
    </row>
    <row r="955" spans="1:48" ht="15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  <c r="AE955" s="193"/>
      <c r="AF955" s="193"/>
      <c r="AG955" s="193"/>
      <c r="AH955" s="193"/>
      <c r="AI955" s="193"/>
      <c r="AJ955" s="193"/>
      <c r="AK955" s="193"/>
      <c r="AL955" s="193"/>
      <c r="AM955" s="193"/>
      <c r="AN955" s="193"/>
      <c r="AO955" s="193"/>
      <c r="AP955" s="193"/>
      <c r="AQ955" s="193"/>
      <c r="AR955" s="193"/>
      <c r="AS955" s="193"/>
      <c r="AT955" s="193"/>
      <c r="AU955" s="193"/>
      <c r="AV955" s="193"/>
    </row>
    <row r="956" spans="1:48" ht="15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  <c r="AE956" s="193"/>
      <c r="AF956" s="193"/>
      <c r="AG956" s="193"/>
      <c r="AH956" s="193"/>
      <c r="AI956" s="193"/>
      <c r="AJ956" s="193"/>
      <c r="AK956" s="193"/>
      <c r="AL956" s="193"/>
      <c r="AM956" s="193"/>
      <c r="AN956" s="193"/>
      <c r="AO956" s="193"/>
      <c r="AP956" s="193"/>
      <c r="AQ956" s="193"/>
      <c r="AR956" s="193"/>
      <c r="AS956" s="193"/>
      <c r="AT956" s="193"/>
      <c r="AU956" s="193"/>
      <c r="AV956" s="193"/>
    </row>
    <row r="957" spans="1:48" ht="15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  <c r="AE957" s="193"/>
      <c r="AF957" s="193"/>
      <c r="AG957" s="193"/>
      <c r="AH957" s="193"/>
      <c r="AI957" s="193"/>
      <c r="AJ957" s="193"/>
      <c r="AK957" s="193"/>
      <c r="AL957" s="193"/>
      <c r="AM957" s="193"/>
      <c r="AN957" s="193"/>
      <c r="AO957" s="193"/>
      <c r="AP957" s="193"/>
      <c r="AQ957" s="193"/>
      <c r="AR957" s="193"/>
      <c r="AS957" s="193"/>
      <c r="AT957" s="193"/>
      <c r="AU957" s="193"/>
      <c r="AV957" s="193"/>
    </row>
    <row r="958" spans="1:48" ht="15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  <c r="AE958" s="193"/>
      <c r="AF958" s="193"/>
      <c r="AG958" s="193"/>
      <c r="AH958" s="193"/>
      <c r="AI958" s="193"/>
      <c r="AJ958" s="193"/>
      <c r="AK958" s="193"/>
      <c r="AL958" s="193"/>
      <c r="AM958" s="193"/>
      <c r="AN958" s="193"/>
      <c r="AO958" s="193"/>
      <c r="AP958" s="193"/>
      <c r="AQ958" s="193"/>
      <c r="AR958" s="193"/>
      <c r="AS958" s="193"/>
      <c r="AT958" s="193"/>
      <c r="AU958" s="193"/>
      <c r="AV958" s="193"/>
    </row>
    <row r="959" spans="1:48" ht="15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  <c r="AE959" s="193"/>
      <c r="AF959" s="193"/>
      <c r="AG959" s="193"/>
      <c r="AH959" s="193"/>
      <c r="AI959" s="193"/>
      <c r="AJ959" s="193"/>
      <c r="AK959" s="193"/>
      <c r="AL959" s="193"/>
      <c r="AM959" s="193"/>
      <c r="AN959" s="193"/>
      <c r="AO959" s="193"/>
      <c r="AP959" s="193"/>
      <c r="AQ959" s="193"/>
      <c r="AR959" s="193"/>
      <c r="AS959" s="193"/>
      <c r="AT959" s="193"/>
      <c r="AU959" s="193"/>
      <c r="AV959" s="193"/>
    </row>
    <row r="960" spans="1:48" ht="15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  <c r="AE960" s="193"/>
      <c r="AF960" s="193"/>
      <c r="AG960" s="193"/>
      <c r="AH960" s="193"/>
      <c r="AI960" s="193"/>
      <c r="AJ960" s="193"/>
      <c r="AK960" s="193"/>
      <c r="AL960" s="193"/>
      <c r="AM960" s="193"/>
      <c r="AN960" s="193"/>
      <c r="AO960" s="193"/>
      <c r="AP960" s="193"/>
      <c r="AQ960" s="193"/>
      <c r="AR960" s="193"/>
      <c r="AS960" s="193"/>
      <c r="AT960" s="193"/>
      <c r="AU960" s="193"/>
      <c r="AV960" s="193"/>
    </row>
    <row r="961" spans="1:48" ht="15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  <c r="AE961" s="193"/>
      <c r="AF961" s="193"/>
      <c r="AG961" s="193"/>
      <c r="AH961" s="193"/>
      <c r="AI961" s="193"/>
      <c r="AJ961" s="193"/>
      <c r="AK961" s="193"/>
      <c r="AL961" s="193"/>
      <c r="AM961" s="193"/>
      <c r="AN961" s="193"/>
      <c r="AO961" s="193"/>
      <c r="AP961" s="193"/>
      <c r="AQ961" s="193"/>
      <c r="AR961" s="193"/>
      <c r="AS961" s="193"/>
      <c r="AT961" s="193"/>
      <c r="AU961" s="193"/>
      <c r="AV961" s="193"/>
    </row>
    <row r="962" spans="1:48" ht="15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  <c r="AE962" s="193"/>
      <c r="AF962" s="193"/>
      <c r="AG962" s="193"/>
      <c r="AH962" s="193"/>
      <c r="AI962" s="193"/>
      <c r="AJ962" s="193"/>
      <c r="AK962" s="193"/>
      <c r="AL962" s="193"/>
      <c r="AM962" s="193"/>
      <c r="AN962" s="193"/>
      <c r="AO962" s="193"/>
      <c r="AP962" s="193"/>
      <c r="AQ962" s="193"/>
      <c r="AR962" s="193"/>
      <c r="AS962" s="193"/>
      <c r="AT962" s="193"/>
      <c r="AU962" s="193"/>
      <c r="AV962" s="193"/>
    </row>
    <row r="963" spans="1:48" ht="15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  <c r="AE963" s="193"/>
      <c r="AF963" s="193"/>
      <c r="AG963" s="193"/>
      <c r="AH963" s="193"/>
      <c r="AI963" s="193"/>
      <c r="AJ963" s="193"/>
      <c r="AK963" s="193"/>
      <c r="AL963" s="193"/>
      <c r="AM963" s="193"/>
      <c r="AN963" s="193"/>
      <c r="AO963" s="193"/>
      <c r="AP963" s="193"/>
      <c r="AQ963" s="193"/>
      <c r="AR963" s="193"/>
      <c r="AS963" s="193"/>
      <c r="AT963" s="193"/>
      <c r="AU963" s="193"/>
      <c r="AV963" s="193"/>
    </row>
    <row r="964" spans="1:48" ht="15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  <c r="AE964" s="193"/>
      <c r="AF964" s="193"/>
      <c r="AG964" s="193"/>
      <c r="AH964" s="193"/>
      <c r="AI964" s="193"/>
      <c r="AJ964" s="193"/>
      <c r="AK964" s="193"/>
      <c r="AL964" s="193"/>
      <c r="AM964" s="193"/>
      <c r="AN964" s="193"/>
      <c r="AO964" s="193"/>
      <c r="AP964" s="193"/>
      <c r="AQ964" s="193"/>
      <c r="AR964" s="193"/>
      <c r="AS964" s="193"/>
      <c r="AT964" s="193"/>
      <c r="AU964" s="193"/>
      <c r="AV964" s="193"/>
    </row>
    <row r="965" spans="1:48" ht="15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  <c r="AE965" s="193"/>
      <c r="AF965" s="193"/>
      <c r="AG965" s="193"/>
      <c r="AH965" s="193"/>
      <c r="AI965" s="193"/>
      <c r="AJ965" s="193"/>
      <c r="AK965" s="193"/>
      <c r="AL965" s="193"/>
      <c r="AM965" s="193"/>
      <c r="AN965" s="193"/>
      <c r="AO965" s="193"/>
      <c r="AP965" s="193"/>
      <c r="AQ965" s="193"/>
      <c r="AR965" s="193"/>
      <c r="AS965" s="193"/>
      <c r="AT965" s="193"/>
      <c r="AU965" s="193"/>
      <c r="AV965" s="193"/>
    </row>
    <row r="966" spans="1:48" ht="15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  <c r="AE966" s="193"/>
      <c r="AF966" s="193"/>
      <c r="AG966" s="193"/>
      <c r="AH966" s="193"/>
      <c r="AI966" s="193"/>
      <c r="AJ966" s="193"/>
      <c r="AK966" s="193"/>
      <c r="AL966" s="193"/>
      <c r="AM966" s="193"/>
      <c r="AN966" s="193"/>
      <c r="AO966" s="193"/>
      <c r="AP966" s="193"/>
      <c r="AQ966" s="193"/>
      <c r="AR966" s="193"/>
      <c r="AS966" s="193"/>
      <c r="AT966" s="193"/>
      <c r="AU966" s="193"/>
      <c r="AV966" s="193"/>
    </row>
    <row r="967" spans="1:48" ht="15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  <c r="AE967" s="193"/>
      <c r="AF967" s="193"/>
      <c r="AG967" s="193"/>
      <c r="AH967" s="193"/>
      <c r="AI967" s="193"/>
      <c r="AJ967" s="193"/>
      <c r="AK967" s="193"/>
      <c r="AL967" s="193"/>
      <c r="AM967" s="193"/>
      <c r="AN967" s="193"/>
      <c r="AO967" s="193"/>
      <c r="AP967" s="193"/>
      <c r="AQ967" s="193"/>
      <c r="AR967" s="193"/>
      <c r="AS967" s="193"/>
      <c r="AT967" s="193"/>
      <c r="AU967" s="193"/>
      <c r="AV967" s="193"/>
    </row>
    <row r="968" spans="1:48" ht="15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  <c r="AE968" s="193"/>
      <c r="AF968" s="193"/>
      <c r="AG968" s="193"/>
      <c r="AH968" s="193"/>
      <c r="AI968" s="193"/>
      <c r="AJ968" s="193"/>
      <c r="AK968" s="193"/>
      <c r="AL968" s="193"/>
      <c r="AM968" s="193"/>
      <c r="AN968" s="193"/>
      <c r="AO968" s="193"/>
      <c r="AP968" s="193"/>
      <c r="AQ968" s="193"/>
      <c r="AR968" s="193"/>
      <c r="AS968" s="193"/>
      <c r="AT968" s="193"/>
      <c r="AU968" s="193"/>
      <c r="AV968" s="193"/>
    </row>
    <row r="969" spans="1:48" ht="15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  <c r="AE969" s="193"/>
      <c r="AF969" s="193"/>
      <c r="AG969" s="193"/>
      <c r="AH969" s="193"/>
      <c r="AI969" s="193"/>
      <c r="AJ969" s="193"/>
      <c r="AK969" s="193"/>
      <c r="AL969" s="193"/>
      <c r="AM969" s="193"/>
      <c r="AN969" s="193"/>
      <c r="AO969" s="193"/>
      <c r="AP969" s="193"/>
      <c r="AQ969" s="193"/>
      <c r="AR969" s="193"/>
      <c r="AS969" s="193"/>
      <c r="AT969" s="193"/>
      <c r="AU969" s="193"/>
      <c r="AV969" s="193"/>
    </row>
    <row r="970" spans="1:48" ht="15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  <c r="AE970" s="193"/>
      <c r="AF970" s="193"/>
      <c r="AG970" s="193"/>
      <c r="AH970" s="193"/>
      <c r="AI970" s="193"/>
      <c r="AJ970" s="193"/>
      <c r="AK970" s="193"/>
      <c r="AL970" s="193"/>
      <c r="AM970" s="193"/>
      <c r="AN970" s="193"/>
      <c r="AO970" s="193"/>
      <c r="AP970" s="193"/>
      <c r="AQ970" s="193"/>
      <c r="AR970" s="193"/>
      <c r="AS970" s="193"/>
      <c r="AT970" s="193"/>
      <c r="AU970" s="193"/>
      <c r="AV970" s="193"/>
    </row>
    <row r="971" spans="1:48" ht="15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  <c r="AE971" s="193"/>
      <c r="AF971" s="193"/>
      <c r="AG971" s="193"/>
      <c r="AH971" s="193"/>
      <c r="AI971" s="193"/>
      <c r="AJ971" s="193"/>
      <c r="AK971" s="193"/>
      <c r="AL971" s="193"/>
      <c r="AM971" s="193"/>
      <c r="AN971" s="193"/>
      <c r="AO971" s="193"/>
      <c r="AP971" s="193"/>
      <c r="AQ971" s="193"/>
      <c r="AR971" s="193"/>
      <c r="AS971" s="193"/>
      <c r="AT971" s="193"/>
      <c r="AU971" s="193"/>
      <c r="AV971" s="193"/>
    </row>
    <row r="972" spans="1:48" ht="15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  <c r="AE972" s="193"/>
      <c r="AF972" s="193"/>
      <c r="AG972" s="193"/>
      <c r="AH972" s="193"/>
      <c r="AI972" s="193"/>
      <c r="AJ972" s="193"/>
      <c r="AK972" s="193"/>
      <c r="AL972" s="193"/>
      <c r="AM972" s="193"/>
      <c r="AN972" s="193"/>
      <c r="AO972" s="193"/>
      <c r="AP972" s="193"/>
      <c r="AQ972" s="193"/>
      <c r="AR972" s="193"/>
      <c r="AS972" s="193"/>
      <c r="AT972" s="193"/>
      <c r="AU972" s="193"/>
      <c r="AV972" s="193"/>
    </row>
    <row r="973" spans="1:48" ht="15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  <c r="AE973" s="193"/>
      <c r="AF973" s="193"/>
      <c r="AG973" s="193"/>
      <c r="AH973" s="193"/>
      <c r="AI973" s="193"/>
      <c r="AJ973" s="193"/>
      <c r="AK973" s="193"/>
      <c r="AL973" s="193"/>
      <c r="AM973" s="193"/>
      <c r="AN973" s="193"/>
      <c r="AO973" s="193"/>
      <c r="AP973" s="193"/>
      <c r="AQ973" s="193"/>
      <c r="AR973" s="193"/>
      <c r="AS973" s="193"/>
      <c r="AT973" s="193"/>
      <c r="AU973" s="193"/>
      <c r="AV973" s="193"/>
    </row>
    <row r="974" spans="1:48" ht="15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  <c r="AA974" s="193"/>
      <c r="AB974" s="193"/>
      <c r="AC974" s="193"/>
      <c r="AD974" s="193"/>
      <c r="AE974" s="193"/>
      <c r="AF974" s="193"/>
      <c r="AG974" s="193"/>
      <c r="AH974" s="193"/>
      <c r="AI974" s="193"/>
      <c r="AJ974" s="193"/>
      <c r="AK974" s="193"/>
      <c r="AL974" s="193"/>
      <c r="AM974" s="193"/>
      <c r="AN974" s="193"/>
      <c r="AO974" s="193"/>
      <c r="AP974" s="193"/>
      <c r="AQ974" s="193"/>
      <c r="AR974" s="193"/>
      <c r="AS974" s="193"/>
      <c r="AT974" s="193"/>
      <c r="AU974" s="193"/>
      <c r="AV974" s="193"/>
    </row>
    <row r="975" spans="1:48" ht="15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  <c r="AE975" s="193"/>
      <c r="AF975" s="193"/>
      <c r="AG975" s="193"/>
      <c r="AH975" s="193"/>
      <c r="AI975" s="193"/>
      <c r="AJ975" s="193"/>
      <c r="AK975" s="193"/>
      <c r="AL975" s="193"/>
      <c r="AM975" s="193"/>
      <c r="AN975" s="193"/>
      <c r="AO975" s="193"/>
      <c r="AP975" s="193"/>
      <c r="AQ975" s="193"/>
      <c r="AR975" s="193"/>
      <c r="AS975" s="193"/>
      <c r="AT975" s="193"/>
      <c r="AU975" s="193"/>
      <c r="AV975" s="193"/>
    </row>
    <row r="976" spans="1:48" ht="15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  <c r="AE976" s="193"/>
      <c r="AF976" s="193"/>
      <c r="AG976" s="193"/>
      <c r="AH976" s="193"/>
      <c r="AI976" s="193"/>
      <c r="AJ976" s="193"/>
      <c r="AK976" s="193"/>
      <c r="AL976" s="193"/>
      <c r="AM976" s="193"/>
      <c r="AN976" s="193"/>
      <c r="AO976" s="193"/>
      <c r="AP976" s="193"/>
      <c r="AQ976" s="193"/>
      <c r="AR976" s="193"/>
      <c r="AS976" s="193"/>
      <c r="AT976" s="193"/>
      <c r="AU976" s="193"/>
      <c r="AV976" s="193"/>
    </row>
    <row r="977" spans="1:48" ht="15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  <c r="AE977" s="193"/>
      <c r="AF977" s="193"/>
      <c r="AG977" s="193"/>
      <c r="AH977" s="193"/>
      <c r="AI977" s="193"/>
      <c r="AJ977" s="193"/>
      <c r="AK977" s="193"/>
      <c r="AL977" s="193"/>
      <c r="AM977" s="193"/>
      <c r="AN977" s="193"/>
      <c r="AO977" s="193"/>
      <c r="AP977" s="193"/>
      <c r="AQ977" s="193"/>
      <c r="AR977" s="193"/>
      <c r="AS977" s="193"/>
      <c r="AT977" s="193"/>
      <c r="AU977" s="193"/>
      <c r="AV977" s="193"/>
    </row>
    <row r="978" spans="1:48" ht="15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  <c r="AE978" s="193"/>
      <c r="AF978" s="193"/>
      <c r="AG978" s="193"/>
      <c r="AH978" s="193"/>
      <c r="AI978" s="193"/>
      <c r="AJ978" s="193"/>
      <c r="AK978" s="193"/>
      <c r="AL978" s="193"/>
      <c r="AM978" s="193"/>
      <c r="AN978" s="193"/>
      <c r="AO978" s="193"/>
      <c r="AP978" s="193"/>
      <c r="AQ978" s="193"/>
      <c r="AR978" s="193"/>
      <c r="AS978" s="193"/>
      <c r="AT978" s="193"/>
      <c r="AU978" s="193"/>
      <c r="AV978" s="193"/>
    </row>
    <row r="979" spans="1:48" ht="15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  <c r="AA979" s="193"/>
      <c r="AB979" s="193"/>
      <c r="AC979" s="193"/>
      <c r="AD979" s="193"/>
      <c r="AE979" s="193"/>
      <c r="AF979" s="193"/>
      <c r="AG979" s="193"/>
      <c r="AH979" s="193"/>
      <c r="AI979" s="193"/>
      <c r="AJ979" s="193"/>
      <c r="AK979" s="193"/>
      <c r="AL979" s="193"/>
      <c r="AM979" s="193"/>
      <c r="AN979" s="193"/>
      <c r="AO979" s="193"/>
      <c r="AP979" s="193"/>
      <c r="AQ979" s="193"/>
      <c r="AR979" s="193"/>
      <c r="AS979" s="193"/>
      <c r="AT979" s="193"/>
      <c r="AU979" s="193"/>
      <c r="AV979" s="193"/>
    </row>
    <row r="980" spans="1:48" ht="15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  <c r="AE980" s="193"/>
      <c r="AF980" s="193"/>
      <c r="AG980" s="193"/>
      <c r="AH980" s="193"/>
      <c r="AI980" s="193"/>
      <c r="AJ980" s="193"/>
      <c r="AK980" s="193"/>
      <c r="AL980" s="193"/>
      <c r="AM980" s="193"/>
      <c r="AN980" s="193"/>
      <c r="AO980" s="193"/>
      <c r="AP980" s="193"/>
      <c r="AQ980" s="193"/>
      <c r="AR980" s="193"/>
      <c r="AS980" s="193"/>
      <c r="AT980" s="193"/>
      <c r="AU980" s="193"/>
      <c r="AV980" s="193"/>
    </row>
    <row r="981" spans="1:48" ht="15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  <c r="AE981" s="193"/>
      <c r="AF981" s="193"/>
      <c r="AG981" s="193"/>
      <c r="AH981" s="193"/>
      <c r="AI981" s="193"/>
      <c r="AJ981" s="193"/>
      <c r="AK981" s="193"/>
      <c r="AL981" s="193"/>
      <c r="AM981" s="193"/>
      <c r="AN981" s="193"/>
      <c r="AO981" s="193"/>
      <c r="AP981" s="193"/>
      <c r="AQ981" s="193"/>
      <c r="AR981" s="193"/>
      <c r="AS981" s="193"/>
      <c r="AT981" s="193"/>
      <c r="AU981" s="193"/>
      <c r="AV981" s="193"/>
    </row>
    <row r="982" spans="1:48" ht="15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  <c r="AE982" s="193"/>
      <c r="AF982" s="193"/>
      <c r="AG982" s="193"/>
      <c r="AH982" s="193"/>
      <c r="AI982" s="193"/>
      <c r="AJ982" s="193"/>
      <c r="AK982" s="193"/>
      <c r="AL982" s="193"/>
      <c r="AM982" s="193"/>
      <c r="AN982" s="193"/>
      <c r="AO982" s="193"/>
      <c r="AP982" s="193"/>
      <c r="AQ982" s="193"/>
      <c r="AR982" s="193"/>
      <c r="AS982" s="193"/>
      <c r="AT982" s="193"/>
      <c r="AU982" s="193"/>
      <c r="AV982" s="193"/>
    </row>
    <row r="983" spans="1:48" ht="15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  <c r="AE983" s="193"/>
      <c r="AF983" s="193"/>
      <c r="AG983" s="193"/>
      <c r="AH983" s="193"/>
      <c r="AI983" s="193"/>
      <c r="AJ983" s="193"/>
      <c r="AK983" s="193"/>
      <c r="AL983" s="193"/>
      <c r="AM983" s="193"/>
      <c r="AN983" s="193"/>
      <c r="AO983" s="193"/>
      <c r="AP983" s="193"/>
      <c r="AQ983" s="193"/>
      <c r="AR983" s="193"/>
      <c r="AS983" s="193"/>
      <c r="AT983" s="193"/>
      <c r="AU983" s="193"/>
      <c r="AV983" s="193"/>
    </row>
    <row r="984" spans="1:48" ht="15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  <c r="AE984" s="193"/>
      <c r="AF984" s="193"/>
      <c r="AG984" s="193"/>
      <c r="AH984" s="193"/>
      <c r="AI984" s="193"/>
      <c r="AJ984" s="193"/>
      <c r="AK984" s="193"/>
      <c r="AL984" s="193"/>
      <c r="AM984" s="193"/>
      <c r="AN984" s="193"/>
      <c r="AO984" s="193"/>
      <c r="AP984" s="193"/>
      <c r="AQ984" s="193"/>
      <c r="AR984" s="193"/>
      <c r="AS984" s="193"/>
      <c r="AT984" s="193"/>
      <c r="AU984" s="193"/>
      <c r="AV984" s="193"/>
    </row>
    <row r="985" spans="1:48" ht="15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  <c r="AE985" s="193"/>
      <c r="AF985" s="193"/>
      <c r="AG985" s="193"/>
      <c r="AH985" s="193"/>
      <c r="AI985" s="193"/>
      <c r="AJ985" s="193"/>
      <c r="AK985" s="193"/>
      <c r="AL985" s="193"/>
      <c r="AM985" s="193"/>
      <c r="AN985" s="193"/>
      <c r="AO985" s="193"/>
      <c r="AP985" s="193"/>
      <c r="AQ985" s="193"/>
      <c r="AR985" s="193"/>
      <c r="AS985" s="193"/>
      <c r="AT985" s="193"/>
      <c r="AU985" s="193"/>
      <c r="AV985" s="193"/>
    </row>
    <row r="986" spans="1:48" ht="15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  <c r="AE986" s="193"/>
      <c r="AF986" s="193"/>
      <c r="AG986" s="193"/>
      <c r="AH986" s="193"/>
      <c r="AI986" s="193"/>
      <c r="AJ986" s="193"/>
      <c r="AK986" s="193"/>
      <c r="AL986" s="193"/>
      <c r="AM986" s="193"/>
      <c r="AN986" s="193"/>
      <c r="AO986" s="193"/>
      <c r="AP986" s="193"/>
      <c r="AQ986" s="193"/>
      <c r="AR986" s="193"/>
      <c r="AS986" s="193"/>
      <c r="AT986" s="193"/>
      <c r="AU986" s="193"/>
      <c r="AV986" s="193"/>
    </row>
    <row r="987" spans="1:48" ht="15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  <c r="AA987" s="193"/>
      <c r="AB987" s="193"/>
      <c r="AC987" s="193"/>
      <c r="AD987" s="193"/>
      <c r="AE987" s="193"/>
      <c r="AF987" s="193"/>
      <c r="AG987" s="193"/>
      <c r="AH987" s="193"/>
      <c r="AI987" s="193"/>
      <c r="AJ987" s="193"/>
      <c r="AK987" s="193"/>
      <c r="AL987" s="193"/>
      <c r="AM987" s="193"/>
      <c r="AN987" s="193"/>
      <c r="AO987" s="193"/>
      <c r="AP987" s="193"/>
      <c r="AQ987" s="193"/>
      <c r="AR987" s="193"/>
      <c r="AS987" s="193"/>
      <c r="AT987" s="193"/>
      <c r="AU987" s="193"/>
      <c r="AV987" s="193"/>
    </row>
    <row r="988" spans="1:48" ht="15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  <c r="AE988" s="193"/>
      <c r="AF988" s="193"/>
      <c r="AG988" s="193"/>
      <c r="AH988" s="193"/>
      <c r="AI988" s="193"/>
      <c r="AJ988" s="193"/>
      <c r="AK988" s="193"/>
      <c r="AL988" s="193"/>
      <c r="AM988" s="193"/>
      <c r="AN988" s="193"/>
      <c r="AO988" s="193"/>
      <c r="AP988" s="193"/>
      <c r="AQ988" s="193"/>
      <c r="AR988" s="193"/>
      <c r="AS988" s="193"/>
      <c r="AT988" s="193"/>
      <c r="AU988" s="193"/>
      <c r="AV988" s="193"/>
    </row>
    <row r="989" spans="1:48" ht="15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  <c r="AE989" s="193"/>
      <c r="AF989" s="193"/>
      <c r="AG989" s="193"/>
      <c r="AH989" s="193"/>
      <c r="AI989" s="193"/>
      <c r="AJ989" s="193"/>
      <c r="AK989" s="193"/>
      <c r="AL989" s="193"/>
      <c r="AM989" s="193"/>
      <c r="AN989" s="193"/>
      <c r="AO989" s="193"/>
      <c r="AP989" s="193"/>
      <c r="AQ989" s="193"/>
      <c r="AR989" s="193"/>
      <c r="AS989" s="193"/>
      <c r="AT989" s="193"/>
      <c r="AU989" s="193"/>
      <c r="AV989" s="193"/>
    </row>
    <row r="990" spans="1:48" ht="15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  <c r="AE990" s="193"/>
      <c r="AF990" s="193"/>
      <c r="AG990" s="193"/>
      <c r="AH990" s="193"/>
      <c r="AI990" s="193"/>
      <c r="AJ990" s="193"/>
      <c r="AK990" s="193"/>
      <c r="AL990" s="193"/>
      <c r="AM990" s="193"/>
      <c r="AN990" s="193"/>
      <c r="AO990" s="193"/>
      <c r="AP990" s="193"/>
      <c r="AQ990" s="193"/>
      <c r="AR990" s="193"/>
      <c r="AS990" s="193"/>
      <c r="AT990" s="193"/>
      <c r="AU990" s="193"/>
      <c r="AV990" s="193"/>
    </row>
    <row r="991" spans="1:48" ht="15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  <c r="AE991" s="193"/>
      <c r="AF991" s="193"/>
      <c r="AG991" s="193"/>
      <c r="AH991" s="193"/>
      <c r="AI991" s="193"/>
      <c r="AJ991" s="193"/>
      <c r="AK991" s="193"/>
      <c r="AL991" s="193"/>
      <c r="AM991" s="193"/>
      <c r="AN991" s="193"/>
      <c r="AO991" s="193"/>
      <c r="AP991" s="193"/>
      <c r="AQ991" s="193"/>
      <c r="AR991" s="193"/>
      <c r="AS991" s="193"/>
      <c r="AT991" s="193"/>
      <c r="AU991" s="193"/>
      <c r="AV991" s="193"/>
    </row>
    <row r="992" spans="1:48" ht="15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  <c r="AE992" s="193"/>
      <c r="AF992" s="193"/>
      <c r="AG992" s="193"/>
      <c r="AH992" s="193"/>
      <c r="AI992" s="193"/>
      <c r="AJ992" s="193"/>
      <c r="AK992" s="193"/>
      <c r="AL992" s="193"/>
      <c r="AM992" s="193"/>
      <c r="AN992" s="193"/>
      <c r="AO992" s="193"/>
      <c r="AP992" s="193"/>
      <c r="AQ992" s="193"/>
      <c r="AR992" s="193"/>
      <c r="AS992" s="193"/>
      <c r="AT992" s="193"/>
      <c r="AU992" s="193"/>
      <c r="AV992" s="193"/>
    </row>
    <row r="993" spans="1:48" ht="15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  <c r="AA993" s="193"/>
      <c r="AB993" s="193"/>
      <c r="AC993" s="193"/>
      <c r="AD993" s="193"/>
      <c r="AE993" s="193"/>
      <c r="AF993" s="193"/>
      <c r="AG993" s="193"/>
      <c r="AH993" s="193"/>
      <c r="AI993" s="193"/>
      <c r="AJ993" s="193"/>
      <c r="AK993" s="193"/>
      <c r="AL993" s="193"/>
      <c r="AM993" s="193"/>
      <c r="AN993" s="193"/>
      <c r="AO993" s="193"/>
      <c r="AP993" s="193"/>
      <c r="AQ993" s="193"/>
      <c r="AR993" s="193"/>
      <c r="AS993" s="193"/>
      <c r="AT993" s="193"/>
      <c r="AU993" s="193"/>
      <c r="AV993" s="193"/>
    </row>
    <row r="994" spans="1:48" ht="15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  <c r="AE994" s="193"/>
      <c r="AF994" s="193"/>
      <c r="AG994" s="193"/>
      <c r="AH994" s="193"/>
      <c r="AI994" s="193"/>
      <c r="AJ994" s="193"/>
      <c r="AK994" s="193"/>
      <c r="AL994" s="193"/>
      <c r="AM994" s="193"/>
      <c r="AN994" s="193"/>
      <c r="AO994" s="193"/>
      <c r="AP994" s="193"/>
      <c r="AQ994" s="193"/>
      <c r="AR994" s="193"/>
      <c r="AS994" s="193"/>
      <c r="AT994" s="193"/>
      <c r="AU994" s="193"/>
      <c r="AV994" s="193"/>
    </row>
    <row r="995" spans="1:48" ht="15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  <c r="AE995" s="193"/>
      <c r="AF995" s="193"/>
      <c r="AG995" s="193"/>
      <c r="AH995" s="193"/>
      <c r="AI995" s="193"/>
      <c r="AJ995" s="193"/>
      <c r="AK995" s="193"/>
      <c r="AL995" s="193"/>
      <c r="AM995" s="193"/>
      <c r="AN995" s="193"/>
      <c r="AO995" s="193"/>
      <c r="AP995" s="193"/>
      <c r="AQ995" s="193"/>
      <c r="AR995" s="193"/>
      <c r="AS995" s="193"/>
      <c r="AT995" s="193"/>
      <c r="AU995" s="193"/>
      <c r="AV995" s="193"/>
    </row>
    <row r="996" spans="1:48" ht="15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  <c r="AE996" s="193"/>
      <c r="AF996" s="193"/>
      <c r="AG996" s="193"/>
      <c r="AH996" s="193"/>
      <c r="AI996" s="193"/>
      <c r="AJ996" s="193"/>
      <c r="AK996" s="193"/>
      <c r="AL996" s="193"/>
      <c r="AM996" s="193"/>
      <c r="AN996" s="193"/>
      <c r="AO996" s="193"/>
      <c r="AP996" s="193"/>
      <c r="AQ996" s="193"/>
      <c r="AR996" s="193"/>
      <c r="AS996" s="193"/>
      <c r="AT996" s="193"/>
      <c r="AU996" s="193"/>
      <c r="AV996" s="193"/>
    </row>
    <row r="997" spans="1:48" ht="15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  <c r="AE997" s="193"/>
      <c r="AF997" s="193"/>
      <c r="AG997" s="193"/>
      <c r="AH997" s="193"/>
      <c r="AI997" s="193"/>
      <c r="AJ997" s="193"/>
      <c r="AK997" s="193"/>
      <c r="AL997" s="193"/>
      <c r="AM997" s="193"/>
      <c r="AN997" s="193"/>
      <c r="AO997" s="193"/>
      <c r="AP997" s="193"/>
      <c r="AQ997" s="193"/>
      <c r="AR997" s="193"/>
      <c r="AS997" s="193"/>
      <c r="AT997" s="193"/>
      <c r="AU997" s="193"/>
      <c r="AV997" s="193"/>
    </row>
    <row r="998" spans="1:48" ht="15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  <c r="AE998" s="193"/>
      <c r="AF998" s="193"/>
      <c r="AG998" s="193"/>
      <c r="AH998" s="193"/>
      <c r="AI998" s="193"/>
      <c r="AJ998" s="193"/>
      <c r="AK998" s="193"/>
      <c r="AL998" s="193"/>
      <c r="AM998" s="193"/>
      <c r="AN998" s="193"/>
      <c r="AO998" s="193"/>
      <c r="AP998" s="193"/>
      <c r="AQ998" s="193"/>
      <c r="AR998" s="193"/>
      <c r="AS998" s="193"/>
      <c r="AT998" s="193"/>
      <c r="AU998" s="193"/>
      <c r="AV998" s="193"/>
    </row>
    <row r="999" spans="1:48" ht="15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  <c r="AE999" s="193"/>
      <c r="AF999" s="193"/>
      <c r="AG999" s="193"/>
      <c r="AH999" s="193"/>
      <c r="AI999" s="193"/>
      <c r="AJ999" s="193"/>
      <c r="AK999" s="193"/>
      <c r="AL999" s="193"/>
      <c r="AM999" s="193"/>
      <c r="AN999" s="193"/>
      <c r="AO999" s="193"/>
      <c r="AP999" s="193"/>
      <c r="AQ999" s="193"/>
      <c r="AR999" s="193"/>
      <c r="AS999" s="193"/>
      <c r="AT999" s="193"/>
      <c r="AU999" s="193"/>
      <c r="AV999" s="193"/>
    </row>
    <row r="1000" spans="1:48" ht="15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  <c r="AE1000" s="193"/>
      <c r="AF1000" s="193"/>
      <c r="AG1000" s="193"/>
      <c r="AH1000" s="193"/>
      <c r="AI1000" s="193"/>
      <c r="AJ1000" s="193"/>
      <c r="AK1000" s="193"/>
      <c r="AL1000" s="193"/>
      <c r="AM1000" s="193"/>
      <c r="AN1000" s="193"/>
      <c r="AO1000" s="193"/>
      <c r="AP1000" s="193"/>
      <c r="AQ1000" s="193"/>
      <c r="AR1000" s="193"/>
      <c r="AS1000" s="193"/>
      <c r="AT1000" s="193"/>
      <c r="AU1000" s="193"/>
      <c r="AV1000" s="193"/>
    </row>
  </sheetData>
  <mergeCells count="4">
    <mergeCell ref="G1:R2"/>
    <mergeCell ref="S1:AD2"/>
    <mergeCell ref="AE1:AH2"/>
    <mergeCell ref="AI1:AL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V1000"/>
  <sheetViews>
    <sheetView workbookViewId="0"/>
  </sheetViews>
  <sheetFormatPr defaultColWidth="12.5703125" defaultRowHeight="15.75" customHeight="1"/>
  <cols>
    <col min="1" max="1" width="6.42578125" customWidth="1"/>
    <col min="2" max="2" width="9.42578125" customWidth="1"/>
    <col min="3" max="3" width="51.42578125" customWidth="1"/>
    <col min="4" max="9" width="12.5703125" hidden="1"/>
    <col min="13" max="21" width="12.5703125" hidden="1"/>
    <col min="25" max="30" width="12.5703125" hidden="1"/>
    <col min="31" max="32" width="17.28515625" customWidth="1"/>
    <col min="33" max="34" width="12.5703125" hidden="1"/>
    <col min="35" max="36" width="17.42578125" customWidth="1"/>
    <col min="37" max="38" width="12.5703125" hidden="1"/>
  </cols>
  <sheetData>
    <row r="1" spans="1:48" ht="15">
      <c r="A1" s="252" t="str">
        <f ca="1">IFERROR(__xludf.DUMMYFUNCTION("IMPORTRANGE(""https://docs.google.com/spreadsheets/d/17satSTpinhgyKONxUt8ymbzIQURiWn9_odZBdnkb3WE/edit#gid=1462225298"",""МСЗУ ОМСУ!A2:c102"")"),"")</f>
        <v/>
      </c>
      <c r="B1" s="247"/>
      <c r="C1" s="248"/>
      <c r="D1" s="180" t="str">
        <f ca="1">IFERROR(__xludf.DUMMYFUNCTION("IMPORTRANGE(""https://docs.google.com/spreadsheets/d/17satSTpinhgyKONxUt8ymbzIQURiWn9_odZBdnkb3WE/edit#gid=1462225298"",""МСЗУ ОМСУ!d2:al4"")"),"")</f>
        <v/>
      </c>
      <c r="E1" s="180"/>
      <c r="F1" s="180"/>
      <c r="G1" s="253" t="str">
        <f ca="1">IFERROR(__xludf.DUMMYFUNCTION("""COMPUTED_VALUE"""),"Количество обращений за получением МСЗУ в электронном виде с использованием ЕПГУ/РПГУ")</f>
        <v>Количество обращений за получением МСЗУ в электронном виде с использованием ЕПГУ/РПГУ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8"/>
      <c r="S1" s="253" t="str">
        <f ca="1">IFERROR(__xludf.DUMMYFUNCTION("""COMPUTED_VALUE"""),"Общее количество обращений во всех формах за получением МСЗУ")</f>
        <v>Общее количество обращений во всех формах за получением МСЗУ</v>
      </c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8"/>
      <c r="AE1" s="253" t="str">
        <f ca="1">IFERROR(__xludf.DUMMYFUNCTION("""COMPUTED_VALUE"""),"Количество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РПГУ")</f>
        <v>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</v>
      </c>
      <c r="AF1" s="247"/>
      <c r="AG1" s="247"/>
      <c r="AH1" s="248"/>
      <c r="AI1" s="253" t="str">
        <f ca="1">IFERROR(__xludf.DUMMYFUNCTION("""COMPUTED_VALUE"""),"Общее количество предоставленных массовых социально значимых услуг в электронном виде с использованием ЕПГУ или РПГУ ")</f>
        <v xml:space="preserve">Общее количество предоставленных массовых социально значимых услуг в электронном виде с использованием ЕПГУ или РПГУ </v>
      </c>
      <c r="AJ1" s="247"/>
      <c r="AK1" s="247"/>
      <c r="AL1" s="248"/>
      <c r="AM1" s="181"/>
      <c r="AN1" s="181"/>
      <c r="AO1" s="181"/>
      <c r="AP1" s="181"/>
      <c r="AQ1" s="181"/>
      <c r="AR1" s="181"/>
      <c r="AS1" s="181"/>
      <c r="AT1" s="181"/>
      <c r="AU1" s="181"/>
      <c r="AV1" s="181"/>
    </row>
    <row r="2" spans="1:48" ht="56.25" customHeight="1">
      <c r="A2" s="249"/>
      <c r="B2" s="250"/>
      <c r="C2" s="251"/>
      <c r="D2" s="182" t="str">
        <f ca="1">IFERROR(__xludf.DUMMYFUNCTION("""COMPUTED_VALUE"""),"Подключена на ЕПГУ")</f>
        <v>Подключена на ЕПГУ</v>
      </c>
      <c r="E2" s="182" t="str">
        <f ca="1">IFERROR(__xludf.DUMMYFUNCTION("""COMPUTED_VALUE"""),"Подключена на РПГУ")</f>
        <v>Подключена на РПГУ</v>
      </c>
      <c r="F2" s="182" t="str">
        <f ca="1">IFERROR(__xludf.DUMMYFUNCTION("""COMPUTED_VALUE"""),"ID")</f>
        <v>ID</v>
      </c>
      <c r="G2" s="249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1"/>
      <c r="S2" s="249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1"/>
      <c r="AE2" s="249"/>
      <c r="AF2" s="250"/>
      <c r="AG2" s="250"/>
      <c r="AH2" s="251"/>
      <c r="AI2" s="249"/>
      <c r="AJ2" s="250"/>
      <c r="AK2" s="250"/>
      <c r="AL2" s="251"/>
      <c r="AM2" s="181"/>
      <c r="AN2" s="181"/>
      <c r="AO2" s="181"/>
      <c r="AP2" s="181"/>
      <c r="AQ2" s="181"/>
      <c r="AR2" s="181"/>
      <c r="AS2" s="181"/>
      <c r="AT2" s="181"/>
      <c r="AU2" s="181"/>
      <c r="AV2" s="181"/>
    </row>
    <row r="3" spans="1:48" ht="15">
      <c r="A3" s="180" t="str">
        <f ca="1">IFERROR(__xludf.DUMMYFUNCTION("""COMPUTED_VALUE"""),"№ п/п")</f>
        <v>№ п/п</v>
      </c>
      <c r="B3" s="180" t="str">
        <f ca="1">IFERROR(__xludf.DUMMYFUNCTION("""COMPUTED_VALUE"""),"Номер МР")</f>
        <v>Номер МР</v>
      </c>
      <c r="C3" s="180" t="str">
        <f ca="1">IFERROR(__xludf.DUMMYFUNCTION("""COMPUTED_VALUE"""),"Наименование услуги")</f>
        <v>Наименование услуги</v>
      </c>
      <c r="D3" s="180"/>
      <c r="E3" s="180"/>
      <c r="F3" s="180"/>
      <c r="G3" s="183" t="str">
        <f ca="1">IFERROR(__xludf.DUMMYFUNCTION("""COMPUTED_VALUE"""),"Январь")</f>
        <v>Январь</v>
      </c>
      <c r="H3" s="183" t="str">
        <f ca="1">IFERROR(__xludf.DUMMYFUNCTION("""COMPUTED_VALUE"""),"Февраль")</f>
        <v>Февраль</v>
      </c>
      <c r="I3" s="183" t="str">
        <f ca="1">IFERROR(__xludf.DUMMYFUNCTION("""COMPUTED_VALUE"""),"Март")</f>
        <v>Март</v>
      </c>
      <c r="J3" s="183" t="str">
        <f ca="1">IFERROR(__xludf.DUMMYFUNCTION("""COMPUTED_VALUE"""),"Апрель")</f>
        <v>Апрель</v>
      </c>
      <c r="K3" s="183" t="str">
        <f ca="1">IFERROR(__xludf.DUMMYFUNCTION("""COMPUTED_VALUE"""),"Май")</f>
        <v>Май</v>
      </c>
      <c r="L3" s="183" t="str">
        <f ca="1">IFERROR(__xludf.DUMMYFUNCTION("""COMPUTED_VALUE"""),"Июнь")</f>
        <v>Июнь</v>
      </c>
      <c r="M3" s="183" t="str">
        <f ca="1">IFERROR(__xludf.DUMMYFUNCTION("""COMPUTED_VALUE"""),"Июль")</f>
        <v>Июль</v>
      </c>
      <c r="N3" s="183" t="str">
        <f ca="1">IFERROR(__xludf.DUMMYFUNCTION("""COMPUTED_VALUE"""),"Август")</f>
        <v>Август</v>
      </c>
      <c r="O3" s="183" t="str">
        <f ca="1">IFERROR(__xludf.DUMMYFUNCTION("""COMPUTED_VALUE"""),"Сентябрь")</f>
        <v>Сентябрь</v>
      </c>
      <c r="P3" s="183" t="str">
        <f ca="1">IFERROR(__xludf.DUMMYFUNCTION("""COMPUTED_VALUE"""),"Октябрь")</f>
        <v>Октябрь</v>
      </c>
      <c r="Q3" s="183" t="str">
        <f ca="1">IFERROR(__xludf.DUMMYFUNCTION("""COMPUTED_VALUE"""),"Ноябрь")</f>
        <v>Ноябрь</v>
      </c>
      <c r="R3" s="183" t="str">
        <f ca="1">IFERROR(__xludf.DUMMYFUNCTION("""COMPUTED_VALUE"""),"Декабрь")</f>
        <v>Декабрь</v>
      </c>
      <c r="S3" s="183" t="str">
        <f ca="1">IFERROR(__xludf.DUMMYFUNCTION("""COMPUTED_VALUE"""),"Январь")</f>
        <v>Январь</v>
      </c>
      <c r="T3" s="183" t="str">
        <f ca="1">IFERROR(__xludf.DUMMYFUNCTION("""COMPUTED_VALUE"""),"Февраль")</f>
        <v>Февраль</v>
      </c>
      <c r="U3" s="183" t="str">
        <f ca="1">IFERROR(__xludf.DUMMYFUNCTION("""COMPUTED_VALUE"""),"Март")</f>
        <v>Март</v>
      </c>
      <c r="V3" s="183" t="str">
        <f ca="1">IFERROR(__xludf.DUMMYFUNCTION("""COMPUTED_VALUE"""),"Апрель")</f>
        <v>Апрель</v>
      </c>
      <c r="W3" s="183" t="str">
        <f ca="1">IFERROR(__xludf.DUMMYFUNCTION("""COMPUTED_VALUE"""),"Май")</f>
        <v>Май</v>
      </c>
      <c r="X3" s="183" t="str">
        <f ca="1">IFERROR(__xludf.DUMMYFUNCTION("""COMPUTED_VALUE"""),"Июнь")</f>
        <v>Июнь</v>
      </c>
      <c r="Y3" s="183" t="str">
        <f ca="1">IFERROR(__xludf.DUMMYFUNCTION("""COMPUTED_VALUE"""),"Июль")</f>
        <v>Июль</v>
      </c>
      <c r="Z3" s="183" t="str">
        <f ca="1">IFERROR(__xludf.DUMMYFUNCTION("""COMPUTED_VALUE"""),"Август")</f>
        <v>Август</v>
      </c>
      <c r="AA3" s="183" t="str">
        <f ca="1">IFERROR(__xludf.DUMMYFUNCTION("""COMPUTED_VALUE"""),"Сентябрь")</f>
        <v>Сентябрь</v>
      </c>
      <c r="AB3" s="183" t="str">
        <f ca="1">IFERROR(__xludf.DUMMYFUNCTION("""COMPUTED_VALUE"""),"Октябрь")</f>
        <v>Октябрь</v>
      </c>
      <c r="AC3" s="183" t="str">
        <f ca="1">IFERROR(__xludf.DUMMYFUNCTION("""COMPUTED_VALUE"""),"Ноябрь")</f>
        <v>Ноябрь</v>
      </c>
      <c r="AD3" s="183" t="str">
        <f ca="1">IFERROR(__xludf.DUMMYFUNCTION("""COMPUTED_VALUE"""),"Декабрь")</f>
        <v>Декабрь</v>
      </c>
      <c r="AE3" s="183" t="str">
        <f ca="1">IFERROR(__xludf.DUMMYFUNCTION("""COMPUTED_VALUE"""),"I квартал 2023")</f>
        <v>I квартал 2023</v>
      </c>
      <c r="AF3" s="183" t="str">
        <f ca="1">IFERROR(__xludf.DUMMYFUNCTION("""COMPUTED_VALUE"""),"II квартал 2023")</f>
        <v>II квартал 2023</v>
      </c>
      <c r="AG3" s="183" t="str">
        <f ca="1">IFERROR(__xludf.DUMMYFUNCTION("""COMPUTED_VALUE"""),"III квартал 2023")</f>
        <v>III квартал 2023</v>
      </c>
      <c r="AH3" s="183" t="str">
        <f ca="1">IFERROR(__xludf.DUMMYFUNCTION("""COMPUTED_VALUE"""),"IV квартал 2023")</f>
        <v>IV квартал 2023</v>
      </c>
      <c r="AI3" s="183" t="str">
        <f ca="1">IFERROR(__xludf.DUMMYFUNCTION("""COMPUTED_VALUE"""),"I квартал 2023")</f>
        <v>I квартал 2023</v>
      </c>
      <c r="AJ3" s="183" t="str">
        <f ca="1">IFERROR(__xludf.DUMMYFUNCTION("""COMPUTED_VALUE"""),"II квартал 2023")</f>
        <v>II квартал 2023</v>
      </c>
      <c r="AK3" s="183" t="str">
        <f ca="1">IFERROR(__xludf.DUMMYFUNCTION("""COMPUTED_VALUE"""),"III квартал 2023")</f>
        <v>III квартал 2023</v>
      </c>
      <c r="AL3" s="183" t="str">
        <f ca="1">IFERROR(__xludf.DUMMYFUNCTION("""COMPUTED_VALUE"""),"IV квартал 2023")</f>
        <v>IV квартал 2023</v>
      </c>
      <c r="AM3" s="184"/>
      <c r="AN3" s="184"/>
      <c r="AO3" s="184"/>
      <c r="AP3" s="184"/>
      <c r="AQ3" s="184"/>
      <c r="AR3" s="184"/>
      <c r="AS3" s="184"/>
      <c r="AT3" s="184"/>
      <c r="AU3" s="184"/>
      <c r="AV3" s="184"/>
    </row>
    <row r="4" spans="1:48" ht="15">
      <c r="A4" s="185">
        <f ca="1">IFERROR(__xludf.DUMMYFUNCTION("""COMPUTED_VALUE"""),1)</f>
        <v>1</v>
      </c>
      <c r="B4" s="185">
        <f ca="1">IFERROR(__xludf.DUMMYFUNCTION("""COMPUTED_VALUE"""),3)</f>
        <v>3</v>
      </c>
      <c r="C4" s="185" t="str">
        <f ca="1">IFERROR(__xludf.DUMMYFUNCTION("""COMPUTED_VALUE"""),"Выдача разрешения на ввод объекта в эксплуатацию, внесение изменений в разрешение на ввод объекта в эксплуатацию")</f>
        <v>Выдача разрешения на ввод объекта в эксплуатацию, внесение изменений в разрешение на ввод объекта в эксплуатацию</v>
      </c>
      <c r="D4" s="185"/>
      <c r="E4" s="185"/>
      <c r="F4" s="185"/>
      <c r="G4" s="202"/>
      <c r="H4" s="206">
        <v>0</v>
      </c>
      <c r="I4" s="207">
        <v>0</v>
      </c>
      <c r="J4" s="210">
        <v>0</v>
      </c>
      <c r="K4" s="216">
        <v>0</v>
      </c>
      <c r="L4" s="216"/>
      <c r="M4" s="216"/>
      <c r="N4" s="216"/>
      <c r="O4" s="216"/>
      <c r="P4" s="216"/>
      <c r="Q4" s="216"/>
      <c r="R4" s="216"/>
      <c r="S4" s="216"/>
      <c r="T4" s="207">
        <v>0</v>
      </c>
      <c r="U4" s="207">
        <v>0</v>
      </c>
      <c r="V4" s="210">
        <v>0</v>
      </c>
      <c r="W4" s="216">
        <v>0</v>
      </c>
      <c r="X4" s="216"/>
      <c r="Y4" s="216"/>
      <c r="Z4" s="216"/>
      <c r="AA4" s="216"/>
      <c r="AB4" s="216"/>
      <c r="AC4" s="216"/>
      <c r="AD4" s="216"/>
      <c r="AE4" s="207">
        <v>0</v>
      </c>
      <c r="AF4" s="216"/>
      <c r="AG4" s="216"/>
      <c r="AH4" s="216"/>
      <c r="AI4" s="207">
        <v>0</v>
      </c>
      <c r="AJ4" s="15"/>
      <c r="AK4" s="185"/>
      <c r="AL4" s="185"/>
      <c r="AM4" s="193"/>
      <c r="AN4" s="193"/>
      <c r="AO4" s="193"/>
      <c r="AP4" s="193"/>
      <c r="AQ4" s="193"/>
      <c r="AR4" s="193"/>
      <c r="AS4" s="193"/>
      <c r="AT4" s="193"/>
      <c r="AU4" s="193"/>
      <c r="AV4" s="193"/>
    </row>
    <row r="5" spans="1:48" ht="15">
      <c r="A5" s="185">
        <f ca="1">IFERROR(__xludf.DUMMYFUNCTION("""COMPUTED_VALUE"""),2)</f>
        <v>2</v>
      </c>
      <c r="B5" s="185">
        <f ca="1">IFERROR(__xludf.DUMMYFUNCTION("""COMPUTED_VALUE"""),4)</f>
        <v>4</v>
      </c>
      <c r="C5" s="185" t="str">
        <f ca="1">IFERROR(__xludf.DUMMYFUNCTION("""COMPUTED_VALUE"""),"Выдача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строительство")</f>
        <v>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</v>
      </c>
      <c r="D5" s="185"/>
      <c r="E5" s="185"/>
      <c r="F5" s="185"/>
      <c r="G5" s="202"/>
      <c r="H5" s="204">
        <v>0</v>
      </c>
      <c r="I5" s="211">
        <v>0</v>
      </c>
      <c r="J5" s="208">
        <v>0</v>
      </c>
      <c r="K5" s="162">
        <v>0</v>
      </c>
      <c r="L5" s="162"/>
      <c r="M5" s="162"/>
      <c r="N5" s="162"/>
      <c r="O5" s="162"/>
      <c r="P5" s="162"/>
      <c r="Q5" s="162"/>
      <c r="R5" s="162"/>
      <c r="S5" s="162"/>
      <c r="T5" s="211">
        <v>0</v>
      </c>
      <c r="U5" s="211">
        <v>0</v>
      </c>
      <c r="V5" s="208">
        <v>0</v>
      </c>
      <c r="W5" s="162">
        <v>0</v>
      </c>
      <c r="X5" s="162"/>
      <c r="Y5" s="162"/>
      <c r="Z5" s="162"/>
      <c r="AA5" s="162"/>
      <c r="AB5" s="162"/>
      <c r="AC5" s="162"/>
      <c r="AD5" s="162"/>
      <c r="AE5" s="211">
        <v>0</v>
      </c>
      <c r="AF5" s="162"/>
      <c r="AG5" s="162"/>
      <c r="AH5" s="162"/>
      <c r="AI5" s="211">
        <v>0</v>
      </c>
      <c r="AJ5" s="43"/>
      <c r="AK5" s="185"/>
      <c r="AL5" s="185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1:48" ht="15">
      <c r="A6" s="185">
        <f ca="1">IFERROR(__xludf.DUMMYFUNCTION("""COMPUTED_VALUE"""),3)</f>
        <v>3</v>
      </c>
      <c r="B6" s="185">
        <f ca="1">IFERROR(__xludf.DUMMYFUNCTION("""COMPUTED_VALUE"""),91)</f>
        <v>91</v>
      </c>
      <c r="C6" s="185" t="str">
        <f ca="1">IFERROR(__xludf.DUMMYFUNCTION("""COMPUTED_VALUE"""),"Направление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деятельности")</f>
        <v>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</v>
      </c>
      <c r="D6" s="185"/>
      <c r="E6" s="185"/>
      <c r="F6" s="185"/>
      <c r="G6" s="202"/>
      <c r="H6" s="204">
        <v>0</v>
      </c>
      <c r="I6" s="211">
        <v>0</v>
      </c>
      <c r="J6" s="208">
        <v>0</v>
      </c>
      <c r="K6" s="162">
        <v>0</v>
      </c>
      <c r="L6" s="162"/>
      <c r="M6" s="162"/>
      <c r="N6" s="162"/>
      <c r="O6" s="162"/>
      <c r="P6" s="162"/>
      <c r="Q6" s="162"/>
      <c r="R6" s="162"/>
      <c r="S6" s="162"/>
      <c r="T6" s="211">
        <v>0</v>
      </c>
      <c r="U6" s="211">
        <v>0</v>
      </c>
      <c r="V6" s="208">
        <v>0</v>
      </c>
      <c r="W6" s="162">
        <v>0</v>
      </c>
      <c r="X6" s="162"/>
      <c r="Y6" s="162"/>
      <c r="Z6" s="162"/>
      <c r="AA6" s="162"/>
      <c r="AB6" s="162"/>
      <c r="AC6" s="162"/>
      <c r="AD6" s="162"/>
      <c r="AE6" s="211">
        <v>0</v>
      </c>
      <c r="AF6" s="162"/>
      <c r="AG6" s="162"/>
      <c r="AH6" s="162"/>
      <c r="AI6" s="211">
        <v>0</v>
      </c>
      <c r="AJ6" s="43"/>
      <c r="AK6" s="185"/>
      <c r="AL6" s="185"/>
      <c r="AM6" s="193"/>
      <c r="AN6" s="193"/>
      <c r="AO6" s="193"/>
      <c r="AP6" s="193"/>
      <c r="AQ6" s="193"/>
      <c r="AR6" s="193"/>
      <c r="AS6" s="193"/>
      <c r="AT6" s="193"/>
      <c r="AU6" s="193"/>
      <c r="AV6" s="193"/>
    </row>
    <row r="7" spans="1:48" ht="15">
      <c r="A7" s="185">
        <f ca="1">IFERROR(__xludf.DUMMYFUNCTION("""COMPUTED_VALUE"""),4)</f>
        <v>4</v>
      </c>
      <c r="B7" s="185">
        <f ca="1">IFERROR(__xludf.DUMMYFUNCTION("""COMPUTED_VALUE"""),90)</f>
        <v>90</v>
      </c>
      <c r="C7" s="185" t="str">
        <f ca="1">IFERROR(__xludf.DUMMYFUNCTION("""COMPUTED_VALUE"""),"Направление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уст"&amp;"ановленным параметрам и допустимости размещения объекта индивидуального жилищного строительства или садового дома на земельном участке")</f>
        <v>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v>
      </c>
      <c r="D7" s="185"/>
      <c r="E7" s="185"/>
      <c r="F7" s="185"/>
      <c r="G7" s="202"/>
      <c r="H7" s="204">
        <v>0</v>
      </c>
      <c r="I7" s="211">
        <v>0</v>
      </c>
      <c r="J7" s="208">
        <v>0</v>
      </c>
      <c r="K7" s="162">
        <v>0</v>
      </c>
      <c r="L7" s="162"/>
      <c r="M7" s="162"/>
      <c r="N7" s="162"/>
      <c r="O7" s="162"/>
      <c r="P7" s="162"/>
      <c r="Q7" s="162"/>
      <c r="R7" s="162"/>
      <c r="S7" s="162"/>
      <c r="T7" s="211">
        <v>0</v>
      </c>
      <c r="U7" s="211">
        <v>0</v>
      </c>
      <c r="V7" s="208">
        <v>0</v>
      </c>
      <c r="W7" s="162">
        <v>0</v>
      </c>
      <c r="X7" s="162"/>
      <c r="Y7" s="162"/>
      <c r="Z7" s="162"/>
      <c r="AA7" s="162"/>
      <c r="AB7" s="162"/>
      <c r="AC7" s="162"/>
      <c r="AD7" s="162"/>
      <c r="AE7" s="211">
        <v>0</v>
      </c>
      <c r="AF7" s="162"/>
      <c r="AG7" s="162"/>
      <c r="AH7" s="162"/>
      <c r="AI7" s="211">
        <v>0</v>
      </c>
      <c r="AJ7" s="43"/>
      <c r="AK7" s="185"/>
      <c r="AL7" s="185"/>
      <c r="AM7" s="193"/>
      <c r="AN7" s="193"/>
      <c r="AO7" s="193"/>
      <c r="AP7" s="193"/>
      <c r="AQ7" s="193"/>
      <c r="AR7" s="193"/>
      <c r="AS7" s="193"/>
      <c r="AT7" s="193"/>
      <c r="AU7" s="193"/>
      <c r="AV7" s="193"/>
    </row>
    <row r="8" spans="1:48" ht="15">
      <c r="A8" s="185">
        <f ca="1">IFERROR(__xludf.DUMMYFUNCTION("""COMPUTED_VALUE"""),5)</f>
        <v>5</v>
      </c>
      <c r="B8" s="185">
        <f ca="1">IFERROR(__xludf.DUMMYFUNCTION("""COMPUTED_VALUE"""),21)</f>
        <v>21</v>
      </c>
      <c r="C8" s="185" t="str">
        <f ca="1">IFERROR(__xludf.DUMMYFUNCTION("""COMPUTED_VALUE"""),"Выдача градостроительного плана земельного участка")</f>
        <v>Выдача градостроительного плана земельного участка</v>
      </c>
      <c r="D8" s="185"/>
      <c r="E8" s="185"/>
      <c r="F8" s="185"/>
      <c r="G8" s="202"/>
      <c r="H8" s="204">
        <v>0</v>
      </c>
      <c r="I8" s="211">
        <v>0</v>
      </c>
      <c r="J8" s="208">
        <v>0</v>
      </c>
      <c r="K8" s="162">
        <v>0</v>
      </c>
      <c r="L8" s="162"/>
      <c r="M8" s="162"/>
      <c r="N8" s="162"/>
      <c r="O8" s="162"/>
      <c r="P8" s="162"/>
      <c r="Q8" s="162"/>
      <c r="R8" s="162"/>
      <c r="S8" s="162"/>
      <c r="T8" s="211">
        <v>0</v>
      </c>
      <c r="U8" s="211">
        <v>0</v>
      </c>
      <c r="V8" s="208">
        <v>0</v>
      </c>
      <c r="W8" s="162">
        <v>0</v>
      </c>
      <c r="X8" s="162"/>
      <c r="Y8" s="162"/>
      <c r="Z8" s="162"/>
      <c r="AA8" s="162"/>
      <c r="AB8" s="162"/>
      <c r="AC8" s="162"/>
      <c r="AD8" s="162"/>
      <c r="AE8" s="211">
        <v>0</v>
      </c>
      <c r="AF8" s="162"/>
      <c r="AG8" s="162"/>
      <c r="AH8" s="162"/>
      <c r="AI8" s="211">
        <v>0</v>
      </c>
      <c r="AJ8" s="43"/>
      <c r="AK8" s="185"/>
      <c r="AL8" s="185"/>
      <c r="AM8" s="193"/>
      <c r="AN8" s="193"/>
      <c r="AO8" s="193"/>
      <c r="AP8" s="193"/>
      <c r="AQ8" s="193"/>
      <c r="AR8" s="193"/>
      <c r="AS8" s="193"/>
      <c r="AT8" s="193"/>
      <c r="AU8" s="193"/>
      <c r="AV8" s="193"/>
    </row>
    <row r="9" spans="1:48" ht="15">
      <c r="A9" s="185">
        <f ca="1">IFERROR(__xludf.DUMMYFUNCTION("""COMPUTED_VALUE"""),6)</f>
        <v>6</v>
      </c>
      <c r="B9" s="185">
        <f ca="1">IFERROR(__xludf.DUMMYFUNCTION("""COMPUTED_VALUE"""),85)</f>
        <v>85</v>
      </c>
      <c r="C9" s="185" t="str">
        <f ca="1">IFERROR(__xludf.DUMMYFUNCTION("""COMPUTED_VALUE"""),"Выдача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образования")</f>
        <v>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</v>
      </c>
      <c r="D9" s="185"/>
      <c r="E9" s="185"/>
      <c r="F9" s="185"/>
      <c r="G9" s="202"/>
      <c r="H9" s="204">
        <v>0</v>
      </c>
      <c r="I9" s="211">
        <v>0</v>
      </c>
      <c r="J9" s="208">
        <v>0</v>
      </c>
      <c r="K9" s="162">
        <v>0</v>
      </c>
      <c r="L9" s="162"/>
      <c r="M9" s="162"/>
      <c r="N9" s="162"/>
      <c r="O9" s="162"/>
      <c r="P9" s="162"/>
      <c r="Q9" s="162"/>
      <c r="R9" s="162"/>
      <c r="S9" s="162"/>
      <c r="T9" s="211">
        <v>2</v>
      </c>
      <c r="U9" s="211">
        <v>0</v>
      </c>
      <c r="V9" s="208">
        <v>0</v>
      </c>
      <c r="W9" s="162">
        <v>1</v>
      </c>
      <c r="X9" s="162"/>
      <c r="Y9" s="162"/>
      <c r="Z9" s="162"/>
      <c r="AA9" s="162"/>
      <c r="AB9" s="162"/>
      <c r="AC9" s="162"/>
      <c r="AD9" s="162"/>
      <c r="AE9" s="211">
        <v>0</v>
      </c>
      <c r="AF9" s="162"/>
      <c r="AG9" s="162"/>
      <c r="AH9" s="162"/>
      <c r="AI9" s="211">
        <v>0</v>
      </c>
      <c r="AJ9" s="43"/>
      <c r="AK9" s="185"/>
      <c r="AL9" s="185"/>
      <c r="AM9" s="193"/>
      <c r="AN9" s="193"/>
      <c r="AO9" s="193"/>
      <c r="AP9" s="193"/>
      <c r="AQ9" s="193"/>
      <c r="AR9" s="193"/>
      <c r="AS9" s="193"/>
      <c r="AT9" s="193"/>
      <c r="AU9" s="193"/>
      <c r="AV9" s="193"/>
    </row>
    <row r="10" spans="1:48" ht="15">
      <c r="A10" s="185">
        <f ca="1">IFERROR(__xludf.DUMMYFUNCTION("""COMPUTED_VALUE"""),7)</f>
        <v>7</v>
      </c>
      <c r="B10" s="185">
        <f ca="1">IFERROR(__xludf.DUMMYFUNCTION("""COMPUTED_VALUE"""),63)</f>
        <v>63</v>
      </c>
      <c r="C10" s="185" t="str">
        <f ca="1">IFERROR(__xludf.DUMMYFUNCTION("""COMPUTED_VALUE"""),"Организация отдыха детей в каникулярное время")</f>
        <v>Организация отдыха детей в каникулярное время</v>
      </c>
      <c r="D10" s="185"/>
      <c r="E10" s="185"/>
      <c r="F10" s="185"/>
      <c r="G10" s="202"/>
      <c r="H10" s="204">
        <v>0</v>
      </c>
      <c r="I10" s="211">
        <v>0</v>
      </c>
      <c r="J10" s="208">
        <v>0</v>
      </c>
      <c r="K10" s="162">
        <v>0</v>
      </c>
      <c r="L10" s="162"/>
      <c r="M10" s="162"/>
      <c r="N10" s="162"/>
      <c r="O10" s="162"/>
      <c r="P10" s="162"/>
      <c r="Q10" s="162"/>
      <c r="R10" s="162"/>
      <c r="S10" s="162"/>
      <c r="T10" s="211">
        <v>0</v>
      </c>
      <c r="U10" s="211">
        <v>0</v>
      </c>
      <c r="V10" s="208">
        <v>0</v>
      </c>
      <c r="W10" s="162">
        <v>0</v>
      </c>
      <c r="X10" s="162"/>
      <c r="Y10" s="162"/>
      <c r="Z10" s="162"/>
      <c r="AA10" s="162"/>
      <c r="AB10" s="162"/>
      <c r="AC10" s="162"/>
      <c r="AD10" s="162"/>
      <c r="AE10" s="211">
        <v>0</v>
      </c>
      <c r="AF10" s="162"/>
      <c r="AG10" s="162"/>
      <c r="AH10" s="162"/>
      <c r="AI10" s="211">
        <v>0</v>
      </c>
      <c r="AJ10" s="43"/>
      <c r="AK10" s="185"/>
      <c r="AL10" s="185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</row>
    <row r="11" spans="1:48" ht="15">
      <c r="A11" s="185">
        <f ca="1">IFERROR(__xludf.DUMMYFUNCTION("""COMPUTED_VALUE"""),8)</f>
        <v>8</v>
      </c>
      <c r="B11" s="185">
        <f ca="1">IFERROR(__xludf.DUMMYFUNCTION("""COMPUTED_VALUE"""),59)</f>
        <v>59</v>
      </c>
      <c r="C11" s="185" t="str">
        <f ca="1">IFERROR(__xludf.DUMMYFUNCTION("""COMPUTED_VALUE"""),"Перераспределение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собственности")</f>
        <v>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</v>
      </c>
      <c r="D11" s="185"/>
      <c r="E11" s="185"/>
      <c r="F11" s="185"/>
      <c r="G11" s="202"/>
      <c r="H11" s="204">
        <v>0</v>
      </c>
      <c r="I11" s="211">
        <v>0</v>
      </c>
      <c r="J11" s="208">
        <v>0</v>
      </c>
      <c r="K11" s="162">
        <v>0</v>
      </c>
      <c r="L11" s="162"/>
      <c r="M11" s="162"/>
      <c r="N11" s="162"/>
      <c r="O11" s="162"/>
      <c r="P11" s="162"/>
      <c r="Q11" s="162"/>
      <c r="R11" s="162"/>
      <c r="S11" s="162"/>
      <c r="T11" s="211">
        <v>0</v>
      </c>
      <c r="U11" s="211">
        <v>0</v>
      </c>
      <c r="V11" s="208">
        <v>0</v>
      </c>
      <c r="W11" s="162">
        <v>0</v>
      </c>
      <c r="X11" s="162"/>
      <c r="Y11" s="162"/>
      <c r="Z11" s="162"/>
      <c r="AA11" s="162"/>
      <c r="AB11" s="162"/>
      <c r="AC11" s="162"/>
      <c r="AD11" s="162"/>
      <c r="AE11" s="211">
        <v>0</v>
      </c>
      <c r="AF11" s="162"/>
      <c r="AG11" s="162"/>
      <c r="AH11" s="162"/>
      <c r="AI11" s="211">
        <v>0</v>
      </c>
      <c r="AJ11" s="43"/>
      <c r="AK11" s="185"/>
      <c r="AL11" s="185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</row>
    <row r="12" spans="1:48" ht="15">
      <c r="A12" s="185">
        <f ca="1">IFERROR(__xludf.DUMMYFUNCTION("""COMPUTED_VALUE"""),9)</f>
        <v>9</v>
      </c>
      <c r="B12" s="185">
        <f ca="1">IFERROR(__xludf.DUMMYFUNCTION("""COMPUTED_VALUE"""),55)</f>
        <v>55</v>
      </c>
      <c r="C12" s="185" t="str">
        <f ca="1">IFERROR(__xludf.DUMMYFUNCTION("""COMPUTED_VALUE"""),"Предоставление разрешения на осуществление земляных работ")</f>
        <v>Предоставление разрешения на осуществление земляных работ</v>
      </c>
      <c r="D12" s="185"/>
      <c r="E12" s="185"/>
      <c r="F12" s="185"/>
      <c r="G12" s="202"/>
      <c r="H12" s="204">
        <v>0</v>
      </c>
      <c r="I12" s="211">
        <v>0</v>
      </c>
      <c r="J12" s="208">
        <v>0</v>
      </c>
      <c r="K12" s="162">
        <v>0</v>
      </c>
      <c r="L12" s="162"/>
      <c r="M12" s="162"/>
      <c r="N12" s="162"/>
      <c r="O12" s="162"/>
      <c r="P12" s="162"/>
      <c r="Q12" s="162"/>
      <c r="R12" s="162"/>
      <c r="S12" s="162"/>
      <c r="T12" s="211">
        <v>6</v>
      </c>
      <c r="U12" s="211">
        <v>8</v>
      </c>
      <c r="V12" s="208">
        <v>30</v>
      </c>
      <c r="W12" s="162">
        <v>5</v>
      </c>
      <c r="X12" s="162"/>
      <c r="Y12" s="162"/>
      <c r="Z12" s="162"/>
      <c r="AA12" s="162"/>
      <c r="AB12" s="162"/>
      <c r="AC12" s="162"/>
      <c r="AD12" s="162"/>
      <c r="AE12" s="211">
        <v>0</v>
      </c>
      <c r="AF12" s="162"/>
      <c r="AG12" s="162"/>
      <c r="AH12" s="162"/>
      <c r="AI12" s="211">
        <v>0</v>
      </c>
      <c r="AJ12" s="43"/>
      <c r="AK12" s="185"/>
      <c r="AL12" s="185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</row>
    <row r="13" spans="1:48" ht="15">
      <c r="A13" s="185">
        <f ca="1">IFERROR(__xludf.DUMMYFUNCTION("""COMPUTED_VALUE"""),10)</f>
        <v>10</v>
      </c>
      <c r="B13" s="185">
        <f ca="1">IFERROR(__xludf.DUMMYFUNCTION("""COMPUTED_VALUE"""),18)</f>
        <v>18</v>
      </c>
      <c r="C13" s="185" t="str">
        <f ca="1">IFERROR(__xludf.DUMMYFUNCTION("""COMPUTED_VALUE"""),"Присвоение адреса объекту адресации, изменение и аннулирование такого адреса")</f>
        <v>Присвоение адреса объекту адресации, изменение и аннулирование такого адреса</v>
      </c>
      <c r="D13" s="185"/>
      <c r="E13" s="185"/>
      <c r="F13" s="185"/>
      <c r="G13" s="202"/>
      <c r="H13" s="204">
        <v>0</v>
      </c>
      <c r="I13" s="211">
        <v>0</v>
      </c>
      <c r="J13" s="208">
        <v>2</v>
      </c>
      <c r="K13" s="162">
        <v>1</v>
      </c>
      <c r="L13" s="162"/>
      <c r="M13" s="162"/>
      <c r="N13" s="162"/>
      <c r="O13" s="162"/>
      <c r="P13" s="162"/>
      <c r="Q13" s="162"/>
      <c r="R13" s="162"/>
      <c r="S13" s="162"/>
      <c r="T13" s="211">
        <v>20</v>
      </c>
      <c r="U13" s="211">
        <v>26</v>
      </c>
      <c r="V13" s="208">
        <v>31</v>
      </c>
      <c r="W13" s="162">
        <v>26</v>
      </c>
      <c r="X13" s="162"/>
      <c r="Y13" s="162"/>
      <c r="Z13" s="162"/>
      <c r="AA13" s="162"/>
      <c r="AB13" s="162"/>
      <c r="AC13" s="162"/>
      <c r="AD13" s="162"/>
      <c r="AE13" s="211">
        <v>0</v>
      </c>
      <c r="AF13" s="162"/>
      <c r="AG13" s="162"/>
      <c r="AH13" s="162"/>
      <c r="AI13" s="211">
        <v>0</v>
      </c>
      <c r="AJ13" s="43"/>
      <c r="AK13" s="185"/>
      <c r="AL13" s="185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</row>
    <row r="14" spans="1:48" ht="15">
      <c r="A14" s="185">
        <f ca="1">IFERROR(__xludf.DUMMYFUNCTION("""COMPUTED_VALUE"""),11)</f>
        <v>11</v>
      </c>
      <c r="B14" s="185">
        <f ca="1">IFERROR(__xludf.DUMMYFUNCTION("""COMPUTED_VALUE"""),14)</f>
        <v>14</v>
      </c>
      <c r="C14" s="185" t="str">
        <f ca="1">IFERROR(__xludf.DUMMYFUNCTION("""COMPUTED_VALUE"""),"Согласование проведения переустройства и (или) перепланировки помещения в многоквартирном доме")</f>
        <v>Согласование проведения переустройства и (или) перепланировки помещения в многоквартирном доме</v>
      </c>
      <c r="D14" s="185"/>
      <c r="E14" s="185"/>
      <c r="F14" s="185"/>
      <c r="G14" s="202"/>
      <c r="H14" s="204">
        <v>0</v>
      </c>
      <c r="I14" s="211">
        <v>0</v>
      </c>
      <c r="J14" s="208">
        <v>1</v>
      </c>
      <c r="K14" s="162">
        <v>0</v>
      </c>
      <c r="L14" s="162"/>
      <c r="M14" s="162"/>
      <c r="N14" s="162"/>
      <c r="O14" s="162"/>
      <c r="P14" s="162"/>
      <c r="Q14" s="162"/>
      <c r="R14" s="162"/>
      <c r="S14" s="162"/>
      <c r="T14" s="211">
        <v>0</v>
      </c>
      <c r="U14" s="211">
        <v>0</v>
      </c>
      <c r="V14" s="208">
        <v>4</v>
      </c>
      <c r="W14" s="162">
        <v>2</v>
      </c>
      <c r="X14" s="162"/>
      <c r="Y14" s="162"/>
      <c r="Z14" s="162"/>
      <c r="AA14" s="162"/>
      <c r="AB14" s="162"/>
      <c r="AC14" s="162"/>
      <c r="AD14" s="162"/>
      <c r="AE14" s="211">
        <v>0</v>
      </c>
      <c r="AF14" s="162"/>
      <c r="AG14" s="162"/>
      <c r="AH14" s="162"/>
      <c r="AI14" s="211">
        <v>0</v>
      </c>
      <c r="AJ14" s="43"/>
      <c r="AK14" s="185"/>
      <c r="AL14" s="185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</row>
    <row r="15" spans="1:48" ht="15">
      <c r="A15" s="185">
        <f ca="1">IFERROR(__xludf.DUMMYFUNCTION("""COMPUTED_VALUE"""),12)</f>
        <v>12</v>
      </c>
      <c r="B15" s="185">
        <f ca="1">IFERROR(__xludf.DUMMYFUNCTION("""COMPUTED_VALUE"""),24)</f>
        <v>24</v>
      </c>
      <c r="C15" s="185" t="str">
        <f ca="1">IFERROR(__xludf.DUMMYFUNCTION("""COMPUTED_VALUE"""),"Утверждение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образования")</f>
        <v>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</v>
      </c>
      <c r="D15" s="185"/>
      <c r="E15" s="185"/>
      <c r="F15" s="185"/>
      <c r="G15" s="202"/>
      <c r="H15" s="204">
        <v>0</v>
      </c>
      <c r="I15" s="211">
        <v>0</v>
      </c>
      <c r="J15" s="208">
        <v>0</v>
      </c>
      <c r="K15" s="162">
        <v>0</v>
      </c>
      <c r="L15" s="162"/>
      <c r="M15" s="162"/>
      <c r="N15" s="162"/>
      <c r="O15" s="162"/>
      <c r="P15" s="162"/>
      <c r="Q15" s="162"/>
      <c r="R15" s="162"/>
      <c r="S15" s="162"/>
      <c r="T15" s="211">
        <v>0</v>
      </c>
      <c r="U15" s="211">
        <v>0</v>
      </c>
      <c r="V15" s="208">
        <v>0</v>
      </c>
      <c r="W15" s="162">
        <v>0</v>
      </c>
      <c r="X15" s="162"/>
      <c r="Y15" s="162"/>
      <c r="Z15" s="162"/>
      <c r="AA15" s="162"/>
      <c r="AB15" s="162"/>
      <c r="AC15" s="162"/>
      <c r="AD15" s="162"/>
      <c r="AE15" s="211">
        <v>0</v>
      </c>
      <c r="AF15" s="162"/>
      <c r="AG15" s="162"/>
      <c r="AH15" s="162"/>
      <c r="AI15" s="211">
        <v>0</v>
      </c>
      <c r="AJ15" s="43"/>
      <c r="AK15" s="185"/>
      <c r="AL15" s="185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</row>
    <row r="16" spans="1:48" ht="15">
      <c r="A16" s="185">
        <f ca="1">IFERROR(__xludf.DUMMYFUNCTION("""COMPUTED_VALUE"""),13)</f>
        <v>13</v>
      </c>
      <c r="B16" s="185">
        <f ca="1">IFERROR(__xludf.DUMMYFUNCTION("""COMPUTED_VALUE"""),49)</f>
        <v>49</v>
      </c>
      <c r="C16" s="185" t="str">
        <f ca="1">IFERROR(__xludf.DUMMYFUNCTION("""COMPUTED_VALUE"""),"Предоставление земельных участков, находящихся в муниципальной собственности (государственная собственность на которые не разграничена), на торгах")</f>
        <v>Предоставление земельных участков, находящихся в муниципальной собственности (государственная собственность на которые не разграничена), на торгах</v>
      </c>
      <c r="D16" s="185"/>
      <c r="E16" s="185"/>
      <c r="F16" s="185"/>
      <c r="G16" s="202"/>
      <c r="H16" s="204">
        <v>0</v>
      </c>
      <c r="I16" s="211">
        <v>0</v>
      </c>
      <c r="J16" s="208">
        <v>0</v>
      </c>
      <c r="K16" s="162">
        <v>0</v>
      </c>
      <c r="L16" s="162"/>
      <c r="M16" s="162"/>
      <c r="N16" s="162"/>
      <c r="O16" s="162"/>
      <c r="P16" s="162"/>
      <c r="Q16" s="162"/>
      <c r="R16" s="162"/>
      <c r="S16" s="162"/>
      <c r="T16" s="211">
        <v>0</v>
      </c>
      <c r="U16" s="211">
        <v>0</v>
      </c>
      <c r="V16" s="208">
        <v>0</v>
      </c>
      <c r="W16" s="162">
        <v>0</v>
      </c>
      <c r="X16" s="162"/>
      <c r="Y16" s="162"/>
      <c r="Z16" s="162"/>
      <c r="AA16" s="162"/>
      <c r="AB16" s="162"/>
      <c r="AC16" s="162"/>
      <c r="AD16" s="162"/>
      <c r="AE16" s="211">
        <v>0</v>
      </c>
      <c r="AF16" s="162"/>
      <c r="AG16" s="162"/>
      <c r="AH16" s="162"/>
      <c r="AI16" s="211">
        <v>0</v>
      </c>
      <c r="AJ16" s="43"/>
      <c r="AK16" s="185"/>
      <c r="AL16" s="185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</row>
    <row r="17" spans="1:48" ht="15">
      <c r="A17" s="185">
        <f ca="1">IFERROR(__xludf.DUMMYFUNCTION("""COMPUTED_VALUE"""),14)</f>
        <v>14</v>
      </c>
      <c r="B17" s="185">
        <f ca="1">IFERROR(__xludf.DUMMYFUNCTION("""COMPUTED_VALUE"""),1)</f>
        <v>1</v>
      </c>
      <c r="C17" s="185" t="str">
        <f ca="1">IFERROR(__xludf.DUMMYFUNCTION("""COMPUTED_VALUE"""),"Выдача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Фед"&amp;"ерации и международными обязательствами администрацией")</f>
        <v>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Федерации и международными обязательствами администрацией</v>
      </c>
      <c r="D17" s="185"/>
      <c r="E17" s="185"/>
      <c r="F17" s="185"/>
      <c r="G17" s="202"/>
      <c r="H17" s="204">
        <v>0</v>
      </c>
      <c r="I17" s="211">
        <v>0</v>
      </c>
      <c r="J17" s="208">
        <v>0</v>
      </c>
      <c r="K17" s="162">
        <v>0</v>
      </c>
      <c r="L17" s="162"/>
      <c r="M17" s="162"/>
      <c r="N17" s="162"/>
      <c r="O17" s="162"/>
      <c r="P17" s="162"/>
      <c r="Q17" s="162"/>
      <c r="R17" s="162"/>
      <c r="S17" s="162"/>
      <c r="T17" s="211">
        <v>0</v>
      </c>
      <c r="U17" s="211">
        <v>0</v>
      </c>
      <c r="V17" s="208">
        <v>0</v>
      </c>
      <c r="W17" s="162">
        <v>0</v>
      </c>
      <c r="X17" s="162"/>
      <c r="Y17" s="162"/>
      <c r="Z17" s="162"/>
      <c r="AA17" s="162"/>
      <c r="AB17" s="162"/>
      <c r="AC17" s="162"/>
      <c r="AD17" s="162"/>
      <c r="AE17" s="211">
        <v>0</v>
      </c>
      <c r="AF17" s="162"/>
      <c r="AG17" s="162"/>
      <c r="AH17" s="162"/>
      <c r="AI17" s="211">
        <v>0</v>
      </c>
      <c r="AJ17" s="43"/>
      <c r="AK17" s="185"/>
      <c r="AL17" s="185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</row>
    <row r="18" spans="1:48" ht="15">
      <c r="A18" s="185">
        <f ca="1">IFERROR(__xludf.DUMMYFUNCTION("""COMPUTED_VALUE"""),15)</f>
        <v>15</v>
      </c>
      <c r="B18" s="185">
        <f ca="1">IFERROR(__xludf.DUMMYFUNCTION("""COMPUTED_VALUE"""),105)</f>
        <v>105</v>
      </c>
      <c r="C18" s="185" t="str">
        <f ca="1">IFERROR(__xludf.DUMMYFUNCTION("""COMPUTED_VALUE"""),"Признание садового дома жилым домом и жилого дома садовым домом")</f>
        <v>Признание садового дома жилым домом и жилого дома садовым домом</v>
      </c>
      <c r="D18" s="185"/>
      <c r="E18" s="185"/>
      <c r="F18" s="185"/>
      <c r="G18" s="202"/>
      <c r="H18" s="204">
        <v>0</v>
      </c>
      <c r="I18" s="211">
        <v>0</v>
      </c>
      <c r="J18" s="208">
        <v>0</v>
      </c>
      <c r="K18" s="162">
        <v>0</v>
      </c>
      <c r="L18" s="162"/>
      <c r="M18" s="162"/>
      <c r="N18" s="162"/>
      <c r="O18" s="162"/>
      <c r="P18" s="162"/>
      <c r="Q18" s="162"/>
      <c r="R18" s="162"/>
      <c r="S18" s="162"/>
      <c r="T18" s="211">
        <v>0</v>
      </c>
      <c r="U18" s="211">
        <v>0</v>
      </c>
      <c r="V18" s="208">
        <v>0</v>
      </c>
      <c r="W18" s="162">
        <v>0</v>
      </c>
      <c r="X18" s="162"/>
      <c r="Y18" s="162"/>
      <c r="Z18" s="162"/>
      <c r="AA18" s="162"/>
      <c r="AB18" s="162"/>
      <c r="AC18" s="162"/>
      <c r="AD18" s="162"/>
      <c r="AE18" s="211">
        <v>0</v>
      </c>
      <c r="AF18" s="162"/>
      <c r="AG18" s="162"/>
      <c r="AH18" s="162"/>
      <c r="AI18" s="211">
        <v>0</v>
      </c>
      <c r="AJ18" s="43"/>
      <c r="AK18" s="185"/>
      <c r="AL18" s="185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</row>
    <row r="19" spans="1:48" ht="15">
      <c r="A19" s="185">
        <f ca="1">IFERROR(__xludf.DUMMYFUNCTION("""COMPUTED_VALUE"""),16)</f>
        <v>16</v>
      </c>
      <c r="B19" s="185">
        <f ca="1">IFERROR(__xludf.DUMMYFUNCTION("""COMPUTED_VALUE"""),12)</f>
        <v>12</v>
      </c>
      <c r="C19" s="185" t="str">
        <f ca="1">IFERROR(__xludf.DUMMYFUNCTION("""COMPUTED_VALUE"""),"Перевод жилого помещения в нежилое помещение и нежилого помещения в жилое помещение")</f>
        <v>Перевод жилого помещения в нежилое помещение и нежилого помещения в жилое помещение</v>
      </c>
      <c r="D19" s="185"/>
      <c r="E19" s="185"/>
      <c r="F19" s="185"/>
      <c r="G19" s="202"/>
      <c r="H19" s="204">
        <v>0</v>
      </c>
      <c r="I19" s="211">
        <v>0</v>
      </c>
      <c r="J19" s="208">
        <v>0</v>
      </c>
      <c r="K19" s="162">
        <v>0</v>
      </c>
      <c r="L19" s="162"/>
      <c r="M19" s="162"/>
      <c r="N19" s="162"/>
      <c r="O19" s="162"/>
      <c r="P19" s="162"/>
      <c r="Q19" s="162"/>
      <c r="R19" s="162"/>
      <c r="S19" s="162"/>
      <c r="T19" s="211">
        <v>0</v>
      </c>
      <c r="U19" s="211">
        <v>0</v>
      </c>
      <c r="V19" s="208">
        <v>0</v>
      </c>
      <c r="W19" s="162">
        <v>0</v>
      </c>
      <c r="X19" s="162"/>
      <c r="Y19" s="162"/>
      <c r="Z19" s="162"/>
      <c r="AA19" s="162"/>
      <c r="AB19" s="162"/>
      <c r="AC19" s="162"/>
      <c r="AD19" s="162"/>
      <c r="AE19" s="211">
        <v>0</v>
      </c>
      <c r="AF19" s="162"/>
      <c r="AG19" s="162"/>
      <c r="AH19" s="162"/>
      <c r="AI19" s="211">
        <v>0</v>
      </c>
      <c r="AJ19" s="43"/>
      <c r="AK19" s="185"/>
      <c r="AL19" s="185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</row>
    <row r="20" spans="1:48" ht="15">
      <c r="A20" s="185">
        <f ca="1">IFERROR(__xludf.DUMMYFUNCTION("""COMPUTED_VALUE"""),17)</f>
        <v>17</v>
      </c>
      <c r="B20" s="185">
        <f ca="1">IFERROR(__xludf.DUMMYFUNCTION("""COMPUTED_VALUE"""),96)</f>
        <v>96</v>
      </c>
      <c r="C20" s="185" t="str">
        <f ca="1">IFERROR(__xludf.DUMMYFUNCTION("""COMPUTED_VALUE"""),"Предоставление разрешения на отклонение от предельных параметров разрешенного строительства, реконструкции объекта капитального строительства")</f>
        <v>Предоставление разрешения на отклонение от предельных параметров разрешенного строительства, реконструкции объекта капитального строительства</v>
      </c>
      <c r="D20" s="185"/>
      <c r="E20" s="185"/>
      <c r="F20" s="185"/>
      <c r="G20" s="202"/>
      <c r="H20" s="204">
        <v>0</v>
      </c>
      <c r="I20" s="211">
        <v>0</v>
      </c>
      <c r="J20" s="208">
        <v>0</v>
      </c>
      <c r="K20" s="162">
        <v>0</v>
      </c>
      <c r="L20" s="162"/>
      <c r="M20" s="162"/>
      <c r="N20" s="162"/>
      <c r="O20" s="162"/>
      <c r="P20" s="162"/>
      <c r="Q20" s="162"/>
      <c r="R20" s="162"/>
      <c r="S20" s="162"/>
      <c r="T20" s="211">
        <v>0</v>
      </c>
      <c r="U20" s="211">
        <v>0</v>
      </c>
      <c r="V20" s="208">
        <v>0</v>
      </c>
      <c r="W20" s="162">
        <v>0</v>
      </c>
      <c r="X20" s="162"/>
      <c r="Y20" s="162"/>
      <c r="Z20" s="162"/>
      <c r="AA20" s="162"/>
      <c r="AB20" s="162"/>
      <c r="AC20" s="162"/>
      <c r="AD20" s="162"/>
      <c r="AE20" s="211">
        <v>0</v>
      </c>
      <c r="AF20" s="162"/>
      <c r="AG20" s="162"/>
      <c r="AH20" s="162"/>
      <c r="AI20" s="211">
        <v>0</v>
      </c>
      <c r="AJ20" s="43"/>
      <c r="AK20" s="185"/>
      <c r="AL20" s="185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</row>
    <row r="21" spans="1:48" ht="15">
      <c r="A21" s="185">
        <f ca="1">IFERROR(__xludf.DUMMYFUNCTION("""COMPUTED_VALUE"""),18)</f>
        <v>18</v>
      </c>
      <c r="B21" s="185">
        <f ca="1">IFERROR(__xludf.DUMMYFUNCTION("""COMPUTED_VALUE"""),9)</f>
        <v>9</v>
      </c>
      <c r="C21" s="185" t="str">
        <f ca="1">IFERROR(__xludf.DUMMYFUNCTION("""COMPUTED_VALUE"""),"Выдача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разрешений")</f>
        <v>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</v>
      </c>
      <c r="D21" s="185"/>
      <c r="E21" s="185"/>
      <c r="F21" s="185"/>
      <c r="G21" s="202"/>
      <c r="H21" s="204">
        <v>0</v>
      </c>
      <c r="I21" s="211">
        <v>0</v>
      </c>
      <c r="J21" s="208">
        <v>0</v>
      </c>
      <c r="K21" s="162">
        <v>0</v>
      </c>
      <c r="L21" s="162"/>
      <c r="M21" s="162"/>
      <c r="N21" s="162"/>
      <c r="O21" s="162"/>
      <c r="P21" s="162"/>
      <c r="Q21" s="162"/>
      <c r="R21" s="162"/>
      <c r="S21" s="162"/>
      <c r="T21" s="211">
        <v>0</v>
      </c>
      <c r="U21" s="211">
        <v>0</v>
      </c>
      <c r="V21" s="208">
        <v>0</v>
      </c>
      <c r="W21" s="162">
        <v>0</v>
      </c>
      <c r="X21" s="162"/>
      <c r="Y21" s="162"/>
      <c r="Z21" s="162"/>
      <c r="AA21" s="162"/>
      <c r="AB21" s="162"/>
      <c r="AC21" s="162"/>
      <c r="AD21" s="162"/>
      <c r="AE21" s="211">
        <v>0</v>
      </c>
      <c r="AF21" s="162"/>
      <c r="AG21" s="162"/>
      <c r="AH21" s="162"/>
      <c r="AI21" s="211">
        <v>0</v>
      </c>
      <c r="AJ21" s="43"/>
      <c r="AK21" s="185"/>
      <c r="AL21" s="185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</row>
    <row r="22" spans="1:48" ht="15">
      <c r="A22" s="185">
        <f ca="1">IFERROR(__xludf.DUMMYFUNCTION("""COMPUTED_VALUE"""),19)</f>
        <v>19</v>
      </c>
      <c r="B22" s="185">
        <f ca="1">IFERROR(__xludf.DUMMYFUNCTION("""COMPUTED_VALUE"""),73)</f>
        <v>73</v>
      </c>
      <c r="C22" s="185" t="str">
        <f ca="1">IFERROR(__xludf.DUMMYFUNCTION("""COMPUTED_VALUE"""),"Выдача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сервитута")</f>
        <v>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</v>
      </c>
      <c r="D22" s="185"/>
      <c r="E22" s="185"/>
      <c r="F22" s="185"/>
      <c r="G22" s="202"/>
      <c r="H22" s="204">
        <v>0</v>
      </c>
      <c r="I22" s="211">
        <v>0</v>
      </c>
      <c r="J22" s="208">
        <v>0</v>
      </c>
      <c r="K22" s="162">
        <v>0</v>
      </c>
      <c r="L22" s="162"/>
      <c r="M22" s="162"/>
      <c r="N22" s="162"/>
      <c r="O22" s="162"/>
      <c r="P22" s="162"/>
      <c r="Q22" s="162"/>
      <c r="R22" s="162"/>
      <c r="S22" s="162"/>
      <c r="T22" s="211">
        <v>0</v>
      </c>
      <c r="U22" s="211">
        <v>0</v>
      </c>
      <c r="V22" s="208">
        <v>0</v>
      </c>
      <c r="W22" s="162">
        <v>0</v>
      </c>
      <c r="X22" s="162"/>
      <c r="Y22" s="162"/>
      <c r="Z22" s="162"/>
      <c r="AA22" s="162"/>
      <c r="AB22" s="162"/>
      <c r="AC22" s="162"/>
      <c r="AD22" s="162"/>
      <c r="AE22" s="211">
        <v>0</v>
      </c>
      <c r="AF22" s="162"/>
      <c r="AG22" s="162"/>
      <c r="AH22" s="162"/>
      <c r="AI22" s="211">
        <v>0</v>
      </c>
      <c r="AJ22" s="43"/>
      <c r="AK22" s="185"/>
      <c r="AL22" s="185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</row>
    <row r="23" spans="1:48" ht="15">
      <c r="A23" s="185">
        <f ca="1">IFERROR(__xludf.DUMMYFUNCTION("""COMPUTED_VALUE"""),20)</f>
        <v>20</v>
      </c>
      <c r="B23" s="185">
        <f ca="1">IFERROR(__xludf.DUMMYFUNCTION("""COMPUTED_VALUE"""),56)</f>
        <v>56</v>
      </c>
      <c r="C23" s="185" t="str">
        <f ca="1">IFERROR(__xludf.DUMMYFUNCTION("""COMPUTED_VALUE"""),"Отнесение земель или земельных участков в составе таких земель к определенной категории")</f>
        <v>Отнесение земель или земельных участков в составе таких земель к определенной категории</v>
      </c>
      <c r="D23" s="185"/>
      <c r="E23" s="185"/>
      <c r="F23" s="185"/>
      <c r="G23" s="202"/>
      <c r="H23" s="204">
        <v>0</v>
      </c>
      <c r="I23" s="211">
        <v>0</v>
      </c>
      <c r="J23" s="208">
        <v>0</v>
      </c>
      <c r="K23" s="162">
        <v>0</v>
      </c>
      <c r="L23" s="162"/>
      <c r="M23" s="162"/>
      <c r="N23" s="162"/>
      <c r="O23" s="162"/>
      <c r="P23" s="162"/>
      <c r="Q23" s="162"/>
      <c r="R23" s="162"/>
      <c r="S23" s="162"/>
      <c r="T23" s="211">
        <v>0</v>
      </c>
      <c r="U23" s="211">
        <v>0</v>
      </c>
      <c r="V23" s="208">
        <v>0</v>
      </c>
      <c r="W23" s="162">
        <v>0</v>
      </c>
      <c r="X23" s="162"/>
      <c r="Y23" s="162"/>
      <c r="Z23" s="162"/>
      <c r="AA23" s="162"/>
      <c r="AB23" s="162"/>
      <c r="AC23" s="162"/>
      <c r="AD23" s="162"/>
      <c r="AE23" s="211">
        <v>0</v>
      </c>
      <c r="AF23" s="162"/>
      <c r="AG23" s="162"/>
      <c r="AH23" s="162"/>
      <c r="AI23" s="211">
        <v>0</v>
      </c>
      <c r="AJ23" s="43"/>
      <c r="AK23" s="185"/>
      <c r="AL23" s="185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</row>
    <row r="24" spans="1:48" ht="15">
      <c r="A24" s="185">
        <f ca="1">IFERROR(__xludf.DUMMYFUNCTION("""COMPUTED_VALUE"""),21)</f>
        <v>21</v>
      </c>
      <c r="B24" s="185">
        <f ca="1">IFERROR(__xludf.DUMMYFUNCTION("""COMPUTED_VALUE"""),50)</f>
        <v>50</v>
      </c>
      <c r="C24" s="185" t="str">
        <f ca="1">IFERROR(__xludf.DUMMYFUNCTION("""COMPUTED_VALUE"""),"Установление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&lt;1&gt;)")</f>
        <v>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</v>
      </c>
      <c r="D24" s="185"/>
      <c r="E24" s="185"/>
      <c r="F24" s="185"/>
      <c r="G24" s="202"/>
      <c r="H24" s="204">
        <v>0</v>
      </c>
      <c r="I24" s="211">
        <v>0</v>
      </c>
      <c r="J24" s="208">
        <v>0</v>
      </c>
      <c r="K24" s="162">
        <v>0</v>
      </c>
      <c r="L24" s="162"/>
      <c r="M24" s="162"/>
      <c r="N24" s="162"/>
      <c r="O24" s="162"/>
      <c r="P24" s="162"/>
      <c r="Q24" s="162"/>
      <c r="R24" s="162"/>
      <c r="S24" s="162"/>
      <c r="T24" s="211">
        <v>0</v>
      </c>
      <c r="U24" s="211">
        <v>0</v>
      </c>
      <c r="V24" s="208">
        <v>0</v>
      </c>
      <c r="W24" s="162">
        <v>0</v>
      </c>
      <c r="X24" s="162"/>
      <c r="Y24" s="162"/>
      <c r="Z24" s="162"/>
      <c r="AA24" s="162"/>
      <c r="AB24" s="162"/>
      <c r="AC24" s="162"/>
      <c r="AD24" s="162"/>
      <c r="AE24" s="211">
        <v>0</v>
      </c>
      <c r="AF24" s="162"/>
      <c r="AG24" s="162"/>
      <c r="AH24" s="162"/>
      <c r="AI24" s="211">
        <v>0</v>
      </c>
      <c r="AJ24" s="43"/>
      <c r="AK24" s="185"/>
      <c r="AL24" s="185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</row>
    <row r="25" spans="1:48" ht="15">
      <c r="A25" s="185">
        <f ca="1">IFERROR(__xludf.DUMMYFUNCTION("""COMPUTED_VALUE"""),22)</f>
        <v>22</v>
      </c>
      <c r="B25" s="185">
        <f ca="1">IFERROR(__xludf.DUMMYFUNCTION("""COMPUTED_VALUE"""),70)</f>
        <v>70</v>
      </c>
      <c r="C25" s="185" t="str">
        <f ca="1">IFERROR(__xludf.DUMMYFUNCTION("""COMPUTED_VALUE"""),"Выдача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капитала")</f>
        <v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v>
      </c>
      <c r="D25" s="185"/>
      <c r="E25" s="185"/>
      <c r="F25" s="185"/>
      <c r="G25" s="202"/>
      <c r="H25" s="204">
        <v>0</v>
      </c>
      <c r="I25" s="211">
        <v>0</v>
      </c>
      <c r="J25" s="208">
        <v>0</v>
      </c>
      <c r="K25" s="162">
        <v>0</v>
      </c>
      <c r="L25" s="162"/>
      <c r="M25" s="162"/>
      <c r="N25" s="162"/>
      <c r="O25" s="162"/>
      <c r="P25" s="162"/>
      <c r="Q25" s="162"/>
      <c r="R25" s="162"/>
      <c r="S25" s="162"/>
      <c r="T25" s="211">
        <v>0</v>
      </c>
      <c r="U25" s="211">
        <v>0</v>
      </c>
      <c r="V25" s="208">
        <v>0</v>
      </c>
      <c r="W25" s="162">
        <v>0</v>
      </c>
      <c r="X25" s="162"/>
      <c r="Y25" s="162"/>
      <c r="Z25" s="162"/>
      <c r="AA25" s="162"/>
      <c r="AB25" s="162"/>
      <c r="AC25" s="162"/>
      <c r="AD25" s="162"/>
      <c r="AE25" s="211">
        <v>0</v>
      </c>
      <c r="AF25" s="162"/>
      <c r="AG25" s="162"/>
      <c r="AH25" s="162"/>
      <c r="AI25" s="211">
        <v>0</v>
      </c>
      <c r="AJ25" s="43"/>
      <c r="AK25" s="185"/>
      <c r="AL25" s="185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</row>
    <row r="26" spans="1:48" ht="15">
      <c r="A26" s="185">
        <f ca="1">IFERROR(__xludf.DUMMYFUNCTION("""COMPUTED_VALUE"""),23)</f>
        <v>23</v>
      </c>
      <c r="B26" s="185">
        <f ca="1">IFERROR(__xludf.DUMMYFUNCTION("""COMPUTED_VALUE"""),97)</f>
        <v>97</v>
      </c>
      <c r="C26" s="185" t="str">
        <f ca="1">IFERROR(__xludf.DUMMYFUNCTION("""COMPUTED_VALUE"""),"Предоставление разрешения на условно разрешенный вид использования земельного участка или объекта капитального строительства")</f>
        <v>Предоставление разрешения на условно разрешенный вид использования земельного участка или объекта капитального строительства</v>
      </c>
      <c r="D26" s="185"/>
      <c r="E26" s="185"/>
      <c r="F26" s="185"/>
      <c r="G26" s="202"/>
      <c r="H26" s="204">
        <v>0</v>
      </c>
      <c r="I26" s="211">
        <v>0</v>
      </c>
      <c r="J26" s="208">
        <v>0</v>
      </c>
      <c r="K26" s="162">
        <v>0</v>
      </c>
      <c r="L26" s="162"/>
      <c r="M26" s="162"/>
      <c r="N26" s="162"/>
      <c r="O26" s="162"/>
      <c r="P26" s="162"/>
      <c r="Q26" s="162"/>
      <c r="R26" s="162"/>
      <c r="S26" s="162"/>
      <c r="T26" s="211">
        <v>0</v>
      </c>
      <c r="U26" s="211">
        <v>0</v>
      </c>
      <c r="V26" s="208">
        <v>0</v>
      </c>
      <c r="W26" s="162">
        <v>0</v>
      </c>
      <c r="X26" s="162"/>
      <c r="Y26" s="162"/>
      <c r="Z26" s="162"/>
      <c r="AA26" s="162"/>
      <c r="AB26" s="162"/>
      <c r="AC26" s="162"/>
      <c r="AD26" s="162"/>
      <c r="AE26" s="211">
        <v>0</v>
      </c>
      <c r="AF26" s="162"/>
      <c r="AG26" s="162"/>
      <c r="AH26" s="162"/>
      <c r="AI26" s="211">
        <v>0</v>
      </c>
      <c r="AJ26" s="43"/>
      <c r="AK26" s="185"/>
      <c r="AL26" s="185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</row>
    <row r="27" spans="1:48" ht="15">
      <c r="A27" s="185">
        <f ca="1">IFERROR(__xludf.DUMMYFUNCTION("""COMPUTED_VALUE"""),24)</f>
        <v>24</v>
      </c>
      <c r="B27" s="185">
        <f ca="1">IFERROR(__xludf.DUMMYFUNCTION("""COMPUTED_VALUE"""),103)</f>
        <v>103</v>
      </c>
      <c r="C27" s="185" t="str">
        <f ca="1">IFERROR(__xludf.DUMMYFUNCTION("""COMPUTED_VALUE"""),"Установка информационной вывески, согласование дизайн-проекта размещения вывески")</f>
        <v>Установка информационной вывески, согласование дизайн-проекта размещения вывески</v>
      </c>
      <c r="D27" s="185"/>
      <c r="E27" s="185"/>
      <c r="F27" s="185"/>
      <c r="G27" s="202"/>
      <c r="H27" s="204">
        <v>0</v>
      </c>
      <c r="I27" s="211">
        <v>0</v>
      </c>
      <c r="J27" s="208">
        <v>0</v>
      </c>
      <c r="K27" s="162">
        <v>0</v>
      </c>
      <c r="L27" s="162"/>
      <c r="M27" s="162"/>
      <c r="N27" s="162"/>
      <c r="O27" s="162"/>
      <c r="P27" s="162"/>
      <c r="Q27" s="162"/>
      <c r="R27" s="162"/>
      <c r="S27" s="162"/>
      <c r="T27" s="211">
        <v>0</v>
      </c>
      <c r="U27" s="211">
        <v>0</v>
      </c>
      <c r="V27" s="208">
        <v>0</v>
      </c>
      <c r="W27" s="162">
        <v>0</v>
      </c>
      <c r="X27" s="162"/>
      <c r="Y27" s="162"/>
      <c r="Z27" s="162"/>
      <c r="AA27" s="162"/>
      <c r="AB27" s="162"/>
      <c r="AC27" s="162"/>
      <c r="AD27" s="162"/>
      <c r="AE27" s="211">
        <v>0</v>
      </c>
      <c r="AF27" s="162"/>
      <c r="AG27" s="162"/>
      <c r="AH27" s="162"/>
      <c r="AI27" s="211">
        <v>0</v>
      </c>
      <c r="AJ27" s="43"/>
      <c r="AK27" s="185"/>
      <c r="AL27" s="185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</row>
    <row r="28" spans="1:48" ht="15">
      <c r="A28" s="185">
        <f ca="1">IFERROR(__xludf.DUMMYFUNCTION("""COMPUTED_VALUE"""),25)</f>
        <v>25</v>
      </c>
      <c r="B28" s="185">
        <f ca="1">IFERROR(__xludf.DUMMYFUNCTION("""COMPUTED_VALUE"""),95)</f>
        <v>95</v>
      </c>
      <c r="C28" s="185" t="str">
        <f ca="1">IFERROR(__xludf.DUMMYFUNCTION("""COMPUTED_VALUE"""),"Постановка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разгран"&amp;"ичена ), в собственность бесплатно")</f>
        <v>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разграничена ), в собственность бесплатно</v>
      </c>
      <c r="D28" s="185"/>
      <c r="E28" s="185"/>
      <c r="F28" s="185"/>
      <c r="G28" s="202"/>
      <c r="H28" s="204">
        <v>0</v>
      </c>
      <c r="I28" s="211">
        <v>0</v>
      </c>
      <c r="J28" s="208">
        <v>0</v>
      </c>
      <c r="K28" s="162">
        <v>0</v>
      </c>
      <c r="L28" s="162"/>
      <c r="M28" s="162"/>
      <c r="N28" s="162"/>
      <c r="O28" s="162"/>
      <c r="P28" s="162"/>
      <c r="Q28" s="162"/>
      <c r="R28" s="162"/>
      <c r="S28" s="162"/>
      <c r="T28" s="211">
        <v>0</v>
      </c>
      <c r="U28" s="211">
        <v>0</v>
      </c>
      <c r="V28" s="208">
        <v>0</v>
      </c>
      <c r="W28" s="162">
        <v>0</v>
      </c>
      <c r="X28" s="162"/>
      <c r="Y28" s="162"/>
      <c r="Z28" s="162"/>
      <c r="AA28" s="162"/>
      <c r="AB28" s="162"/>
      <c r="AC28" s="162"/>
      <c r="AD28" s="162"/>
      <c r="AE28" s="211">
        <v>0</v>
      </c>
      <c r="AF28" s="162"/>
      <c r="AG28" s="162"/>
      <c r="AH28" s="162"/>
      <c r="AI28" s="211">
        <v>0</v>
      </c>
      <c r="AJ28" s="43"/>
      <c r="AK28" s="185"/>
      <c r="AL28" s="185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</row>
    <row r="29" spans="1:48" ht="15">
      <c r="A29" s="185">
        <f ca="1">IFERROR(__xludf.DUMMYFUNCTION("""COMPUTED_VALUE"""),26)</f>
        <v>26</v>
      </c>
      <c r="B29" s="185">
        <f ca="1">IFERROR(__xludf.DUMMYFUNCTION("""COMPUTED_VALUE"""),58)</f>
        <v>58</v>
      </c>
      <c r="C29" s="185" t="str">
        <f ca="1">IFERROR(__xludf.DUMMYFUNCTION("""COMPUTED_VALUE"""),"Предварительное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&lt;1&gt;)")</f>
        <v>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</v>
      </c>
      <c r="D29" s="185"/>
      <c r="E29" s="185"/>
      <c r="F29" s="185"/>
      <c r="G29" s="202"/>
      <c r="H29" s="204">
        <v>0</v>
      </c>
      <c r="I29" s="211">
        <v>0</v>
      </c>
      <c r="J29" s="208">
        <v>0</v>
      </c>
      <c r="K29" s="162">
        <v>0</v>
      </c>
      <c r="L29" s="162"/>
      <c r="M29" s="162"/>
      <c r="N29" s="162"/>
      <c r="O29" s="162"/>
      <c r="P29" s="162"/>
      <c r="Q29" s="162"/>
      <c r="R29" s="162"/>
      <c r="S29" s="162"/>
      <c r="T29" s="211">
        <v>0</v>
      </c>
      <c r="U29" s="211">
        <v>0</v>
      </c>
      <c r="V29" s="208">
        <v>0</v>
      </c>
      <c r="W29" s="162">
        <v>0</v>
      </c>
      <c r="X29" s="162"/>
      <c r="Y29" s="162"/>
      <c r="Z29" s="162"/>
      <c r="AA29" s="162"/>
      <c r="AB29" s="162"/>
      <c r="AC29" s="162"/>
      <c r="AD29" s="162"/>
      <c r="AE29" s="211">
        <v>0</v>
      </c>
      <c r="AF29" s="162"/>
      <c r="AG29" s="162"/>
      <c r="AH29" s="162"/>
      <c r="AI29" s="211">
        <v>0</v>
      </c>
      <c r="AJ29" s="43"/>
      <c r="AK29" s="185"/>
      <c r="AL29" s="185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</row>
    <row r="30" spans="1:48" ht="15">
      <c r="A30" s="185">
        <f ca="1">IFERROR(__xludf.DUMMYFUNCTION("""COMPUTED_VALUE"""),27)</f>
        <v>27</v>
      </c>
      <c r="B30" s="185">
        <f ca="1">IFERROR(__xludf.DUMMYFUNCTION("""COMPUTED_VALUE"""),52)</f>
        <v>52</v>
      </c>
      <c r="C30" s="185" t="str">
        <f ca="1">IFERROR(__xludf.DUMMYFUNCTION("""COMPUTED_VALUE"""),"Предоставление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торгов")</f>
        <v>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</v>
      </c>
      <c r="D30" s="185"/>
      <c r="E30" s="185"/>
      <c r="F30" s="185"/>
      <c r="G30" s="202"/>
      <c r="H30" s="204">
        <v>0</v>
      </c>
      <c r="I30" s="211">
        <v>0</v>
      </c>
      <c r="J30" s="208">
        <v>0</v>
      </c>
      <c r="K30" s="162">
        <v>0</v>
      </c>
      <c r="L30" s="162"/>
      <c r="M30" s="162"/>
      <c r="N30" s="162"/>
      <c r="O30" s="162"/>
      <c r="P30" s="162"/>
      <c r="Q30" s="162"/>
      <c r="R30" s="162"/>
      <c r="S30" s="162"/>
      <c r="T30" s="211">
        <v>0</v>
      </c>
      <c r="U30" s="211">
        <v>0</v>
      </c>
      <c r="V30" s="208">
        <v>0</v>
      </c>
      <c r="W30" s="162">
        <v>0</v>
      </c>
      <c r="X30" s="162"/>
      <c r="Y30" s="162"/>
      <c r="Z30" s="162"/>
      <c r="AA30" s="162"/>
      <c r="AB30" s="162"/>
      <c r="AC30" s="162"/>
      <c r="AD30" s="162"/>
      <c r="AE30" s="211">
        <v>0</v>
      </c>
      <c r="AF30" s="162"/>
      <c r="AG30" s="162"/>
      <c r="AH30" s="162"/>
      <c r="AI30" s="211">
        <v>0</v>
      </c>
      <c r="AJ30" s="43"/>
      <c r="AK30" s="185"/>
      <c r="AL30" s="185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</row>
    <row r="31" spans="1:48" ht="15">
      <c r="A31" s="185">
        <f ca="1">IFERROR(__xludf.DUMMYFUNCTION("""COMPUTED_VALUE"""),28)</f>
        <v>28</v>
      </c>
      <c r="B31" s="185">
        <f ca="1">IFERROR(__xludf.DUMMYFUNCTION("""COMPUTED_VALUE"""),82)</f>
        <v>82</v>
      </c>
      <c r="C31" s="185" t="str">
        <f ca="1">IFERROR(__xludf.DUMMYFUNCTION("""COMPUTED_VALUE"""),"Предоставление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то"&amp;"ргов в собственность бесплатно, в общую долевую собственность бесплатно либо в аренду")</f>
        <v>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торгов в собственность бесплатно, в общую долевую собственность бесплатно либо в аренду</v>
      </c>
      <c r="D31" s="185"/>
      <c r="E31" s="185"/>
      <c r="F31" s="185"/>
      <c r="G31" s="202"/>
      <c r="H31" s="204">
        <v>0</v>
      </c>
      <c r="I31" s="211">
        <v>0</v>
      </c>
      <c r="J31" s="208">
        <v>0</v>
      </c>
      <c r="K31" s="162">
        <v>0</v>
      </c>
      <c r="L31" s="162"/>
      <c r="M31" s="162"/>
      <c r="N31" s="162"/>
      <c r="O31" s="162"/>
      <c r="P31" s="162"/>
      <c r="Q31" s="162"/>
      <c r="R31" s="162"/>
      <c r="S31" s="162"/>
      <c r="T31" s="211">
        <v>0</v>
      </c>
      <c r="U31" s="211">
        <v>0</v>
      </c>
      <c r="V31" s="208">
        <v>0</v>
      </c>
      <c r="W31" s="162">
        <v>0</v>
      </c>
      <c r="X31" s="162"/>
      <c r="Y31" s="162"/>
      <c r="Z31" s="162"/>
      <c r="AA31" s="162"/>
      <c r="AB31" s="162"/>
      <c r="AC31" s="162"/>
      <c r="AD31" s="162"/>
      <c r="AE31" s="211">
        <v>0</v>
      </c>
      <c r="AF31" s="162"/>
      <c r="AG31" s="162"/>
      <c r="AH31" s="162"/>
      <c r="AI31" s="211">
        <v>0</v>
      </c>
      <c r="AJ31" s="43"/>
      <c r="AK31" s="185"/>
      <c r="AL31" s="185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</row>
    <row r="32" spans="1:48" ht="15">
      <c r="A32" s="185">
        <f ca="1">IFERROR(__xludf.DUMMYFUNCTION("""COMPUTED_VALUE"""),29)</f>
        <v>29</v>
      </c>
      <c r="B32" s="185">
        <f ca="1">IFERROR(__xludf.DUMMYFUNCTION("""COMPUTED_VALUE"""),2)</f>
        <v>2</v>
      </c>
      <c r="C32" s="185" t="str">
        <f ca="1">IFERROR(__xludf.DUMMYFUNCTION("""COMPUTED_VALUE"""),"Принятие граждан на учет в качестве нуждающихся в жилых помещениях, предоставляемых по договорам социального найма")</f>
        <v>Принятие граждан на учет в качестве нуждающихся в жилых помещениях, предоставляемых по договорам социального найма</v>
      </c>
      <c r="D32" s="185"/>
      <c r="E32" s="185"/>
      <c r="F32" s="185"/>
      <c r="G32" s="202"/>
      <c r="H32" s="204">
        <v>0</v>
      </c>
      <c r="I32" s="211">
        <v>0</v>
      </c>
      <c r="J32" s="217">
        <v>0</v>
      </c>
      <c r="K32" s="162">
        <v>0</v>
      </c>
      <c r="L32" s="162"/>
      <c r="M32" s="162"/>
      <c r="N32" s="162"/>
      <c r="O32" s="162"/>
      <c r="P32" s="162"/>
      <c r="Q32" s="162"/>
      <c r="R32" s="162"/>
      <c r="S32" s="162"/>
      <c r="T32" s="211">
        <v>0</v>
      </c>
      <c r="U32" s="211">
        <v>0</v>
      </c>
      <c r="V32" s="208">
        <v>0</v>
      </c>
      <c r="W32" s="162">
        <v>0</v>
      </c>
      <c r="X32" s="162"/>
      <c r="Y32" s="162"/>
      <c r="Z32" s="162"/>
      <c r="AA32" s="162"/>
      <c r="AB32" s="162"/>
      <c r="AC32" s="162"/>
      <c r="AD32" s="162"/>
      <c r="AE32" s="211">
        <v>0</v>
      </c>
      <c r="AF32" s="162"/>
      <c r="AG32" s="162"/>
      <c r="AH32" s="162"/>
      <c r="AI32" s="211">
        <v>0</v>
      </c>
      <c r="AJ32" s="43"/>
      <c r="AK32" s="185"/>
      <c r="AL32" s="185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</row>
    <row r="33" spans="1:48" ht="15">
      <c r="A33" s="185">
        <f ca="1">IFERROR(__xludf.DUMMYFUNCTION("""COMPUTED_VALUE"""),30)</f>
        <v>30</v>
      </c>
      <c r="B33" s="185">
        <f ca="1">IFERROR(__xludf.DUMMYFUNCTION("""COMPUTED_VALUE"""),81)</f>
        <v>81</v>
      </c>
      <c r="C33" s="185" t="str">
        <f ca="1">IFERROR(__xludf.DUMMYFUNCTION("""COMPUTED_VALUE"""),"Заключение, изменение, выдача дубликата договора социального найма жилого помещения муниципального жилищного фонда")</f>
        <v>Заключение, изменение, выдача дубликата договора социального найма жилого помещения муниципального жилищного фонда</v>
      </c>
      <c r="D33" s="185"/>
      <c r="E33" s="185"/>
      <c r="F33" s="185"/>
      <c r="G33" s="202"/>
      <c r="H33" s="204">
        <v>0</v>
      </c>
      <c r="I33" s="211">
        <v>0</v>
      </c>
      <c r="J33" s="208">
        <v>0</v>
      </c>
      <c r="K33" s="162">
        <v>0</v>
      </c>
      <c r="L33" s="162"/>
      <c r="M33" s="162"/>
      <c r="N33" s="162"/>
      <c r="O33" s="162"/>
      <c r="P33" s="162"/>
      <c r="Q33" s="162"/>
      <c r="R33" s="162"/>
      <c r="S33" s="162"/>
      <c r="T33" s="211">
        <v>0</v>
      </c>
      <c r="U33" s="211">
        <v>0</v>
      </c>
      <c r="V33" s="208">
        <v>0</v>
      </c>
      <c r="W33" s="162">
        <v>0</v>
      </c>
      <c r="X33" s="162"/>
      <c r="Y33" s="162"/>
      <c r="Z33" s="162"/>
      <c r="AA33" s="162"/>
      <c r="AB33" s="162"/>
      <c r="AC33" s="162"/>
      <c r="AD33" s="162"/>
      <c r="AE33" s="211">
        <v>0</v>
      </c>
      <c r="AF33" s="162"/>
      <c r="AG33" s="162"/>
      <c r="AH33" s="162"/>
      <c r="AI33" s="211">
        <v>0</v>
      </c>
      <c r="AJ33" s="43"/>
      <c r="AK33" s="185"/>
      <c r="AL33" s="185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</row>
    <row r="34" spans="1:48" ht="15">
      <c r="A34" s="185">
        <f ca="1">IFERROR(__xludf.DUMMYFUNCTION("""COMPUTED_VALUE"""),31)</f>
        <v>31</v>
      </c>
      <c r="B34" s="185">
        <f ca="1">IFERROR(__xludf.DUMMYFUNCTION("""COMPUTED_VALUE"""),26)</f>
        <v>26</v>
      </c>
      <c r="C34" s="185" t="str">
        <f ca="1">IFERROR(__xludf.DUMMYFUNCTION("""COMPUTED_VALUE"""),"Прием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сады)")</f>
        <v>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</v>
      </c>
      <c r="D34" s="185"/>
      <c r="E34" s="185"/>
      <c r="F34" s="185"/>
      <c r="G34" s="202"/>
      <c r="H34" s="204">
        <v>0</v>
      </c>
      <c r="I34" s="211">
        <v>0</v>
      </c>
      <c r="J34" s="208">
        <v>0</v>
      </c>
      <c r="K34" s="162">
        <v>0</v>
      </c>
      <c r="L34" s="162"/>
      <c r="M34" s="162"/>
      <c r="N34" s="162"/>
      <c r="O34" s="162"/>
      <c r="P34" s="162"/>
      <c r="Q34" s="162"/>
      <c r="R34" s="162"/>
      <c r="S34" s="162"/>
      <c r="T34" s="211">
        <v>0</v>
      </c>
      <c r="U34" s="211">
        <v>0</v>
      </c>
      <c r="V34" s="208">
        <v>0</v>
      </c>
      <c r="W34" s="162">
        <v>0</v>
      </c>
      <c r="X34" s="162"/>
      <c r="Y34" s="162"/>
      <c r="Z34" s="162"/>
      <c r="AA34" s="162"/>
      <c r="AB34" s="162"/>
      <c r="AC34" s="162"/>
      <c r="AD34" s="162"/>
      <c r="AE34" s="211">
        <v>0</v>
      </c>
      <c r="AF34" s="162"/>
      <c r="AG34" s="162"/>
      <c r="AH34" s="162"/>
      <c r="AI34" s="211">
        <v>0</v>
      </c>
      <c r="AJ34" s="43"/>
      <c r="AK34" s="185"/>
      <c r="AL34" s="185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</row>
    <row r="35" spans="1:48" ht="15">
      <c r="A35" s="185">
        <f ca="1">IFERROR(__xludf.DUMMYFUNCTION("""COMPUTED_VALUE"""),32)</f>
        <v>32</v>
      </c>
      <c r="B35" s="185">
        <f ca="1">IFERROR(__xludf.DUMMYFUNCTION("""COMPUTED_VALUE"""),27)</f>
        <v>27</v>
      </c>
      <c r="C35" s="185" t="str">
        <f ca="1">IFERROR(__xludf.DUMMYFUNCTION("""COMPUTED_VALUE"""),"Зачисление детей в общеобразовательные организации")</f>
        <v>Зачисление детей в общеобразовательные организации</v>
      </c>
      <c r="D35" s="185"/>
      <c r="E35" s="185"/>
      <c r="F35" s="185"/>
      <c r="G35" s="202"/>
      <c r="H35" s="204">
        <v>0</v>
      </c>
      <c r="I35" s="211">
        <v>0</v>
      </c>
      <c r="J35" s="208">
        <v>0</v>
      </c>
      <c r="K35" s="162">
        <v>0</v>
      </c>
      <c r="L35" s="162"/>
      <c r="M35" s="162"/>
      <c r="N35" s="162"/>
      <c r="O35" s="162"/>
      <c r="P35" s="162"/>
      <c r="Q35" s="162"/>
      <c r="R35" s="162"/>
      <c r="S35" s="162"/>
      <c r="T35" s="211">
        <v>0</v>
      </c>
      <c r="U35" s="211">
        <v>0</v>
      </c>
      <c r="V35" s="208">
        <v>0</v>
      </c>
      <c r="W35" s="162">
        <v>0</v>
      </c>
      <c r="X35" s="162"/>
      <c r="Y35" s="162"/>
      <c r="Z35" s="162"/>
      <c r="AA35" s="162"/>
      <c r="AB35" s="162"/>
      <c r="AC35" s="162"/>
      <c r="AD35" s="162"/>
      <c r="AE35" s="211">
        <v>0</v>
      </c>
      <c r="AF35" s="162"/>
      <c r="AG35" s="162"/>
      <c r="AH35" s="162"/>
      <c r="AI35" s="211">
        <v>0</v>
      </c>
      <c r="AJ35" s="43"/>
      <c r="AK35" s="185"/>
      <c r="AL35" s="185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</row>
    <row r="36" spans="1:48" ht="15">
      <c r="A36" s="185">
        <f ca="1">IFERROR(__xludf.DUMMYFUNCTION("""COMPUTED_VALUE"""),33)</f>
        <v>33</v>
      </c>
      <c r="B36" s="185">
        <f ca="1">IFERROR(__xludf.DUMMYFUNCTION("""COMPUTED_VALUE"""),54)</f>
        <v>54</v>
      </c>
      <c r="C36" s="185" t="str">
        <f ca="1">IFERROR(__xludf.DUMMYFUNCTION("""COMPUTED_VALUE"""),"Предоставление сведений об объектах учета, содержащихся в реестре муниципального имущества")</f>
        <v>Предоставление сведений об объектах учета, содержащихся в реестре муниципального имущества</v>
      </c>
      <c r="D36" s="185"/>
      <c r="E36" s="185"/>
      <c r="F36" s="185"/>
      <c r="G36" s="202"/>
      <c r="H36" s="204">
        <v>0</v>
      </c>
      <c r="I36" s="211">
        <v>0</v>
      </c>
      <c r="J36" s="208">
        <v>0</v>
      </c>
      <c r="K36" s="162">
        <v>0</v>
      </c>
      <c r="L36" s="162"/>
      <c r="M36" s="162"/>
      <c r="N36" s="162"/>
      <c r="O36" s="162"/>
      <c r="P36" s="162"/>
      <c r="Q36" s="162"/>
      <c r="R36" s="162"/>
      <c r="S36" s="162"/>
      <c r="T36" s="211">
        <v>0</v>
      </c>
      <c r="U36" s="211">
        <v>0</v>
      </c>
      <c r="V36" s="208">
        <v>0</v>
      </c>
      <c r="W36" s="162">
        <v>0</v>
      </c>
      <c r="X36" s="162"/>
      <c r="Y36" s="162"/>
      <c r="Z36" s="162"/>
      <c r="AA36" s="162"/>
      <c r="AB36" s="162"/>
      <c r="AC36" s="162"/>
      <c r="AD36" s="162"/>
      <c r="AE36" s="211">
        <v>0</v>
      </c>
      <c r="AF36" s="162"/>
      <c r="AG36" s="162"/>
      <c r="AH36" s="162"/>
      <c r="AI36" s="211">
        <v>0</v>
      </c>
      <c r="AJ36" s="43"/>
      <c r="AK36" s="185"/>
      <c r="AL36" s="185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</row>
    <row r="37" spans="1:48" ht="15">
      <c r="A37" s="185">
        <f ca="1">IFERROR(__xludf.DUMMYFUNCTION("""COMPUTED_VALUE"""),34)</f>
        <v>34</v>
      </c>
      <c r="B37" s="185">
        <f ca="1">IFERROR(__xludf.DUMMYFUNCTION("""COMPUTED_VALUE"""),20)</f>
        <v>20</v>
      </c>
      <c r="C37" s="185" t="str">
        <f ca="1">IFERROR(__xludf.DUMMYFUNCTION("""COMPUTED_VALUE"""),"Решение вопроса о приватизации жилого помещения муниципального жилищного фонда")</f>
        <v>Решение вопроса о приватизации жилого помещения муниципального жилищного фонда</v>
      </c>
      <c r="D37" s="185"/>
      <c r="E37" s="185"/>
      <c r="F37" s="185"/>
      <c r="G37" s="202"/>
      <c r="H37" s="204">
        <v>0</v>
      </c>
      <c r="I37" s="211">
        <v>0</v>
      </c>
      <c r="J37" s="208">
        <v>0</v>
      </c>
      <c r="K37" s="162">
        <v>1</v>
      </c>
      <c r="L37" s="162"/>
      <c r="M37" s="162"/>
      <c r="N37" s="162"/>
      <c r="O37" s="162"/>
      <c r="P37" s="162"/>
      <c r="Q37" s="162"/>
      <c r="R37" s="162"/>
      <c r="S37" s="162"/>
      <c r="T37" s="211">
        <v>0</v>
      </c>
      <c r="U37" s="211">
        <v>0</v>
      </c>
      <c r="V37" s="208">
        <v>0</v>
      </c>
      <c r="W37" s="162">
        <v>1</v>
      </c>
      <c r="X37" s="162"/>
      <c r="Y37" s="162"/>
      <c r="Z37" s="162"/>
      <c r="AA37" s="162"/>
      <c r="AB37" s="162"/>
      <c r="AC37" s="162"/>
      <c r="AD37" s="162"/>
      <c r="AE37" s="211">
        <v>0</v>
      </c>
      <c r="AF37" s="162"/>
      <c r="AG37" s="162"/>
      <c r="AH37" s="162"/>
      <c r="AI37" s="211">
        <v>0</v>
      </c>
      <c r="AJ37" s="43"/>
      <c r="AK37" s="185"/>
      <c r="AL37" s="185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</row>
    <row r="38" spans="1:48" ht="15">
      <c r="A38" s="185">
        <f ca="1">IFERROR(__xludf.DUMMYFUNCTION("""COMPUTED_VALUE"""),35)</f>
        <v>35</v>
      </c>
      <c r="B38" s="185">
        <f ca="1">IFERROR(__xludf.DUMMYFUNCTION("""COMPUTED_VALUE"""),112)</f>
        <v>112</v>
      </c>
      <c r="C38" s="185" t="str">
        <f ca="1">IFERROR(__xludf.DUMMYFUNCTION("""COMPUTED_VALUE"""),"Присвоение спортивных разрядов ""второй спортивный разряд"", ""третий спортивный разряд""
")</f>
        <v xml:space="preserve">Присвоение спортивных разрядов "второй спортивный разряд", "третий спортивный разряд"
</v>
      </c>
      <c r="D38" s="185"/>
      <c r="E38" s="185"/>
      <c r="F38" s="185"/>
      <c r="G38" s="202">
        <f>SUM(G4:G37)</f>
        <v>0</v>
      </c>
      <c r="H38" s="204">
        <v>0</v>
      </c>
      <c r="I38" s="211">
        <v>0</v>
      </c>
      <c r="J38" s="208">
        <v>0</v>
      </c>
      <c r="K38" s="162">
        <v>0</v>
      </c>
      <c r="L38" s="162"/>
      <c r="M38" s="162"/>
      <c r="N38" s="162"/>
      <c r="O38" s="162"/>
      <c r="P38" s="162"/>
      <c r="Q38" s="162"/>
      <c r="R38" s="162"/>
      <c r="S38" s="162"/>
      <c r="T38" s="211">
        <v>0</v>
      </c>
      <c r="U38" s="211">
        <v>0</v>
      </c>
      <c r="V38" s="208">
        <v>0</v>
      </c>
      <c r="W38" s="162">
        <v>0</v>
      </c>
      <c r="X38" s="162"/>
      <c r="Y38" s="162"/>
      <c r="Z38" s="162"/>
      <c r="AA38" s="162"/>
      <c r="AB38" s="162"/>
      <c r="AC38" s="162"/>
      <c r="AD38" s="162"/>
      <c r="AE38" s="211">
        <v>0</v>
      </c>
      <c r="AF38" s="162"/>
      <c r="AG38" s="162"/>
      <c r="AH38" s="162"/>
      <c r="AI38" s="211">
        <v>0</v>
      </c>
      <c r="AJ38" s="43"/>
      <c r="AK38" s="202">
        <f t="shared" ref="AK38:AL38" si="0">SUM(AK4:AK37)</f>
        <v>0</v>
      </c>
      <c r="AL38" s="202">
        <f t="shared" si="0"/>
        <v>0</v>
      </c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</row>
    <row r="39" spans="1:48" ht="15">
      <c r="A39" s="185">
        <f ca="1">IFERROR(__xludf.DUMMYFUNCTION("""COMPUTED_VALUE"""),36)</f>
        <v>36</v>
      </c>
      <c r="B39" s="185">
        <f ca="1">IFERROR(__xludf.DUMMYFUNCTION("""COMPUTED_VALUE"""),94)</f>
        <v>94</v>
      </c>
      <c r="C39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статьей 39.37 Земельного кодекса Российской Федерации
")</f>
        <v xml:space="preserve"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статьей 39.37 Земельного кодекса Российской Федерации
</v>
      </c>
      <c r="D39" s="185"/>
      <c r="E39" s="185"/>
      <c r="F39" s="185"/>
      <c r="G39" s="202"/>
      <c r="H39" s="204">
        <v>0</v>
      </c>
      <c r="I39" s="211">
        <v>0</v>
      </c>
      <c r="J39" s="208">
        <v>0</v>
      </c>
      <c r="K39" s="162">
        <v>0</v>
      </c>
      <c r="L39" s="162"/>
      <c r="M39" s="162"/>
      <c r="N39" s="162"/>
      <c r="O39" s="162"/>
      <c r="P39" s="162"/>
      <c r="Q39" s="162"/>
      <c r="R39" s="162"/>
      <c r="S39" s="162"/>
      <c r="T39" s="211">
        <v>0</v>
      </c>
      <c r="U39" s="211">
        <v>0</v>
      </c>
      <c r="V39" s="208">
        <v>0</v>
      </c>
      <c r="W39" s="162">
        <v>0</v>
      </c>
      <c r="X39" s="162"/>
      <c r="Y39" s="162"/>
      <c r="Z39" s="162"/>
      <c r="AA39" s="162"/>
      <c r="AB39" s="162"/>
      <c r="AC39" s="162"/>
      <c r="AD39" s="162"/>
      <c r="AE39" s="211">
        <v>0</v>
      </c>
      <c r="AF39" s="162"/>
      <c r="AG39" s="162"/>
      <c r="AH39" s="162"/>
      <c r="AI39" s="211">
        <v>0</v>
      </c>
      <c r="AJ39" s="43"/>
      <c r="AK39" s="202"/>
      <c r="AL39" s="202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</row>
    <row r="40" spans="1:48" ht="15">
      <c r="A40" s="185">
        <f ca="1">IFERROR(__xludf.DUMMYFUNCTION("""COMPUTED_VALUE"""),37)</f>
        <v>37</v>
      </c>
      <c r="B40" s="185">
        <f ca="1">IFERROR(__xludf.DUMMYFUNCTION("""COMPUTED_VALUE"""),106)</f>
        <v>106</v>
      </c>
      <c r="C40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Федерации")</f>
        <v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</v>
      </c>
      <c r="D40" s="185"/>
      <c r="E40" s="185"/>
      <c r="F40" s="185"/>
      <c r="G40" s="202"/>
      <c r="H40" s="204">
        <v>0</v>
      </c>
      <c r="I40" s="211">
        <v>0</v>
      </c>
      <c r="J40" s="208">
        <v>0</v>
      </c>
      <c r="K40" s="162">
        <v>0</v>
      </c>
      <c r="L40" s="162"/>
      <c r="M40" s="162"/>
      <c r="N40" s="162"/>
      <c r="O40" s="162"/>
      <c r="P40" s="162"/>
      <c r="Q40" s="162"/>
      <c r="R40" s="162"/>
      <c r="S40" s="162"/>
      <c r="T40" s="211">
        <v>0</v>
      </c>
      <c r="U40" s="211">
        <v>0</v>
      </c>
      <c r="V40" s="208">
        <v>0</v>
      </c>
      <c r="W40" s="162">
        <v>0</v>
      </c>
      <c r="X40" s="162"/>
      <c r="Y40" s="162"/>
      <c r="Z40" s="162"/>
      <c r="AA40" s="162"/>
      <c r="AB40" s="162"/>
      <c r="AC40" s="162"/>
      <c r="AD40" s="162"/>
      <c r="AE40" s="211">
        <v>0</v>
      </c>
      <c r="AF40" s="162"/>
      <c r="AG40" s="162"/>
      <c r="AH40" s="162"/>
      <c r="AI40" s="211">
        <v>0</v>
      </c>
      <c r="AJ40" s="43"/>
      <c r="AK40" s="202"/>
      <c r="AL40" s="202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</row>
    <row r="41" spans="1:48" ht="15">
      <c r="A41" s="185">
        <f ca="1">IFERROR(__xludf.DUMMYFUNCTION("""COMPUTED_VALUE"""),38)</f>
        <v>38</v>
      </c>
      <c r="B41" s="185">
        <f ca="1">IFERROR(__xludf.DUMMYFUNCTION("""COMPUTED_VALUE"""),111)</f>
        <v>111</v>
      </c>
      <c r="C41" s="185" t="str">
        <f ca="1">IFERROR(__xludf.DUMMYFUNCTION("""COMPUTED_VALUE"""),"Присвоение квалификационных категорий спортивных судей ""спортивный судья третьей категории"", ""спортивный судья второй категории""")</f>
        <v>Присвоение квалификационных категорий спортивных судей "спортивный судья третьей категории", "спортивный судья второй категории"</v>
      </c>
      <c r="D41" s="185"/>
      <c r="E41" s="185"/>
      <c r="F41" s="185"/>
      <c r="G41" s="202"/>
      <c r="H41" s="218"/>
      <c r="I41" s="162"/>
      <c r="J41" s="208">
        <v>0</v>
      </c>
      <c r="K41" s="162">
        <v>0</v>
      </c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208">
        <v>0</v>
      </c>
      <c r="W41" s="162">
        <v>0</v>
      </c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211">
        <v>0</v>
      </c>
      <c r="AJ41" s="43"/>
      <c r="AK41" s="202"/>
      <c r="AL41" s="202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</row>
    <row r="42" spans="1:48" ht="15" hidden="1">
      <c r="A42" s="185">
        <f ca="1">IFERROR(__xludf.DUMMYFUNCTION("""COMPUTED_VALUE"""),39)</f>
        <v>39</v>
      </c>
      <c r="B42" s="185"/>
      <c r="C42" s="185"/>
      <c r="D42" s="185"/>
      <c r="E42" s="185"/>
      <c r="F42" s="185"/>
      <c r="G42" s="202"/>
      <c r="H42" s="202"/>
      <c r="I42" s="213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13"/>
      <c r="V42" s="202"/>
      <c r="W42" s="202"/>
      <c r="X42" s="202"/>
      <c r="Y42" s="202"/>
      <c r="Z42" s="202"/>
      <c r="AA42" s="202"/>
      <c r="AB42" s="202"/>
      <c r="AC42" s="202"/>
      <c r="AD42" s="202"/>
      <c r="AE42" s="213"/>
      <c r="AF42" s="202"/>
      <c r="AG42" s="202"/>
      <c r="AH42" s="202"/>
      <c r="AI42" s="213"/>
      <c r="AJ42" s="202"/>
      <c r="AK42" s="202"/>
      <c r="AL42" s="202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</row>
    <row r="43" spans="1:48" ht="15" hidden="1">
      <c r="A43" s="185">
        <f ca="1">IFERROR(__xludf.DUMMYFUNCTION("""COMPUTED_VALUE"""),40)</f>
        <v>40</v>
      </c>
      <c r="B43" s="185"/>
      <c r="C43" s="185"/>
      <c r="D43" s="185"/>
      <c r="E43" s="185"/>
      <c r="F43" s="185"/>
      <c r="G43" s="202"/>
      <c r="H43" s="202"/>
      <c r="I43" s="213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13"/>
      <c r="V43" s="202"/>
      <c r="W43" s="202"/>
      <c r="X43" s="202"/>
      <c r="Y43" s="202"/>
      <c r="Z43" s="202"/>
      <c r="AA43" s="202"/>
      <c r="AB43" s="202"/>
      <c r="AC43" s="202"/>
      <c r="AD43" s="202"/>
      <c r="AE43" s="213"/>
      <c r="AF43" s="202"/>
      <c r="AG43" s="202"/>
      <c r="AH43" s="202"/>
      <c r="AI43" s="213"/>
      <c r="AJ43" s="202"/>
      <c r="AK43" s="202"/>
      <c r="AL43" s="202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</row>
    <row r="44" spans="1:48" ht="15" hidden="1">
      <c r="A44" s="185">
        <f ca="1">IFERROR(__xludf.DUMMYFUNCTION("""COMPUTED_VALUE"""),41)</f>
        <v>41</v>
      </c>
      <c r="B44" s="185"/>
      <c r="C44" s="185"/>
      <c r="D44" s="185"/>
      <c r="E44" s="185"/>
      <c r="F44" s="185"/>
      <c r="G44" s="202"/>
      <c r="H44" s="202"/>
      <c r="I44" s="213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13"/>
      <c r="V44" s="202"/>
      <c r="W44" s="202"/>
      <c r="X44" s="202"/>
      <c r="Y44" s="202"/>
      <c r="Z44" s="202"/>
      <c r="AA44" s="202"/>
      <c r="AB44" s="202"/>
      <c r="AC44" s="202"/>
      <c r="AD44" s="202"/>
      <c r="AE44" s="213"/>
      <c r="AF44" s="202"/>
      <c r="AG44" s="202"/>
      <c r="AH44" s="202"/>
      <c r="AI44" s="213"/>
      <c r="AJ44" s="202"/>
      <c r="AK44" s="202"/>
      <c r="AL44" s="202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</row>
    <row r="45" spans="1:48" ht="15" hidden="1">
      <c r="A45" s="185">
        <f ca="1">IFERROR(__xludf.DUMMYFUNCTION("""COMPUTED_VALUE"""),42)</f>
        <v>42</v>
      </c>
      <c r="B45" s="185"/>
      <c r="C45" s="185"/>
      <c r="D45" s="185"/>
      <c r="E45" s="185"/>
      <c r="F45" s="185"/>
      <c r="G45" s="202"/>
      <c r="H45" s="202"/>
      <c r="I45" s="213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13"/>
      <c r="V45" s="202"/>
      <c r="W45" s="202"/>
      <c r="X45" s="202"/>
      <c r="Y45" s="202"/>
      <c r="Z45" s="202"/>
      <c r="AA45" s="202"/>
      <c r="AB45" s="202"/>
      <c r="AC45" s="202"/>
      <c r="AD45" s="202"/>
      <c r="AE45" s="213"/>
      <c r="AF45" s="202"/>
      <c r="AG45" s="202"/>
      <c r="AH45" s="202"/>
      <c r="AI45" s="213"/>
      <c r="AJ45" s="202"/>
      <c r="AK45" s="202"/>
      <c r="AL45" s="202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</row>
    <row r="46" spans="1:48" ht="15" hidden="1">
      <c r="A46" s="185">
        <f ca="1">IFERROR(__xludf.DUMMYFUNCTION("""COMPUTED_VALUE"""),43)</f>
        <v>43</v>
      </c>
      <c r="B46" s="185"/>
      <c r="C46" s="185"/>
      <c r="D46" s="185"/>
      <c r="E46" s="185"/>
      <c r="F46" s="185"/>
      <c r="G46" s="202"/>
      <c r="H46" s="202"/>
      <c r="I46" s="213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13"/>
      <c r="V46" s="202"/>
      <c r="W46" s="202"/>
      <c r="X46" s="202"/>
      <c r="Y46" s="202"/>
      <c r="Z46" s="202"/>
      <c r="AA46" s="202"/>
      <c r="AB46" s="202"/>
      <c r="AC46" s="202"/>
      <c r="AD46" s="202"/>
      <c r="AE46" s="213"/>
      <c r="AF46" s="202"/>
      <c r="AG46" s="202"/>
      <c r="AH46" s="202"/>
      <c r="AI46" s="213"/>
      <c r="AJ46" s="202"/>
      <c r="AK46" s="202"/>
      <c r="AL46" s="202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</row>
    <row r="47" spans="1:48" ht="15" hidden="1">
      <c r="A47" s="185">
        <f ca="1">IFERROR(__xludf.DUMMYFUNCTION("""COMPUTED_VALUE"""),44)</f>
        <v>44</v>
      </c>
      <c r="B47" s="185"/>
      <c r="C47" s="185"/>
      <c r="D47" s="185"/>
      <c r="E47" s="185"/>
      <c r="F47" s="185"/>
      <c r="G47" s="202"/>
      <c r="H47" s="202"/>
      <c r="I47" s="213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13"/>
      <c r="V47" s="202"/>
      <c r="W47" s="202"/>
      <c r="X47" s="202"/>
      <c r="Y47" s="202"/>
      <c r="Z47" s="202"/>
      <c r="AA47" s="202"/>
      <c r="AB47" s="202"/>
      <c r="AC47" s="202"/>
      <c r="AD47" s="202"/>
      <c r="AE47" s="213"/>
      <c r="AF47" s="202"/>
      <c r="AG47" s="202"/>
      <c r="AH47" s="202"/>
      <c r="AI47" s="213"/>
      <c r="AJ47" s="202"/>
      <c r="AK47" s="202"/>
      <c r="AL47" s="202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</row>
    <row r="48" spans="1:48" ht="15" hidden="1">
      <c r="A48" s="185">
        <f ca="1">IFERROR(__xludf.DUMMYFUNCTION("""COMPUTED_VALUE"""),45)</f>
        <v>45</v>
      </c>
      <c r="B48" s="185"/>
      <c r="C48" s="185"/>
      <c r="D48" s="185"/>
      <c r="E48" s="185"/>
      <c r="F48" s="185"/>
      <c r="G48" s="202"/>
      <c r="H48" s="202"/>
      <c r="I48" s="213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13"/>
      <c r="V48" s="202"/>
      <c r="W48" s="202"/>
      <c r="X48" s="202"/>
      <c r="Y48" s="202"/>
      <c r="Z48" s="202"/>
      <c r="AA48" s="202"/>
      <c r="AB48" s="202"/>
      <c r="AC48" s="202"/>
      <c r="AD48" s="202"/>
      <c r="AE48" s="213"/>
      <c r="AF48" s="202"/>
      <c r="AG48" s="202"/>
      <c r="AH48" s="202"/>
      <c r="AI48" s="213"/>
      <c r="AJ48" s="202"/>
      <c r="AK48" s="202"/>
      <c r="AL48" s="202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</row>
    <row r="49" spans="1:48" ht="15" hidden="1">
      <c r="A49" s="185">
        <f ca="1">IFERROR(__xludf.DUMMYFUNCTION("""COMPUTED_VALUE"""),46)</f>
        <v>46</v>
      </c>
      <c r="B49" s="185"/>
      <c r="C49" s="185"/>
      <c r="D49" s="185"/>
      <c r="E49" s="185"/>
      <c r="F49" s="185"/>
      <c r="G49" s="202"/>
      <c r="H49" s="202"/>
      <c r="I49" s="213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13"/>
      <c r="V49" s="202"/>
      <c r="W49" s="202"/>
      <c r="X49" s="202"/>
      <c r="Y49" s="202"/>
      <c r="Z49" s="202"/>
      <c r="AA49" s="202"/>
      <c r="AB49" s="202"/>
      <c r="AC49" s="202"/>
      <c r="AD49" s="202"/>
      <c r="AE49" s="213"/>
      <c r="AF49" s="202"/>
      <c r="AG49" s="202"/>
      <c r="AH49" s="202"/>
      <c r="AI49" s="213"/>
      <c r="AJ49" s="202"/>
      <c r="AK49" s="202"/>
      <c r="AL49" s="202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</row>
    <row r="50" spans="1:48" ht="15" hidden="1">
      <c r="A50" s="185">
        <f ca="1">IFERROR(__xludf.DUMMYFUNCTION("""COMPUTED_VALUE"""),47)</f>
        <v>47</v>
      </c>
      <c r="B50" s="185"/>
      <c r="C50" s="185"/>
      <c r="D50" s="185"/>
      <c r="E50" s="185"/>
      <c r="F50" s="185"/>
      <c r="G50" s="202"/>
      <c r="H50" s="202"/>
      <c r="I50" s="213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13"/>
      <c r="V50" s="202"/>
      <c r="W50" s="202"/>
      <c r="X50" s="202"/>
      <c r="Y50" s="202"/>
      <c r="Z50" s="202"/>
      <c r="AA50" s="202"/>
      <c r="AB50" s="202"/>
      <c r="AC50" s="202"/>
      <c r="AD50" s="202"/>
      <c r="AE50" s="213"/>
      <c r="AF50" s="202"/>
      <c r="AG50" s="202"/>
      <c r="AH50" s="202"/>
      <c r="AI50" s="213"/>
      <c r="AJ50" s="202"/>
      <c r="AK50" s="202"/>
      <c r="AL50" s="202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</row>
    <row r="51" spans="1:48" ht="15" hidden="1">
      <c r="A51" s="185">
        <f ca="1">IFERROR(__xludf.DUMMYFUNCTION("""COMPUTED_VALUE"""),48)</f>
        <v>48</v>
      </c>
      <c r="B51" s="185"/>
      <c r="C51" s="185"/>
      <c r="D51" s="185"/>
      <c r="E51" s="185"/>
      <c r="F51" s="185"/>
      <c r="G51" s="202"/>
      <c r="H51" s="202"/>
      <c r="I51" s="213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13"/>
      <c r="V51" s="202"/>
      <c r="W51" s="202"/>
      <c r="X51" s="202"/>
      <c r="Y51" s="202"/>
      <c r="Z51" s="202"/>
      <c r="AA51" s="202"/>
      <c r="AB51" s="202"/>
      <c r="AC51" s="202"/>
      <c r="AD51" s="202"/>
      <c r="AE51" s="213"/>
      <c r="AF51" s="202"/>
      <c r="AG51" s="202"/>
      <c r="AH51" s="202"/>
      <c r="AI51" s="213"/>
      <c r="AJ51" s="202"/>
      <c r="AK51" s="202"/>
      <c r="AL51" s="202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</row>
    <row r="52" spans="1:48" ht="15" hidden="1">
      <c r="A52" s="185">
        <f ca="1">IFERROR(__xludf.DUMMYFUNCTION("""COMPUTED_VALUE"""),49)</f>
        <v>49</v>
      </c>
      <c r="B52" s="185"/>
      <c r="C52" s="185"/>
      <c r="D52" s="185"/>
      <c r="E52" s="185"/>
      <c r="F52" s="185"/>
      <c r="G52" s="202"/>
      <c r="H52" s="202"/>
      <c r="I52" s="213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13"/>
      <c r="V52" s="202"/>
      <c r="W52" s="202"/>
      <c r="X52" s="202"/>
      <c r="Y52" s="202"/>
      <c r="Z52" s="202"/>
      <c r="AA52" s="202"/>
      <c r="AB52" s="202"/>
      <c r="AC52" s="202"/>
      <c r="AD52" s="202"/>
      <c r="AE52" s="213"/>
      <c r="AF52" s="202"/>
      <c r="AG52" s="202"/>
      <c r="AH52" s="202"/>
      <c r="AI52" s="213"/>
      <c r="AJ52" s="202"/>
      <c r="AK52" s="202"/>
      <c r="AL52" s="202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</row>
    <row r="53" spans="1:48" ht="15" hidden="1">
      <c r="A53" s="185">
        <f ca="1">IFERROR(__xludf.DUMMYFUNCTION("""COMPUTED_VALUE"""),50)</f>
        <v>50</v>
      </c>
      <c r="B53" s="185"/>
      <c r="C53" s="185"/>
      <c r="D53" s="185"/>
      <c r="E53" s="185"/>
      <c r="F53" s="185"/>
      <c r="G53" s="202"/>
      <c r="H53" s="202"/>
      <c r="I53" s="213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13"/>
      <c r="V53" s="202"/>
      <c r="W53" s="202"/>
      <c r="X53" s="202"/>
      <c r="Y53" s="202"/>
      <c r="Z53" s="202"/>
      <c r="AA53" s="202"/>
      <c r="AB53" s="202"/>
      <c r="AC53" s="202"/>
      <c r="AD53" s="202"/>
      <c r="AE53" s="213"/>
      <c r="AF53" s="202"/>
      <c r="AG53" s="202"/>
      <c r="AH53" s="202"/>
      <c r="AI53" s="213"/>
      <c r="AJ53" s="202"/>
      <c r="AK53" s="202"/>
      <c r="AL53" s="202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</row>
    <row r="54" spans="1:48" ht="15" hidden="1">
      <c r="A54" s="185">
        <f ca="1">IFERROR(__xludf.DUMMYFUNCTION("""COMPUTED_VALUE"""),51)</f>
        <v>51</v>
      </c>
      <c r="B54" s="185"/>
      <c r="C54" s="185"/>
      <c r="D54" s="185"/>
      <c r="E54" s="185"/>
      <c r="F54" s="185"/>
      <c r="G54" s="202"/>
      <c r="H54" s="202"/>
      <c r="I54" s="213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13"/>
      <c r="V54" s="202"/>
      <c r="W54" s="202"/>
      <c r="X54" s="202"/>
      <c r="Y54" s="202"/>
      <c r="Z54" s="202"/>
      <c r="AA54" s="202"/>
      <c r="AB54" s="202"/>
      <c r="AC54" s="202"/>
      <c r="AD54" s="202"/>
      <c r="AE54" s="213"/>
      <c r="AF54" s="202"/>
      <c r="AG54" s="202"/>
      <c r="AH54" s="202"/>
      <c r="AI54" s="213"/>
      <c r="AJ54" s="202"/>
      <c r="AK54" s="202"/>
      <c r="AL54" s="202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</row>
    <row r="55" spans="1:48" ht="15" hidden="1">
      <c r="A55" s="185">
        <f ca="1">IFERROR(__xludf.DUMMYFUNCTION("""COMPUTED_VALUE"""),52)</f>
        <v>52</v>
      </c>
      <c r="B55" s="185"/>
      <c r="C55" s="185"/>
      <c r="D55" s="185"/>
      <c r="E55" s="185"/>
      <c r="F55" s="185"/>
      <c r="G55" s="202"/>
      <c r="H55" s="202"/>
      <c r="I55" s="213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13"/>
      <c r="V55" s="202"/>
      <c r="W55" s="202"/>
      <c r="X55" s="202"/>
      <c r="Y55" s="202"/>
      <c r="Z55" s="202"/>
      <c r="AA55" s="202"/>
      <c r="AB55" s="202"/>
      <c r="AC55" s="202"/>
      <c r="AD55" s="202"/>
      <c r="AE55" s="213"/>
      <c r="AF55" s="202"/>
      <c r="AG55" s="202"/>
      <c r="AH55" s="202"/>
      <c r="AI55" s="213"/>
      <c r="AJ55" s="202"/>
      <c r="AK55" s="202"/>
      <c r="AL55" s="202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</row>
    <row r="56" spans="1:48" ht="15" hidden="1">
      <c r="A56" s="185">
        <f ca="1">IFERROR(__xludf.DUMMYFUNCTION("""COMPUTED_VALUE"""),53)</f>
        <v>53</v>
      </c>
      <c r="B56" s="185"/>
      <c r="C56" s="185"/>
      <c r="D56" s="185"/>
      <c r="E56" s="185"/>
      <c r="F56" s="185"/>
      <c r="G56" s="202"/>
      <c r="H56" s="202"/>
      <c r="I56" s="213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13"/>
      <c r="V56" s="202"/>
      <c r="W56" s="202"/>
      <c r="X56" s="202"/>
      <c r="Y56" s="202"/>
      <c r="Z56" s="202"/>
      <c r="AA56" s="202"/>
      <c r="AB56" s="202"/>
      <c r="AC56" s="202"/>
      <c r="AD56" s="202"/>
      <c r="AE56" s="213"/>
      <c r="AF56" s="202"/>
      <c r="AG56" s="202"/>
      <c r="AH56" s="202"/>
      <c r="AI56" s="213"/>
      <c r="AJ56" s="202"/>
      <c r="AK56" s="202"/>
      <c r="AL56" s="202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</row>
    <row r="57" spans="1:48" ht="15" hidden="1">
      <c r="A57" s="185">
        <f ca="1">IFERROR(__xludf.DUMMYFUNCTION("""COMPUTED_VALUE"""),54)</f>
        <v>54</v>
      </c>
      <c r="B57" s="185"/>
      <c r="C57" s="185"/>
      <c r="D57" s="185"/>
      <c r="E57" s="185"/>
      <c r="F57" s="185"/>
      <c r="G57" s="202"/>
      <c r="H57" s="202"/>
      <c r="I57" s="213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13"/>
      <c r="V57" s="202"/>
      <c r="W57" s="202"/>
      <c r="X57" s="202"/>
      <c r="Y57" s="202"/>
      <c r="Z57" s="202"/>
      <c r="AA57" s="202"/>
      <c r="AB57" s="202"/>
      <c r="AC57" s="202"/>
      <c r="AD57" s="202"/>
      <c r="AE57" s="213"/>
      <c r="AF57" s="202"/>
      <c r="AG57" s="202"/>
      <c r="AH57" s="202"/>
      <c r="AI57" s="213"/>
      <c r="AJ57" s="202"/>
      <c r="AK57" s="202"/>
      <c r="AL57" s="202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</row>
    <row r="58" spans="1:48" ht="15" hidden="1">
      <c r="A58" s="185">
        <f ca="1">IFERROR(__xludf.DUMMYFUNCTION("""COMPUTED_VALUE"""),55)</f>
        <v>55</v>
      </c>
      <c r="B58" s="185"/>
      <c r="C58" s="185"/>
      <c r="D58" s="185"/>
      <c r="E58" s="185"/>
      <c r="F58" s="185"/>
      <c r="G58" s="202"/>
      <c r="H58" s="202"/>
      <c r="I58" s="213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13"/>
      <c r="V58" s="202"/>
      <c r="W58" s="202"/>
      <c r="X58" s="202"/>
      <c r="Y58" s="202"/>
      <c r="Z58" s="202"/>
      <c r="AA58" s="202"/>
      <c r="AB58" s="202"/>
      <c r="AC58" s="202"/>
      <c r="AD58" s="202"/>
      <c r="AE58" s="213"/>
      <c r="AF58" s="202"/>
      <c r="AG58" s="202"/>
      <c r="AH58" s="202"/>
      <c r="AI58" s="213"/>
      <c r="AJ58" s="202"/>
      <c r="AK58" s="202"/>
      <c r="AL58" s="202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</row>
    <row r="59" spans="1:48" ht="15" hidden="1">
      <c r="A59" s="185">
        <f ca="1">IFERROR(__xludf.DUMMYFUNCTION("""COMPUTED_VALUE"""),56)</f>
        <v>56</v>
      </c>
      <c r="B59" s="185"/>
      <c r="C59" s="185"/>
      <c r="D59" s="185"/>
      <c r="E59" s="185"/>
      <c r="F59" s="185"/>
      <c r="G59" s="202"/>
      <c r="H59" s="202"/>
      <c r="I59" s="213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13"/>
      <c r="V59" s="202"/>
      <c r="W59" s="202"/>
      <c r="X59" s="202"/>
      <c r="Y59" s="202"/>
      <c r="Z59" s="202"/>
      <c r="AA59" s="202"/>
      <c r="AB59" s="202"/>
      <c r="AC59" s="202"/>
      <c r="AD59" s="202"/>
      <c r="AE59" s="213"/>
      <c r="AF59" s="202"/>
      <c r="AG59" s="202"/>
      <c r="AH59" s="202"/>
      <c r="AI59" s="213"/>
      <c r="AJ59" s="202"/>
      <c r="AK59" s="202"/>
      <c r="AL59" s="202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</row>
    <row r="60" spans="1:48" ht="15" hidden="1">
      <c r="A60" s="185">
        <f ca="1">IFERROR(__xludf.DUMMYFUNCTION("""COMPUTED_VALUE"""),57)</f>
        <v>57</v>
      </c>
      <c r="B60" s="185"/>
      <c r="C60" s="185"/>
      <c r="D60" s="185"/>
      <c r="E60" s="185"/>
      <c r="F60" s="185"/>
      <c r="G60" s="202"/>
      <c r="H60" s="202"/>
      <c r="I60" s="213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13"/>
      <c r="V60" s="202"/>
      <c r="W60" s="202"/>
      <c r="X60" s="202"/>
      <c r="Y60" s="202"/>
      <c r="Z60" s="202"/>
      <c r="AA60" s="202"/>
      <c r="AB60" s="202"/>
      <c r="AC60" s="202"/>
      <c r="AD60" s="202"/>
      <c r="AE60" s="213"/>
      <c r="AF60" s="202"/>
      <c r="AG60" s="202"/>
      <c r="AH60" s="202"/>
      <c r="AI60" s="213"/>
      <c r="AJ60" s="202"/>
      <c r="AK60" s="202"/>
      <c r="AL60" s="202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</row>
    <row r="61" spans="1:48" ht="15" hidden="1">
      <c r="A61" s="185">
        <f ca="1">IFERROR(__xludf.DUMMYFUNCTION("""COMPUTED_VALUE"""),58)</f>
        <v>58</v>
      </c>
      <c r="B61" s="185"/>
      <c r="C61" s="185"/>
      <c r="D61" s="185"/>
      <c r="E61" s="185"/>
      <c r="F61" s="185"/>
      <c r="G61" s="202"/>
      <c r="H61" s="202"/>
      <c r="I61" s="213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13"/>
      <c r="V61" s="202"/>
      <c r="W61" s="202"/>
      <c r="X61" s="202"/>
      <c r="Y61" s="202"/>
      <c r="Z61" s="202"/>
      <c r="AA61" s="202"/>
      <c r="AB61" s="202"/>
      <c r="AC61" s="202"/>
      <c r="AD61" s="202"/>
      <c r="AE61" s="213"/>
      <c r="AF61" s="202"/>
      <c r="AG61" s="202"/>
      <c r="AH61" s="202"/>
      <c r="AI61" s="213"/>
      <c r="AJ61" s="202"/>
      <c r="AK61" s="202"/>
      <c r="AL61" s="202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</row>
    <row r="62" spans="1:48" ht="15" hidden="1">
      <c r="A62" s="185">
        <f ca="1">IFERROR(__xludf.DUMMYFUNCTION("""COMPUTED_VALUE"""),59)</f>
        <v>59</v>
      </c>
      <c r="B62" s="185"/>
      <c r="C62" s="185"/>
      <c r="D62" s="185"/>
      <c r="E62" s="185"/>
      <c r="F62" s="185"/>
      <c r="G62" s="202"/>
      <c r="H62" s="202"/>
      <c r="I62" s="213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13"/>
      <c r="V62" s="202"/>
      <c r="W62" s="202"/>
      <c r="X62" s="202"/>
      <c r="Y62" s="202"/>
      <c r="Z62" s="202"/>
      <c r="AA62" s="202"/>
      <c r="AB62" s="202"/>
      <c r="AC62" s="202"/>
      <c r="AD62" s="202"/>
      <c r="AE62" s="213"/>
      <c r="AF62" s="202"/>
      <c r="AG62" s="202"/>
      <c r="AH62" s="202"/>
      <c r="AI62" s="213"/>
      <c r="AJ62" s="202"/>
      <c r="AK62" s="202"/>
      <c r="AL62" s="202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</row>
    <row r="63" spans="1:48" ht="15" hidden="1">
      <c r="A63" s="185">
        <f ca="1">IFERROR(__xludf.DUMMYFUNCTION("""COMPUTED_VALUE"""),60)</f>
        <v>60</v>
      </c>
      <c r="B63" s="185"/>
      <c r="C63" s="185"/>
      <c r="D63" s="185"/>
      <c r="E63" s="185"/>
      <c r="F63" s="185"/>
      <c r="G63" s="202"/>
      <c r="H63" s="202"/>
      <c r="I63" s="213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13"/>
      <c r="V63" s="202"/>
      <c r="W63" s="202"/>
      <c r="X63" s="202"/>
      <c r="Y63" s="202"/>
      <c r="Z63" s="202"/>
      <c r="AA63" s="202"/>
      <c r="AB63" s="202"/>
      <c r="AC63" s="202"/>
      <c r="AD63" s="202"/>
      <c r="AE63" s="213"/>
      <c r="AF63" s="202"/>
      <c r="AG63" s="202"/>
      <c r="AH63" s="202"/>
      <c r="AI63" s="213"/>
      <c r="AJ63" s="202"/>
      <c r="AK63" s="202"/>
      <c r="AL63" s="202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</row>
    <row r="64" spans="1:48" ht="15" hidden="1">
      <c r="A64" s="185">
        <f ca="1">IFERROR(__xludf.DUMMYFUNCTION("""COMPUTED_VALUE"""),61)</f>
        <v>61</v>
      </c>
      <c r="B64" s="185"/>
      <c r="C64" s="185"/>
      <c r="D64" s="185"/>
      <c r="E64" s="185"/>
      <c r="F64" s="185"/>
      <c r="G64" s="202"/>
      <c r="H64" s="202"/>
      <c r="I64" s="213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13"/>
      <c r="V64" s="202"/>
      <c r="W64" s="202"/>
      <c r="X64" s="202"/>
      <c r="Y64" s="202"/>
      <c r="Z64" s="202"/>
      <c r="AA64" s="202"/>
      <c r="AB64" s="202"/>
      <c r="AC64" s="202"/>
      <c r="AD64" s="202"/>
      <c r="AE64" s="213"/>
      <c r="AF64" s="202"/>
      <c r="AG64" s="202"/>
      <c r="AH64" s="202"/>
      <c r="AI64" s="213"/>
      <c r="AJ64" s="202"/>
      <c r="AK64" s="202"/>
      <c r="AL64" s="202"/>
      <c r="AM64" s="203"/>
      <c r="AN64" s="203"/>
      <c r="AO64" s="203"/>
      <c r="AP64" s="203"/>
      <c r="AQ64" s="203"/>
      <c r="AR64" s="203"/>
      <c r="AS64" s="203"/>
      <c r="AT64" s="203"/>
      <c r="AU64" s="203"/>
      <c r="AV64" s="203"/>
    </row>
    <row r="65" spans="1:48" ht="15" hidden="1">
      <c r="A65" s="185">
        <f ca="1">IFERROR(__xludf.DUMMYFUNCTION("""COMPUTED_VALUE"""),62)</f>
        <v>62</v>
      </c>
      <c r="B65" s="185"/>
      <c r="C65" s="185"/>
      <c r="D65" s="185"/>
      <c r="E65" s="185"/>
      <c r="F65" s="185"/>
      <c r="G65" s="202"/>
      <c r="H65" s="202"/>
      <c r="I65" s="213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13"/>
      <c r="V65" s="202"/>
      <c r="W65" s="202"/>
      <c r="X65" s="202"/>
      <c r="Y65" s="202"/>
      <c r="Z65" s="202"/>
      <c r="AA65" s="202"/>
      <c r="AB65" s="202"/>
      <c r="AC65" s="202"/>
      <c r="AD65" s="202"/>
      <c r="AE65" s="213"/>
      <c r="AF65" s="202"/>
      <c r="AG65" s="202"/>
      <c r="AH65" s="202"/>
      <c r="AI65" s="213"/>
      <c r="AJ65" s="202"/>
      <c r="AK65" s="202"/>
      <c r="AL65" s="202"/>
      <c r="AM65" s="203"/>
      <c r="AN65" s="203"/>
      <c r="AO65" s="203"/>
      <c r="AP65" s="203"/>
      <c r="AQ65" s="203"/>
      <c r="AR65" s="203"/>
      <c r="AS65" s="203"/>
      <c r="AT65" s="203"/>
      <c r="AU65" s="203"/>
      <c r="AV65" s="203"/>
    </row>
    <row r="66" spans="1:48" ht="15" hidden="1">
      <c r="A66" s="185">
        <f ca="1">IFERROR(__xludf.DUMMYFUNCTION("""COMPUTED_VALUE"""),63)</f>
        <v>63</v>
      </c>
      <c r="B66" s="185"/>
      <c r="C66" s="185"/>
      <c r="D66" s="185"/>
      <c r="E66" s="185"/>
      <c r="F66" s="185"/>
      <c r="G66" s="202"/>
      <c r="H66" s="202"/>
      <c r="I66" s="213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13"/>
      <c r="V66" s="202"/>
      <c r="W66" s="202"/>
      <c r="X66" s="202"/>
      <c r="Y66" s="202"/>
      <c r="Z66" s="202"/>
      <c r="AA66" s="202"/>
      <c r="AB66" s="202"/>
      <c r="AC66" s="202"/>
      <c r="AD66" s="202"/>
      <c r="AE66" s="213"/>
      <c r="AF66" s="202"/>
      <c r="AG66" s="202"/>
      <c r="AH66" s="202"/>
      <c r="AI66" s="213"/>
      <c r="AJ66" s="202"/>
      <c r="AK66" s="202"/>
      <c r="AL66" s="202"/>
      <c r="AM66" s="203"/>
      <c r="AN66" s="203"/>
      <c r="AO66" s="203"/>
      <c r="AP66" s="203"/>
      <c r="AQ66" s="203"/>
      <c r="AR66" s="203"/>
      <c r="AS66" s="203"/>
      <c r="AT66" s="203"/>
      <c r="AU66" s="203"/>
      <c r="AV66" s="203"/>
    </row>
    <row r="67" spans="1:48" ht="15" hidden="1">
      <c r="A67" s="185">
        <f ca="1">IFERROR(__xludf.DUMMYFUNCTION("""COMPUTED_VALUE"""),64)</f>
        <v>64</v>
      </c>
      <c r="B67" s="185"/>
      <c r="C67" s="185"/>
      <c r="D67" s="185"/>
      <c r="E67" s="185"/>
      <c r="F67" s="185"/>
      <c r="G67" s="202"/>
      <c r="H67" s="202"/>
      <c r="I67" s="213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13"/>
      <c r="V67" s="202"/>
      <c r="W67" s="202"/>
      <c r="X67" s="202"/>
      <c r="Y67" s="202"/>
      <c r="Z67" s="202"/>
      <c r="AA67" s="202"/>
      <c r="AB67" s="202"/>
      <c r="AC67" s="202"/>
      <c r="AD67" s="202"/>
      <c r="AE67" s="213"/>
      <c r="AF67" s="202"/>
      <c r="AG67" s="202"/>
      <c r="AH67" s="202"/>
      <c r="AI67" s="213"/>
      <c r="AJ67" s="202"/>
      <c r="AK67" s="202"/>
      <c r="AL67" s="202"/>
      <c r="AM67" s="203"/>
      <c r="AN67" s="203"/>
      <c r="AO67" s="203"/>
      <c r="AP67" s="203"/>
      <c r="AQ67" s="203"/>
      <c r="AR67" s="203"/>
      <c r="AS67" s="203"/>
      <c r="AT67" s="203"/>
      <c r="AU67" s="203"/>
      <c r="AV67" s="203"/>
    </row>
    <row r="68" spans="1:48" ht="15" hidden="1">
      <c r="A68" s="185">
        <f ca="1">IFERROR(__xludf.DUMMYFUNCTION("""COMPUTED_VALUE"""),65)</f>
        <v>65</v>
      </c>
      <c r="B68" s="185"/>
      <c r="C68" s="185"/>
      <c r="D68" s="185"/>
      <c r="E68" s="185"/>
      <c r="F68" s="185"/>
      <c r="G68" s="202"/>
      <c r="H68" s="202"/>
      <c r="I68" s="213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13"/>
      <c r="V68" s="202"/>
      <c r="W68" s="202"/>
      <c r="X68" s="202"/>
      <c r="Y68" s="202"/>
      <c r="Z68" s="202"/>
      <c r="AA68" s="202"/>
      <c r="AB68" s="202"/>
      <c r="AC68" s="202"/>
      <c r="AD68" s="202"/>
      <c r="AE68" s="213"/>
      <c r="AF68" s="202"/>
      <c r="AG68" s="202"/>
      <c r="AH68" s="202"/>
      <c r="AI68" s="213"/>
      <c r="AJ68" s="202"/>
      <c r="AK68" s="202"/>
      <c r="AL68" s="202"/>
      <c r="AM68" s="203"/>
      <c r="AN68" s="203"/>
      <c r="AO68" s="203"/>
      <c r="AP68" s="203"/>
      <c r="AQ68" s="203"/>
      <c r="AR68" s="203"/>
      <c r="AS68" s="203"/>
      <c r="AT68" s="203"/>
      <c r="AU68" s="203"/>
      <c r="AV68" s="203"/>
    </row>
    <row r="69" spans="1:48" ht="15" hidden="1">
      <c r="A69" s="185">
        <f ca="1">IFERROR(__xludf.DUMMYFUNCTION("""COMPUTED_VALUE"""),66)</f>
        <v>66</v>
      </c>
      <c r="B69" s="185"/>
      <c r="C69" s="185"/>
      <c r="D69" s="185"/>
      <c r="E69" s="185"/>
      <c r="F69" s="185"/>
      <c r="G69" s="202"/>
      <c r="H69" s="202"/>
      <c r="I69" s="213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13"/>
      <c r="V69" s="202"/>
      <c r="W69" s="202"/>
      <c r="X69" s="202"/>
      <c r="Y69" s="202"/>
      <c r="Z69" s="202"/>
      <c r="AA69" s="202"/>
      <c r="AB69" s="202"/>
      <c r="AC69" s="202"/>
      <c r="AD69" s="202"/>
      <c r="AE69" s="213"/>
      <c r="AF69" s="202"/>
      <c r="AG69" s="202"/>
      <c r="AH69" s="202"/>
      <c r="AI69" s="213"/>
      <c r="AJ69" s="202"/>
      <c r="AK69" s="202"/>
      <c r="AL69" s="202"/>
      <c r="AM69" s="203"/>
      <c r="AN69" s="203"/>
      <c r="AO69" s="203"/>
      <c r="AP69" s="203"/>
      <c r="AQ69" s="203"/>
      <c r="AR69" s="203"/>
      <c r="AS69" s="203"/>
      <c r="AT69" s="203"/>
      <c r="AU69" s="203"/>
      <c r="AV69" s="203"/>
    </row>
    <row r="70" spans="1:48" ht="15" hidden="1">
      <c r="A70" s="185">
        <f ca="1">IFERROR(__xludf.DUMMYFUNCTION("""COMPUTED_VALUE"""),67)</f>
        <v>67</v>
      </c>
      <c r="B70" s="185"/>
      <c r="C70" s="185"/>
      <c r="D70" s="185"/>
      <c r="E70" s="185"/>
      <c r="F70" s="185"/>
      <c r="G70" s="202"/>
      <c r="H70" s="202"/>
      <c r="I70" s="213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13"/>
      <c r="V70" s="202"/>
      <c r="W70" s="202"/>
      <c r="X70" s="202"/>
      <c r="Y70" s="202"/>
      <c r="Z70" s="202"/>
      <c r="AA70" s="202"/>
      <c r="AB70" s="202"/>
      <c r="AC70" s="202"/>
      <c r="AD70" s="202"/>
      <c r="AE70" s="213"/>
      <c r="AF70" s="202"/>
      <c r="AG70" s="202"/>
      <c r="AH70" s="202"/>
      <c r="AI70" s="213"/>
      <c r="AJ70" s="202"/>
      <c r="AK70" s="202"/>
      <c r="AL70" s="202"/>
      <c r="AM70" s="203"/>
      <c r="AN70" s="203"/>
      <c r="AO70" s="203"/>
      <c r="AP70" s="203"/>
      <c r="AQ70" s="203"/>
      <c r="AR70" s="203"/>
      <c r="AS70" s="203"/>
      <c r="AT70" s="203"/>
      <c r="AU70" s="203"/>
      <c r="AV70" s="203"/>
    </row>
    <row r="71" spans="1:48" ht="15" hidden="1">
      <c r="A71" s="185">
        <f ca="1">IFERROR(__xludf.DUMMYFUNCTION("""COMPUTED_VALUE"""),68)</f>
        <v>68</v>
      </c>
      <c r="B71" s="185"/>
      <c r="C71" s="185"/>
      <c r="D71" s="185"/>
      <c r="E71" s="185"/>
      <c r="F71" s="185"/>
      <c r="G71" s="202"/>
      <c r="H71" s="202"/>
      <c r="I71" s="213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13"/>
      <c r="V71" s="202"/>
      <c r="W71" s="202"/>
      <c r="X71" s="202"/>
      <c r="Y71" s="202"/>
      <c r="Z71" s="202"/>
      <c r="AA71" s="202"/>
      <c r="AB71" s="202"/>
      <c r="AC71" s="202"/>
      <c r="AD71" s="202"/>
      <c r="AE71" s="213"/>
      <c r="AF71" s="202"/>
      <c r="AG71" s="202"/>
      <c r="AH71" s="202"/>
      <c r="AI71" s="213"/>
      <c r="AJ71" s="202"/>
      <c r="AK71" s="202"/>
      <c r="AL71" s="202"/>
      <c r="AM71" s="203"/>
      <c r="AN71" s="203"/>
      <c r="AO71" s="203"/>
      <c r="AP71" s="203"/>
      <c r="AQ71" s="203"/>
      <c r="AR71" s="203"/>
      <c r="AS71" s="203"/>
      <c r="AT71" s="203"/>
      <c r="AU71" s="203"/>
      <c r="AV71" s="203"/>
    </row>
    <row r="72" spans="1:48" ht="15" hidden="1">
      <c r="A72" s="185">
        <f ca="1">IFERROR(__xludf.DUMMYFUNCTION("""COMPUTED_VALUE"""),69)</f>
        <v>69</v>
      </c>
      <c r="B72" s="185"/>
      <c r="C72" s="185"/>
      <c r="D72" s="185"/>
      <c r="E72" s="185"/>
      <c r="F72" s="185"/>
      <c r="G72" s="202"/>
      <c r="H72" s="202"/>
      <c r="I72" s="213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13"/>
      <c r="V72" s="202"/>
      <c r="W72" s="202"/>
      <c r="X72" s="202"/>
      <c r="Y72" s="202"/>
      <c r="Z72" s="202"/>
      <c r="AA72" s="202"/>
      <c r="AB72" s="202"/>
      <c r="AC72" s="202"/>
      <c r="AD72" s="202"/>
      <c r="AE72" s="213"/>
      <c r="AF72" s="202"/>
      <c r="AG72" s="202"/>
      <c r="AH72" s="202"/>
      <c r="AI72" s="213"/>
      <c r="AJ72" s="202"/>
      <c r="AK72" s="202"/>
      <c r="AL72" s="202"/>
      <c r="AM72" s="203"/>
      <c r="AN72" s="203"/>
      <c r="AO72" s="203"/>
      <c r="AP72" s="203"/>
      <c r="AQ72" s="203"/>
      <c r="AR72" s="203"/>
      <c r="AS72" s="203"/>
      <c r="AT72" s="203"/>
      <c r="AU72" s="203"/>
      <c r="AV72" s="203"/>
    </row>
    <row r="73" spans="1:48" ht="15" hidden="1">
      <c r="A73" s="185">
        <f ca="1">IFERROR(__xludf.DUMMYFUNCTION("""COMPUTED_VALUE"""),70)</f>
        <v>70</v>
      </c>
      <c r="B73" s="185"/>
      <c r="C73" s="185"/>
      <c r="D73" s="185"/>
      <c r="E73" s="185"/>
      <c r="F73" s="185"/>
      <c r="G73" s="202"/>
      <c r="H73" s="202"/>
      <c r="I73" s="213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13"/>
      <c r="V73" s="202"/>
      <c r="W73" s="202"/>
      <c r="X73" s="202"/>
      <c r="Y73" s="202"/>
      <c r="Z73" s="202"/>
      <c r="AA73" s="202"/>
      <c r="AB73" s="202"/>
      <c r="AC73" s="202"/>
      <c r="AD73" s="202"/>
      <c r="AE73" s="213"/>
      <c r="AF73" s="202"/>
      <c r="AG73" s="202"/>
      <c r="AH73" s="202"/>
      <c r="AI73" s="213"/>
      <c r="AJ73" s="202"/>
      <c r="AK73" s="202"/>
      <c r="AL73" s="202"/>
      <c r="AM73" s="203"/>
      <c r="AN73" s="203"/>
      <c r="AO73" s="203"/>
      <c r="AP73" s="203"/>
      <c r="AQ73" s="203"/>
      <c r="AR73" s="203"/>
      <c r="AS73" s="203"/>
      <c r="AT73" s="203"/>
      <c r="AU73" s="203"/>
      <c r="AV73" s="203"/>
    </row>
    <row r="74" spans="1:48" ht="15" hidden="1">
      <c r="A74" s="185">
        <f ca="1">IFERROR(__xludf.DUMMYFUNCTION("""COMPUTED_VALUE"""),71)</f>
        <v>71</v>
      </c>
      <c r="B74" s="185"/>
      <c r="C74" s="185"/>
      <c r="D74" s="185"/>
      <c r="E74" s="185"/>
      <c r="F74" s="185"/>
      <c r="G74" s="202"/>
      <c r="H74" s="202"/>
      <c r="I74" s="213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13"/>
      <c r="V74" s="202"/>
      <c r="W74" s="202"/>
      <c r="X74" s="202"/>
      <c r="Y74" s="202"/>
      <c r="Z74" s="202"/>
      <c r="AA74" s="202"/>
      <c r="AB74" s="202"/>
      <c r="AC74" s="202"/>
      <c r="AD74" s="202"/>
      <c r="AE74" s="213"/>
      <c r="AF74" s="202"/>
      <c r="AG74" s="202"/>
      <c r="AH74" s="202"/>
      <c r="AI74" s="213"/>
      <c r="AJ74" s="202"/>
      <c r="AK74" s="202"/>
      <c r="AL74" s="202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</row>
    <row r="75" spans="1:48" ht="15" hidden="1">
      <c r="A75" s="185">
        <f ca="1">IFERROR(__xludf.DUMMYFUNCTION("""COMPUTED_VALUE"""),72)</f>
        <v>72</v>
      </c>
      <c r="B75" s="185"/>
      <c r="C75" s="185"/>
      <c r="D75" s="185"/>
      <c r="E75" s="185"/>
      <c r="F75" s="185"/>
      <c r="G75" s="202"/>
      <c r="H75" s="202"/>
      <c r="I75" s="213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13"/>
      <c r="V75" s="202"/>
      <c r="W75" s="202"/>
      <c r="X75" s="202"/>
      <c r="Y75" s="202"/>
      <c r="Z75" s="202"/>
      <c r="AA75" s="202"/>
      <c r="AB75" s="202"/>
      <c r="AC75" s="202"/>
      <c r="AD75" s="202"/>
      <c r="AE75" s="213"/>
      <c r="AF75" s="202"/>
      <c r="AG75" s="202"/>
      <c r="AH75" s="202"/>
      <c r="AI75" s="213"/>
      <c r="AJ75" s="202"/>
      <c r="AK75" s="202"/>
      <c r="AL75" s="202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</row>
    <row r="76" spans="1:48" ht="15" hidden="1">
      <c r="A76" s="185">
        <f ca="1">IFERROR(__xludf.DUMMYFUNCTION("""COMPUTED_VALUE"""),73)</f>
        <v>73</v>
      </c>
      <c r="B76" s="185"/>
      <c r="C76" s="185"/>
      <c r="D76" s="185"/>
      <c r="E76" s="185"/>
      <c r="F76" s="185"/>
      <c r="G76" s="202"/>
      <c r="H76" s="202"/>
      <c r="I76" s="213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13"/>
      <c r="V76" s="202"/>
      <c r="W76" s="202"/>
      <c r="X76" s="202"/>
      <c r="Y76" s="202"/>
      <c r="Z76" s="202"/>
      <c r="AA76" s="202"/>
      <c r="AB76" s="202"/>
      <c r="AC76" s="202"/>
      <c r="AD76" s="202"/>
      <c r="AE76" s="213"/>
      <c r="AF76" s="202"/>
      <c r="AG76" s="202"/>
      <c r="AH76" s="202"/>
      <c r="AI76" s="213"/>
      <c r="AJ76" s="202"/>
      <c r="AK76" s="202"/>
      <c r="AL76" s="202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</row>
    <row r="77" spans="1:48" ht="15" hidden="1">
      <c r="A77" s="185">
        <f ca="1">IFERROR(__xludf.DUMMYFUNCTION("""COMPUTED_VALUE"""),74)</f>
        <v>74</v>
      </c>
      <c r="B77" s="185"/>
      <c r="C77" s="185"/>
      <c r="D77" s="185"/>
      <c r="E77" s="185"/>
      <c r="F77" s="185"/>
      <c r="G77" s="202"/>
      <c r="H77" s="202"/>
      <c r="I77" s="213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13"/>
      <c r="V77" s="202"/>
      <c r="W77" s="202"/>
      <c r="X77" s="202"/>
      <c r="Y77" s="202"/>
      <c r="Z77" s="202"/>
      <c r="AA77" s="202"/>
      <c r="AB77" s="202"/>
      <c r="AC77" s="202"/>
      <c r="AD77" s="202"/>
      <c r="AE77" s="213"/>
      <c r="AF77" s="202"/>
      <c r="AG77" s="202"/>
      <c r="AH77" s="202"/>
      <c r="AI77" s="213"/>
      <c r="AJ77" s="202"/>
      <c r="AK77" s="202"/>
      <c r="AL77" s="202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</row>
    <row r="78" spans="1:48" ht="15" hidden="1">
      <c r="A78" s="185">
        <f ca="1">IFERROR(__xludf.DUMMYFUNCTION("""COMPUTED_VALUE"""),75)</f>
        <v>75</v>
      </c>
      <c r="B78" s="185"/>
      <c r="C78" s="185"/>
      <c r="D78" s="185"/>
      <c r="E78" s="185"/>
      <c r="F78" s="185"/>
      <c r="G78" s="202"/>
      <c r="H78" s="202"/>
      <c r="I78" s="213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13"/>
      <c r="V78" s="202"/>
      <c r="W78" s="202"/>
      <c r="X78" s="202"/>
      <c r="Y78" s="202"/>
      <c r="Z78" s="202"/>
      <c r="AA78" s="202"/>
      <c r="AB78" s="202"/>
      <c r="AC78" s="202"/>
      <c r="AD78" s="202"/>
      <c r="AE78" s="213"/>
      <c r="AF78" s="202"/>
      <c r="AG78" s="202"/>
      <c r="AH78" s="202"/>
      <c r="AI78" s="213"/>
      <c r="AJ78" s="202"/>
      <c r="AK78" s="202"/>
      <c r="AL78" s="202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</row>
    <row r="79" spans="1:48" ht="15" hidden="1">
      <c r="A79" s="185">
        <f ca="1">IFERROR(__xludf.DUMMYFUNCTION("""COMPUTED_VALUE"""),76)</f>
        <v>76</v>
      </c>
      <c r="B79" s="185"/>
      <c r="C79" s="185"/>
      <c r="D79" s="185"/>
      <c r="E79" s="185"/>
      <c r="F79" s="185"/>
      <c r="G79" s="202"/>
      <c r="H79" s="202"/>
      <c r="I79" s="213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13"/>
      <c r="V79" s="202"/>
      <c r="W79" s="202"/>
      <c r="X79" s="202"/>
      <c r="Y79" s="202"/>
      <c r="Z79" s="202"/>
      <c r="AA79" s="202"/>
      <c r="AB79" s="202"/>
      <c r="AC79" s="202"/>
      <c r="AD79" s="202"/>
      <c r="AE79" s="213"/>
      <c r="AF79" s="202"/>
      <c r="AG79" s="202"/>
      <c r="AH79" s="202"/>
      <c r="AI79" s="213"/>
      <c r="AJ79" s="202"/>
      <c r="AK79" s="202"/>
      <c r="AL79" s="202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</row>
    <row r="80" spans="1:48" ht="15" hidden="1">
      <c r="A80" s="185">
        <f ca="1">IFERROR(__xludf.DUMMYFUNCTION("""COMPUTED_VALUE"""),77)</f>
        <v>77</v>
      </c>
      <c r="B80" s="185"/>
      <c r="C80" s="185"/>
      <c r="D80" s="185"/>
      <c r="E80" s="185"/>
      <c r="F80" s="185"/>
      <c r="G80" s="202"/>
      <c r="H80" s="202"/>
      <c r="I80" s="213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13"/>
      <c r="V80" s="202"/>
      <c r="W80" s="202"/>
      <c r="X80" s="202"/>
      <c r="Y80" s="202"/>
      <c r="Z80" s="202"/>
      <c r="AA80" s="202"/>
      <c r="AB80" s="202"/>
      <c r="AC80" s="202"/>
      <c r="AD80" s="202"/>
      <c r="AE80" s="213"/>
      <c r="AF80" s="202"/>
      <c r="AG80" s="202"/>
      <c r="AH80" s="202"/>
      <c r="AI80" s="213"/>
      <c r="AJ80" s="202"/>
      <c r="AK80" s="202"/>
      <c r="AL80" s="202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</row>
    <row r="81" spans="1:48" ht="15" hidden="1">
      <c r="A81" s="185">
        <f ca="1">IFERROR(__xludf.DUMMYFUNCTION("""COMPUTED_VALUE"""),78)</f>
        <v>78</v>
      </c>
      <c r="B81" s="185"/>
      <c r="C81" s="185"/>
      <c r="D81" s="185"/>
      <c r="E81" s="185"/>
      <c r="F81" s="185"/>
      <c r="G81" s="202"/>
      <c r="H81" s="202"/>
      <c r="I81" s="213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13"/>
      <c r="V81" s="202"/>
      <c r="W81" s="202"/>
      <c r="X81" s="202"/>
      <c r="Y81" s="202"/>
      <c r="Z81" s="202"/>
      <c r="AA81" s="202"/>
      <c r="AB81" s="202"/>
      <c r="AC81" s="202"/>
      <c r="AD81" s="202"/>
      <c r="AE81" s="213"/>
      <c r="AF81" s="202"/>
      <c r="AG81" s="202"/>
      <c r="AH81" s="202"/>
      <c r="AI81" s="213"/>
      <c r="AJ81" s="202"/>
      <c r="AK81" s="202"/>
      <c r="AL81" s="202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</row>
    <row r="82" spans="1:48" ht="15" hidden="1">
      <c r="A82" s="185">
        <f ca="1">IFERROR(__xludf.DUMMYFUNCTION("""COMPUTED_VALUE"""),79)</f>
        <v>79</v>
      </c>
      <c r="B82" s="185"/>
      <c r="C82" s="185"/>
      <c r="D82" s="185"/>
      <c r="E82" s="185"/>
      <c r="F82" s="185"/>
      <c r="G82" s="202"/>
      <c r="H82" s="202"/>
      <c r="I82" s="213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13"/>
      <c r="V82" s="202"/>
      <c r="W82" s="202"/>
      <c r="X82" s="202"/>
      <c r="Y82" s="202"/>
      <c r="Z82" s="202"/>
      <c r="AA82" s="202"/>
      <c r="AB82" s="202"/>
      <c r="AC82" s="202"/>
      <c r="AD82" s="202"/>
      <c r="AE82" s="213"/>
      <c r="AF82" s="202"/>
      <c r="AG82" s="202"/>
      <c r="AH82" s="202"/>
      <c r="AI82" s="213"/>
      <c r="AJ82" s="202"/>
      <c r="AK82" s="202"/>
      <c r="AL82" s="202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</row>
    <row r="83" spans="1:48" ht="15" hidden="1">
      <c r="A83" s="185">
        <f ca="1">IFERROR(__xludf.DUMMYFUNCTION("""COMPUTED_VALUE"""),80)</f>
        <v>80</v>
      </c>
      <c r="B83" s="185"/>
      <c r="C83" s="185"/>
      <c r="D83" s="185"/>
      <c r="E83" s="185"/>
      <c r="F83" s="185"/>
      <c r="G83" s="202"/>
      <c r="H83" s="202"/>
      <c r="I83" s="213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13"/>
      <c r="V83" s="202"/>
      <c r="W83" s="202"/>
      <c r="X83" s="202"/>
      <c r="Y83" s="202"/>
      <c r="Z83" s="202"/>
      <c r="AA83" s="202"/>
      <c r="AB83" s="202"/>
      <c r="AC83" s="202"/>
      <c r="AD83" s="202"/>
      <c r="AE83" s="213"/>
      <c r="AF83" s="202"/>
      <c r="AG83" s="202"/>
      <c r="AH83" s="202"/>
      <c r="AI83" s="213"/>
      <c r="AJ83" s="202"/>
      <c r="AK83" s="202"/>
      <c r="AL83" s="202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</row>
    <row r="84" spans="1:48" ht="15" hidden="1">
      <c r="A84" s="185">
        <f ca="1">IFERROR(__xludf.DUMMYFUNCTION("""COMPUTED_VALUE"""),81)</f>
        <v>81</v>
      </c>
      <c r="B84" s="185"/>
      <c r="C84" s="185"/>
      <c r="D84" s="185"/>
      <c r="E84" s="185"/>
      <c r="F84" s="185"/>
      <c r="G84" s="202"/>
      <c r="H84" s="202"/>
      <c r="I84" s="213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13"/>
      <c r="V84" s="202"/>
      <c r="W84" s="202"/>
      <c r="X84" s="202"/>
      <c r="Y84" s="202"/>
      <c r="Z84" s="202"/>
      <c r="AA84" s="202"/>
      <c r="AB84" s="202"/>
      <c r="AC84" s="202"/>
      <c r="AD84" s="202"/>
      <c r="AE84" s="213"/>
      <c r="AF84" s="202"/>
      <c r="AG84" s="202"/>
      <c r="AH84" s="202"/>
      <c r="AI84" s="213"/>
      <c r="AJ84" s="202"/>
      <c r="AK84" s="202"/>
      <c r="AL84" s="202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</row>
    <row r="85" spans="1:48" ht="15" hidden="1">
      <c r="A85" s="185">
        <f ca="1">IFERROR(__xludf.DUMMYFUNCTION("""COMPUTED_VALUE"""),82)</f>
        <v>82</v>
      </c>
      <c r="B85" s="185"/>
      <c r="C85" s="185"/>
      <c r="D85" s="185"/>
      <c r="E85" s="185"/>
      <c r="F85" s="185"/>
      <c r="G85" s="202"/>
      <c r="H85" s="202"/>
      <c r="I85" s="213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13"/>
      <c r="V85" s="202"/>
      <c r="W85" s="202"/>
      <c r="X85" s="202"/>
      <c r="Y85" s="202"/>
      <c r="Z85" s="202"/>
      <c r="AA85" s="202"/>
      <c r="AB85" s="202"/>
      <c r="AC85" s="202"/>
      <c r="AD85" s="202"/>
      <c r="AE85" s="213"/>
      <c r="AF85" s="202"/>
      <c r="AG85" s="202"/>
      <c r="AH85" s="202"/>
      <c r="AI85" s="213"/>
      <c r="AJ85" s="202"/>
      <c r="AK85" s="202"/>
      <c r="AL85" s="202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</row>
    <row r="86" spans="1:48" ht="15" hidden="1">
      <c r="A86" s="185">
        <f ca="1">IFERROR(__xludf.DUMMYFUNCTION("""COMPUTED_VALUE"""),83)</f>
        <v>83</v>
      </c>
      <c r="B86" s="185"/>
      <c r="C86" s="185"/>
      <c r="D86" s="185"/>
      <c r="E86" s="185"/>
      <c r="F86" s="185"/>
      <c r="G86" s="202"/>
      <c r="H86" s="202"/>
      <c r="I86" s="21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13"/>
      <c r="V86" s="202"/>
      <c r="W86" s="202"/>
      <c r="X86" s="202"/>
      <c r="Y86" s="202"/>
      <c r="Z86" s="202"/>
      <c r="AA86" s="202"/>
      <c r="AB86" s="202"/>
      <c r="AC86" s="202"/>
      <c r="AD86" s="202"/>
      <c r="AE86" s="213"/>
      <c r="AF86" s="202"/>
      <c r="AG86" s="202"/>
      <c r="AH86" s="202"/>
      <c r="AI86" s="213"/>
      <c r="AJ86" s="202"/>
      <c r="AK86" s="202"/>
      <c r="AL86" s="202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</row>
    <row r="87" spans="1:48" ht="15" hidden="1">
      <c r="A87" s="185">
        <f ca="1">IFERROR(__xludf.DUMMYFUNCTION("""COMPUTED_VALUE"""),84)</f>
        <v>84</v>
      </c>
      <c r="B87" s="185"/>
      <c r="C87" s="185"/>
      <c r="D87" s="185"/>
      <c r="E87" s="185"/>
      <c r="F87" s="185"/>
      <c r="G87" s="202"/>
      <c r="H87" s="202"/>
      <c r="I87" s="213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13"/>
      <c r="V87" s="202"/>
      <c r="W87" s="202"/>
      <c r="X87" s="202"/>
      <c r="Y87" s="202"/>
      <c r="Z87" s="202"/>
      <c r="AA87" s="202"/>
      <c r="AB87" s="202"/>
      <c r="AC87" s="202"/>
      <c r="AD87" s="202"/>
      <c r="AE87" s="213"/>
      <c r="AF87" s="202"/>
      <c r="AG87" s="202"/>
      <c r="AH87" s="202"/>
      <c r="AI87" s="213"/>
      <c r="AJ87" s="202"/>
      <c r="AK87" s="202"/>
      <c r="AL87" s="202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</row>
    <row r="88" spans="1:48" ht="15" hidden="1">
      <c r="A88" s="185">
        <f ca="1">IFERROR(__xludf.DUMMYFUNCTION("""COMPUTED_VALUE"""),85)</f>
        <v>85</v>
      </c>
      <c r="B88" s="185"/>
      <c r="C88" s="185"/>
      <c r="D88" s="185"/>
      <c r="E88" s="185"/>
      <c r="F88" s="185"/>
      <c r="G88" s="202"/>
      <c r="H88" s="202"/>
      <c r="I88" s="213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13"/>
      <c r="V88" s="202"/>
      <c r="W88" s="202"/>
      <c r="X88" s="202"/>
      <c r="Y88" s="202"/>
      <c r="Z88" s="202"/>
      <c r="AA88" s="202"/>
      <c r="AB88" s="202"/>
      <c r="AC88" s="202"/>
      <c r="AD88" s="202"/>
      <c r="AE88" s="213"/>
      <c r="AF88" s="202"/>
      <c r="AG88" s="202"/>
      <c r="AH88" s="202"/>
      <c r="AI88" s="213"/>
      <c r="AJ88" s="202"/>
      <c r="AK88" s="202"/>
      <c r="AL88" s="202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</row>
    <row r="89" spans="1:48" ht="15" hidden="1">
      <c r="A89" s="185">
        <f ca="1">IFERROR(__xludf.DUMMYFUNCTION("""COMPUTED_VALUE"""),86)</f>
        <v>86</v>
      </c>
      <c r="B89" s="185"/>
      <c r="C89" s="185"/>
      <c r="D89" s="185"/>
      <c r="E89" s="185"/>
      <c r="F89" s="185"/>
      <c r="G89" s="202"/>
      <c r="H89" s="202"/>
      <c r="I89" s="213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13"/>
      <c r="V89" s="202"/>
      <c r="W89" s="202"/>
      <c r="X89" s="202"/>
      <c r="Y89" s="202"/>
      <c r="Z89" s="202"/>
      <c r="AA89" s="202"/>
      <c r="AB89" s="202"/>
      <c r="AC89" s="202"/>
      <c r="AD89" s="202"/>
      <c r="AE89" s="213"/>
      <c r="AF89" s="202"/>
      <c r="AG89" s="202"/>
      <c r="AH89" s="202"/>
      <c r="AI89" s="213"/>
      <c r="AJ89" s="202"/>
      <c r="AK89" s="202"/>
      <c r="AL89" s="202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</row>
    <row r="90" spans="1:48" ht="15" hidden="1">
      <c r="A90" s="185">
        <f ca="1">IFERROR(__xludf.DUMMYFUNCTION("""COMPUTED_VALUE"""),87)</f>
        <v>87</v>
      </c>
      <c r="B90" s="185"/>
      <c r="C90" s="185"/>
      <c r="D90" s="185"/>
      <c r="E90" s="185"/>
      <c r="F90" s="185"/>
      <c r="G90" s="202"/>
      <c r="H90" s="202"/>
      <c r="I90" s="213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13"/>
      <c r="V90" s="202"/>
      <c r="W90" s="202"/>
      <c r="X90" s="202"/>
      <c r="Y90" s="202"/>
      <c r="Z90" s="202"/>
      <c r="AA90" s="202"/>
      <c r="AB90" s="202"/>
      <c r="AC90" s="202"/>
      <c r="AD90" s="202"/>
      <c r="AE90" s="213"/>
      <c r="AF90" s="202"/>
      <c r="AG90" s="202"/>
      <c r="AH90" s="202"/>
      <c r="AI90" s="213"/>
      <c r="AJ90" s="202"/>
      <c r="AK90" s="202"/>
      <c r="AL90" s="202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</row>
    <row r="91" spans="1:48" ht="15" hidden="1">
      <c r="A91" s="185">
        <f ca="1">IFERROR(__xludf.DUMMYFUNCTION("""COMPUTED_VALUE"""),88)</f>
        <v>88</v>
      </c>
      <c r="B91" s="185"/>
      <c r="C91" s="185"/>
      <c r="D91" s="185"/>
      <c r="E91" s="185"/>
      <c r="F91" s="185"/>
      <c r="G91" s="202"/>
      <c r="H91" s="202"/>
      <c r="I91" s="213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13"/>
      <c r="V91" s="202"/>
      <c r="W91" s="202"/>
      <c r="X91" s="202"/>
      <c r="Y91" s="202"/>
      <c r="Z91" s="202"/>
      <c r="AA91" s="202"/>
      <c r="AB91" s="202"/>
      <c r="AC91" s="202"/>
      <c r="AD91" s="202"/>
      <c r="AE91" s="213"/>
      <c r="AF91" s="202"/>
      <c r="AG91" s="202"/>
      <c r="AH91" s="202"/>
      <c r="AI91" s="213"/>
      <c r="AJ91" s="202"/>
      <c r="AK91" s="202"/>
      <c r="AL91" s="202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</row>
    <row r="92" spans="1:48" ht="15" hidden="1">
      <c r="A92" s="185">
        <f ca="1">IFERROR(__xludf.DUMMYFUNCTION("""COMPUTED_VALUE"""),89)</f>
        <v>89</v>
      </c>
      <c r="B92" s="185"/>
      <c r="C92" s="185"/>
      <c r="D92" s="185"/>
      <c r="E92" s="185"/>
      <c r="F92" s="185"/>
      <c r="G92" s="202"/>
      <c r="H92" s="202"/>
      <c r="I92" s="213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13"/>
      <c r="V92" s="202"/>
      <c r="W92" s="202"/>
      <c r="X92" s="202"/>
      <c r="Y92" s="202"/>
      <c r="Z92" s="202"/>
      <c r="AA92" s="202"/>
      <c r="AB92" s="202"/>
      <c r="AC92" s="202"/>
      <c r="AD92" s="202"/>
      <c r="AE92" s="213"/>
      <c r="AF92" s="202"/>
      <c r="AG92" s="202"/>
      <c r="AH92" s="202"/>
      <c r="AI92" s="213"/>
      <c r="AJ92" s="202"/>
      <c r="AK92" s="202"/>
      <c r="AL92" s="202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</row>
    <row r="93" spans="1:48" ht="15" hidden="1">
      <c r="A93" s="185">
        <f ca="1">IFERROR(__xludf.DUMMYFUNCTION("""COMPUTED_VALUE"""),90)</f>
        <v>90</v>
      </c>
      <c r="B93" s="185"/>
      <c r="C93" s="185"/>
      <c r="D93" s="185"/>
      <c r="E93" s="185"/>
      <c r="F93" s="185"/>
      <c r="G93" s="202"/>
      <c r="H93" s="202"/>
      <c r="I93" s="213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13"/>
      <c r="V93" s="202"/>
      <c r="W93" s="202"/>
      <c r="X93" s="202"/>
      <c r="Y93" s="202"/>
      <c r="Z93" s="202"/>
      <c r="AA93" s="202"/>
      <c r="AB93" s="202"/>
      <c r="AC93" s="202"/>
      <c r="AD93" s="202"/>
      <c r="AE93" s="213"/>
      <c r="AF93" s="202"/>
      <c r="AG93" s="202"/>
      <c r="AH93" s="202"/>
      <c r="AI93" s="213"/>
      <c r="AJ93" s="202"/>
      <c r="AK93" s="202"/>
      <c r="AL93" s="202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</row>
    <row r="94" spans="1:48" ht="15" hidden="1">
      <c r="A94" s="185">
        <f ca="1">IFERROR(__xludf.DUMMYFUNCTION("""COMPUTED_VALUE"""),91)</f>
        <v>91</v>
      </c>
      <c r="B94" s="185"/>
      <c r="C94" s="185"/>
      <c r="D94" s="185"/>
      <c r="E94" s="185"/>
      <c r="F94" s="185"/>
      <c r="G94" s="202"/>
      <c r="H94" s="202"/>
      <c r="I94" s="213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13"/>
      <c r="V94" s="202"/>
      <c r="W94" s="202"/>
      <c r="X94" s="202"/>
      <c r="Y94" s="202"/>
      <c r="Z94" s="202"/>
      <c r="AA94" s="202"/>
      <c r="AB94" s="202"/>
      <c r="AC94" s="202"/>
      <c r="AD94" s="202"/>
      <c r="AE94" s="213"/>
      <c r="AF94" s="202"/>
      <c r="AG94" s="202"/>
      <c r="AH94" s="202"/>
      <c r="AI94" s="213"/>
      <c r="AJ94" s="202"/>
      <c r="AK94" s="202"/>
      <c r="AL94" s="202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</row>
    <row r="95" spans="1:48" ht="15" hidden="1">
      <c r="A95" s="185">
        <f ca="1">IFERROR(__xludf.DUMMYFUNCTION("""COMPUTED_VALUE"""),92)</f>
        <v>92</v>
      </c>
      <c r="B95" s="185"/>
      <c r="C95" s="185"/>
      <c r="D95" s="185"/>
      <c r="E95" s="185"/>
      <c r="F95" s="185"/>
      <c r="G95" s="202"/>
      <c r="H95" s="202"/>
      <c r="I95" s="213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13"/>
      <c r="V95" s="202"/>
      <c r="W95" s="202"/>
      <c r="X95" s="202"/>
      <c r="Y95" s="202"/>
      <c r="Z95" s="202"/>
      <c r="AA95" s="202"/>
      <c r="AB95" s="202"/>
      <c r="AC95" s="202"/>
      <c r="AD95" s="202"/>
      <c r="AE95" s="213"/>
      <c r="AF95" s="202"/>
      <c r="AG95" s="202"/>
      <c r="AH95" s="202"/>
      <c r="AI95" s="213"/>
      <c r="AJ95" s="202"/>
      <c r="AK95" s="202"/>
      <c r="AL95" s="202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</row>
    <row r="96" spans="1:48" ht="15" hidden="1">
      <c r="A96" s="185">
        <f ca="1">IFERROR(__xludf.DUMMYFUNCTION("""COMPUTED_VALUE"""),93)</f>
        <v>93</v>
      </c>
      <c r="B96" s="185"/>
      <c r="C96" s="185"/>
      <c r="D96" s="185"/>
      <c r="E96" s="185"/>
      <c r="F96" s="185"/>
      <c r="G96" s="202"/>
      <c r="H96" s="202"/>
      <c r="I96" s="213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13"/>
      <c r="V96" s="202"/>
      <c r="W96" s="202"/>
      <c r="X96" s="202"/>
      <c r="Y96" s="202"/>
      <c r="Z96" s="202"/>
      <c r="AA96" s="202"/>
      <c r="AB96" s="202"/>
      <c r="AC96" s="202"/>
      <c r="AD96" s="202"/>
      <c r="AE96" s="213"/>
      <c r="AF96" s="202"/>
      <c r="AG96" s="202"/>
      <c r="AH96" s="202"/>
      <c r="AI96" s="213"/>
      <c r="AJ96" s="202"/>
      <c r="AK96" s="202"/>
      <c r="AL96" s="202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</row>
    <row r="97" spans="1:48" ht="15" hidden="1">
      <c r="A97" s="185">
        <f ca="1">IFERROR(__xludf.DUMMYFUNCTION("""COMPUTED_VALUE"""),94)</f>
        <v>94</v>
      </c>
      <c r="B97" s="185"/>
      <c r="C97" s="185"/>
      <c r="D97" s="185"/>
      <c r="E97" s="185"/>
      <c r="F97" s="185"/>
      <c r="G97" s="202"/>
      <c r="H97" s="202"/>
      <c r="I97" s="213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13"/>
      <c r="V97" s="202"/>
      <c r="W97" s="202"/>
      <c r="X97" s="202"/>
      <c r="Y97" s="202"/>
      <c r="Z97" s="202"/>
      <c r="AA97" s="202"/>
      <c r="AB97" s="202"/>
      <c r="AC97" s="202"/>
      <c r="AD97" s="202"/>
      <c r="AE97" s="213"/>
      <c r="AF97" s="202"/>
      <c r="AG97" s="202"/>
      <c r="AH97" s="202"/>
      <c r="AI97" s="213"/>
      <c r="AJ97" s="202"/>
      <c r="AK97" s="202"/>
      <c r="AL97" s="202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</row>
    <row r="98" spans="1:48" ht="15" hidden="1">
      <c r="A98" s="185">
        <f ca="1">IFERROR(__xludf.DUMMYFUNCTION("""COMPUTED_VALUE"""),95)</f>
        <v>95</v>
      </c>
      <c r="B98" s="185"/>
      <c r="C98" s="185"/>
      <c r="D98" s="185"/>
      <c r="E98" s="185"/>
      <c r="F98" s="185"/>
      <c r="G98" s="202"/>
      <c r="H98" s="202"/>
      <c r="I98" s="213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13"/>
      <c r="V98" s="202"/>
      <c r="W98" s="202"/>
      <c r="X98" s="202"/>
      <c r="Y98" s="202"/>
      <c r="Z98" s="202"/>
      <c r="AA98" s="202"/>
      <c r="AB98" s="202"/>
      <c r="AC98" s="202"/>
      <c r="AD98" s="202"/>
      <c r="AE98" s="213"/>
      <c r="AF98" s="202"/>
      <c r="AG98" s="202"/>
      <c r="AH98" s="202"/>
      <c r="AI98" s="213"/>
      <c r="AJ98" s="202"/>
      <c r="AK98" s="202"/>
      <c r="AL98" s="202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</row>
    <row r="99" spans="1:48" ht="15">
      <c r="A99" s="219" t="str">
        <f ca="1">IFERROR(__xludf.DUMMYFUNCTION("""COMPUTED_VALUE"""),"Итого:")</f>
        <v>Итого:</v>
      </c>
      <c r="B99" s="219"/>
      <c r="C99" s="219"/>
      <c r="D99" s="219"/>
      <c r="E99" s="219"/>
      <c r="F99" s="219"/>
      <c r="G99" s="219"/>
      <c r="H99" s="215">
        <f t="shared" ref="H99:AJ99" si="1">SUM(H4:H98)</f>
        <v>0</v>
      </c>
      <c r="I99" s="215">
        <f t="shared" si="1"/>
        <v>0</v>
      </c>
      <c r="J99" s="215">
        <f t="shared" si="1"/>
        <v>3</v>
      </c>
      <c r="K99" s="215">
        <f t="shared" si="1"/>
        <v>2</v>
      </c>
      <c r="L99" s="215">
        <f t="shared" si="1"/>
        <v>0</v>
      </c>
      <c r="M99" s="215">
        <f t="shared" si="1"/>
        <v>0</v>
      </c>
      <c r="N99" s="215">
        <f t="shared" si="1"/>
        <v>0</v>
      </c>
      <c r="O99" s="215">
        <f t="shared" si="1"/>
        <v>0</v>
      </c>
      <c r="P99" s="215">
        <f t="shared" si="1"/>
        <v>0</v>
      </c>
      <c r="Q99" s="215">
        <f t="shared" si="1"/>
        <v>0</v>
      </c>
      <c r="R99" s="215">
        <f t="shared" si="1"/>
        <v>0</v>
      </c>
      <c r="S99" s="215">
        <f t="shared" si="1"/>
        <v>0</v>
      </c>
      <c r="T99" s="215">
        <f t="shared" si="1"/>
        <v>28</v>
      </c>
      <c r="U99" s="215">
        <f t="shared" si="1"/>
        <v>34</v>
      </c>
      <c r="V99" s="215">
        <f t="shared" si="1"/>
        <v>65</v>
      </c>
      <c r="W99" s="215">
        <f t="shared" si="1"/>
        <v>35</v>
      </c>
      <c r="X99" s="215">
        <f t="shared" si="1"/>
        <v>0</v>
      </c>
      <c r="Y99" s="215">
        <f t="shared" si="1"/>
        <v>0</v>
      </c>
      <c r="Z99" s="215">
        <f t="shared" si="1"/>
        <v>0</v>
      </c>
      <c r="AA99" s="215">
        <f t="shared" si="1"/>
        <v>0</v>
      </c>
      <c r="AB99" s="215">
        <f t="shared" si="1"/>
        <v>0</v>
      </c>
      <c r="AC99" s="215">
        <f t="shared" si="1"/>
        <v>0</v>
      </c>
      <c r="AD99" s="215">
        <f t="shared" si="1"/>
        <v>0</v>
      </c>
      <c r="AE99" s="215">
        <f t="shared" si="1"/>
        <v>0</v>
      </c>
      <c r="AF99" s="215">
        <f t="shared" si="1"/>
        <v>0</v>
      </c>
      <c r="AG99" s="215">
        <f t="shared" si="1"/>
        <v>0</v>
      </c>
      <c r="AH99" s="215">
        <f t="shared" si="1"/>
        <v>0</v>
      </c>
      <c r="AI99" s="215">
        <f t="shared" si="1"/>
        <v>0</v>
      </c>
      <c r="AJ99" s="215">
        <f t="shared" si="1"/>
        <v>0</v>
      </c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</row>
    <row r="100" spans="1:48" ht="15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</row>
    <row r="101" spans="1:48" ht="15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</row>
    <row r="102" spans="1:48" ht="15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</row>
    <row r="103" spans="1:48" ht="15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</row>
    <row r="104" spans="1:48" ht="15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</row>
    <row r="105" spans="1:48" ht="15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</row>
    <row r="106" spans="1:48" ht="15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</row>
    <row r="107" spans="1:48" ht="15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</row>
    <row r="108" spans="1:48" ht="15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</row>
    <row r="109" spans="1:48" ht="15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</row>
    <row r="110" spans="1:48" ht="15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</row>
    <row r="111" spans="1:48" ht="15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</row>
    <row r="112" spans="1:48" ht="15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</row>
    <row r="113" spans="1:48" ht="15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</row>
    <row r="114" spans="1:48" ht="15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</row>
    <row r="115" spans="1:48" ht="15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</row>
    <row r="116" spans="1:48" ht="15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</row>
    <row r="117" spans="1:48" ht="15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</row>
    <row r="118" spans="1:48" ht="15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</row>
    <row r="119" spans="1:48" ht="15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</row>
    <row r="120" spans="1:48" ht="15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</row>
    <row r="121" spans="1:48" ht="15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</row>
    <row r="122" spans="1:48" ht="15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</row>
    <row r="123" spans="1:48" ht="15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</row>
    <row r="124" spans="1:48" ht="15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</row>
    <row r="125" spans="1:48" ht="15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</row>
    <row r="126" spans="1:48" ht="15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</row>
    <row r="127" spans="1:48" ht="15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</row>
    <row r="128" spans="1:48" ht="15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</row>
    <row r="129" spans="1:48" ht="15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</row>
    <row r="130" spans="1:48" ht="15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</row>
    <row r="131" spans="1:48" ht="15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</row>
    <row r="132" spans="1:48" ht="15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</row>
    <row r="133" spans="1:48" ht="15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</row>
    <row r="134" spans="1:48" ht="15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</row>
    <row r="135" spans="1:48" ht="15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</row>
    <row r="136" spans="1:48" ht="15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</row>
    <row r="137" spans="1:48" ht="15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</row>
    <row r="138" spans="1:48" ht="15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</row>
    <row r="139" spans="1:48" ht="15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</row>
    <row r="140" spans="1:48" ht="1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</row>
    <row r="141" spans="1:48" ht="1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</row>
    <row r="142" spans="1:48" ht="1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</row>
    <row r="143" spans="1:48" ht="1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</row>
    <row r="144" spans="1:48" ht="1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</row>
    <row r="145" spans="1:48" ht="15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</row>
    <row r="146" spans="1:48" ht="15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</row>
    <row r="147" spans="1:48" ht="1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</row>
    <row r="148" spans="1:48" ht="15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</row>
    <row r="149" spans="1:48" ht="15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</row>
    <row r="150" spans="1:48" ht="15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</row>
    <row r="151" spans="1:48" ht="15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</row>
    <row r="152" spans="1:48" ht="15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</row>
    <row r="153" spans="1:48" ht="15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</row>
    <row r="154" spans="1:48" ht="15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</row>
    <row r="155" spans="1:48" ht="15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</row>
    <row r="156" spans="1:48" ht="15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</row>
    <row r="157" spans="1:48" ht="1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</row>
    <row r="158" spans="1:48" ht="15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</row>
    <row r="159" spans="1:48" ht="15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</row>
    <row r="160" spans="1:48" ht="1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</row>
    <row r="161" spans="1:48" ht="15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</row>
    <row r="162" spans="1:48" ht="1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</row>
    <row r="163" spans="1:48" ht="1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</row>
    <row r="164" spans="1:48" ht="15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</row>
    <row r="165" spans="1:48" ht="15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</row>
    <row r="166" spans="1:48" ht="15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</row>
    <row r="167" spans="1:48" ht="15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</row>
    <row r="168" spans="1:48" ht="15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</row>
    <row r="169" spans="1:48" ht="15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</row>
    <row r="170" spans="1:48" ht="15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</row>
    <row r="171" spans="1:48" ht="15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</row>
    <row r="172" spans="1:48" ht="15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</row>
    <row r="173" spans="1:48" ht="15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</row>
    <row r="174" spans="1:48" ht="15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</row>
    <row r="175" spans="1:48" ht="15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</row>
    <row r="176" spans="1:48" ht="15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</row>
    <row r="177" spans="1:48" ht="15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</row>
    <row r="178" spans="1:48" ht="15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</row>
    <row r="179" spans="1:48" ht="15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</row>
    <row r="180" spans="1:48" ht="15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</row>
    <row r="181" spans="1:48" ht="15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</row>
    <row r="182" spans="1:48" ht="15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</row>
    <row r="183" spans="1:48" ht="15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</row>
    <row r="184" spans="1:48" ht="15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</row>
    <row r="185" spans="1:48" ht="15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</row>
    <row r="186" spans="1:48" ht="15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</row>
    <row r="187" spans="1:48" ht="15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</row>
    <row r="188" spans="1:48" ht="15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</row>
    <row r="189" spans="1:48" ht="15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</row>
    <row r="190" spans="1:48" ht="15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</row>
    <row r="191" spans="1:48" ht="1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</row>
    <row r="192" spans="1:48" ht="15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</row>
    <row r="193" spans="1:48" ht="15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</row>
    <row r="194" spans="1:48" ht="15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</row>
    <row r="195" spans="1:48" ht="15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</row>
    <row r="196" spans="1:48" ht="15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</row>
    <row r="197" spans="1:48" ht="15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</row>
    <row r="198" spans="1:48" ht="15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</row>
    <row r="199" spans="1:48" ht="15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</row>
    <row r="200" spans="1:48" ht="15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</row>
    <row r="201" spans="1:48" ht="15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</row>
    <row r="202" spans="1:48" ht="15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3"/>
      <c r="AO202" s="193"/>
      <c r="AP202" s="193"/>
      <c r="AQ202" s="193"/>
      <c r="AR202" s="193"/>
      <c r="AS202" s="193"/>
      <c r="AT202" s="193"/>
      <c r="AU202" s="193"/>
      <c r="AV202" s="193"/>
    </row>
    <row r="203" spans="1:48" ht="15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</row>
    <row r="204" spans="1:48" ht="15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</row>
    <row r="205" spans="1:48" ht="15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</row>
    <row r="206" spans="1:48" ht="15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</row>
    <row r="207" spans="1:48" ht="15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</row>
    <row r="208" spans="1:48" ht="15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  <c r="AH208" s="193"/>
      <c r="AI208" s="193"/>
      <c r="AJ208" s="193"/>
      <c r="AK208" s="193"/>
      <c r="AL208" s="193"/>
      <c r="AM208" s="193"/>
      <c r="AN208" s="193"/>
      <c r="AO208" s="193"/>
      <c r="AP208" s="193"/>
      <c r="AQ208" s="193"/>
      <c r="AR208" s="193"/>
      <c r="AS208" s="193"/>
      <c r="AT208" s="193"/>
      <c r="AU208" s="193"/>
      <c r="AV208" s="193"/>
    </row>
    <row r="209" spans="1:48" ht="15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</row>
    <row r="210" spans="1:48" ht="15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</row>
    <row r="211" spans="1:48" ht="15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</row>
    <row r="212" spans="1:48" ht="15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</row>
    <row r="213" spans="1:48" ht="15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</row>
    <row r="214" spans="1:48" ht="15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</row>
    <row r="215" spans="1:48" ht="15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</row>
    <row r="216" spans="1:48" ht="15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</row>
    <row r="217" spans="1:48" ht="15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</row>
    <row r="218" spans="1:48" ht="15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</row>
    <row r="219" spans="1:48" ht="15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</row>
    <row r="220" spans="1:48" ht="15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</row>
    <row r="221" spans="1:48" ht="15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</row>
    <row r="222" spans="1:48" ht="15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</row>
    <row r="223" spans="1:48" ht="15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</row>
    <row r="224" spans="1:48" ht="15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</row>
    <row r="225" spans="1:48" ht="15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</row>
    <row r="226" spans="1:48" ht="15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</row>
    <row r="227" spans="1:48" ht="15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</row>
    <row r="228" spans="1:48" ht="15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</row>
    <row r="229" spans="1:48" ht="15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</row>
    <row r="230" spans="1:48" ht="15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</row>
    <row r="231" spans="1:48" ht="15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  <c r="AM231" s="193"/>
      <c r="AN231" s="193"/>
      <c r="AO231" s="193"/>
      <c r="AP231" s="193"/>
      <c r="AQ231" s="193"/>
      <c r="AR231" s="193"/>
      <c r="AS231" s="193"/>
      <c r="AT231" s="193"/>
      <c r="AU231" s="193"/>
      <c r="AV231" s="193"/>
    </row>
    <row r="232" spans="1:48" ht="15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</row>
    <row r="233" spans="1:48" ht="15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</row>
    <row r="234" spans="1:48" ht="15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</row>
    <row r="235" spans="1:48" ht="15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</row>
    <row r="236" spans="1:48" ht="15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3"/>
      <c r="AT236" s="193"/>
      <c r="AU236" s="193"/>
      <c r="AV236" s="193"/>
    </row>
    <row r="237" spans="1:48" ht="15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</row>
    <row r="238" spans="1:48" ht="15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</row>
    <row r="239" spans="1:48" ht="15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</row>
    <row r="240" spans="1:48" ht="15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</row>
    <row r="241" spans="1:48" ht="15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</row>
    <row r="242" spans="1:48" ht="15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</row>
    <row r="243" spans="1:48" ht="15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</row>
    <row r="244" spans="1:48" ht="15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</row>
    <row r="245" spans="1:48" ht="15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</row>
    <row r="246" spans="1:48" ht="15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</row>
    <row r="247" spans="1:48" ht="15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</row>
    <row r="248" spans="1:48" ht="15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</row>
    <row r="249" spans="1:48" ht="15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</row>
    <row r="250" spans="1:48" ht="15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3"/>
      <c r="AF250" s="193"/>
      <c r="AG250" s="193"/>
      <c r="AH250" s="193"/>
      <c r="AI250" s="193"/>
      <c r="AJ250" s="193"/>
      <c r="AK250" s="193"/>
      <c r="AL250" s="193"/>
      <c r="AM250" s="193"/>
      <c r="AN250" s="193"/>
      <c r="AO250" s="193"/>
      <c r="AP250" s="193"/>
      <c r="AQ250" s="193"/>
      <c r="AR250" s="193"/>
      <c r="AS250" s="193"/>
      <c r="AT250" s="193"/>
      <c r="AU250" s="193"/>
      <c r="AV250" s="193"/>
    </row>
    <row r="251" spans="1:48" ht="15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</row>
    <row r="252" spans="1:48" ht="15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</row>
    <row r="253" spans="1:48" ht="15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</row>
    <row r="254" spans="1:48" ht="15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</row>
    <row r="255" spans="1:48" ht="15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</row>
    <row r="256" spans="1:48" ht="15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</row>
    <row r="257" spans="1:48" ht="15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</row>
    <row r="258" spans="1:48" ht="15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</row>
    <row r="259" spans="1:48" ht="15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</row>
    <row r="260" spans="1:48" ht="15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</row>
    <row r="261" spans="1:48" ht="15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</row>
    <row r="262" spans="1:48" ht="15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</row>
    <row r="263" spans="1:48" ht="15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</row>
    <row r="264" spans="1:48" ht="15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</row>
    <row r="265" spans="1:48" ht="15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</row>
    <row r="266" spans="1:48" ht="15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</row>
    <row r="267" spans="1:48" ht="15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</row>
    <row r="268" spans="1:48" ht="15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</row>
    <row r="269" spans="1:48" ht="15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</row>
    <row r="270" spans="1:48" ht="15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</row>
    <row r="271" spans="1:48" ht="15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</row>
    <row r="272" spans="1:48" ht="15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</row>
    <row r="273" spans="1:48" ht="15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  <c r="AE273" s="193"/>
      <c r="AF273" s="193"/>
      <c r="AG273" s="193"/>
      <c r="AH273" s="193"/>
      <c r="AI273" s="193"/>
      <c r="AJ273" s="193"/>
      <c r="AK273" s="193"/>
      <c r="AL273" s="193"/>
      <c r="AM273" s="193"/>
      <c r="AN273" s="193"/>
      <c r="AO273" s="193"/>
      <c r="AP273" s="193"/>
      <c r="AQ273" s="193"/>
      <c r="AR273" s="193"/>
      <c r="AS273" s="193"/>
      <c r="AT273" s="193"/>
      <c r="AU273" s="193"/>
      <c r="AV273" s="193"/>
    </row>
    <row r="274" spans="1:48" ht="15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</row>
    <row r="275" spans="1:48" ht="15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</row>
    <row r="276" spans="1:48" ht="15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</row>
    <row r="277" spans="1:48" ht="15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</row>
    <row r="278" spans="1:48" ht="15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193"/>
      <c r="AI278" s="193"/>
      <c r="AJ278" s="193"/>
      <c r="AK278" s="193"/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193"/>
      <c r="AV278" s="193"/>
    </row>
    <row r="279" spans="1:48" ht="15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</row>
    <row r="280" spans="1:48" ht="15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</row>
    <row r="281" spans="1:48" ht="15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</row>
    <row r="282" spans="1:48" ht="15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</row>
    <row r="283" spans="1:48" ht="15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</row>
    <row r="284" spans="1:48" ht="15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</row>
    <row r="285" spans="1:48" ht="15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</row>
    <row r="286" spans="1:48" ht="15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  <c r="AH286" s="193"/>
      <c r="AI286" s="193"/>
      <c r="AJ286" s="193"/>
      <c r="AK286" s="193"/>
      <c r="AL286" s="193"/>
      <c r="AM286" s="193"/>
      <c r="AN286" s="193"/>
      <c r="AO286" s="193"/>
      <c r="AP286" s="193"/>
      <c r="AQ286" s="193"/>
      <c r="AR286" s="193"/>
      <c r="AS286" s="193"/>
      <c r="AT286" s="193"/>
      <c r="AU286" s="193"/>
      <c r="AV286" s="193"/>
    </row>
    <row r="287" spans="1:48" ht="15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</row>
    <row r="288" spans="1:48" ht="15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</row>
    <row r="289" spans="1:48" ht="15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</row>
    <row r="290" spans="1:48" ht="15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</row>
    <row r="291" spans="1:48" ht="15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</row>
    <row r="292" spans="1:48" ht="15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  <c r="AE292" s="193"/>
      <c r="AF292" s="193"/>
      <c r="AG292" s="193"/>
      <c r="AH292" s="193"/>
      <c r="AI292" s="193"/>
      <c r="AJ292" s="193"/>
      <c r="AK292" s="193"/>
      <c r="AL292" s="193"/>
      <c r="AM292" s="193"/>
      <c r="AN292" s="193"/>
      <c r="AO292" s="193"/>
      <c r="AP292" s="193"/>
      <c r="AQ292" s="193"/>
      <c r="AR292" s="193"/>
      <c r="AS292" s="193"/>
      <c r="AT292" s="193"/>
      <c r="AU292" s="193"/>
      <c r="AV292" s="193"/>
    </row>
    <row r="293" spans="1:48" ht="15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</row>
    <row r="294" spans="1:48" ht="15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</row>
    <row r="295" spans="1:48" ht="15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</row>
    <row r="296" spans="1:48" ht="15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</row>
    <row r="297" spans="1:48" ht="15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</row>
    <row r="298" spans="1:48" ht="15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</row>
    <row r="299" spans="1:48" ht="15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</row>
    <row r="300" spans="1:48" ht="15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</row>
    <row r="301" spans="1:48" ht="15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</row>
    <row r="302" spans="1:48" ht="15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</row>
    <row r="303" spans="1:48" ht="15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</row>
    <row r="304" spans="1:48" ht="15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</row>
    <row r="305" spans="1:48" ht="15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</row>
    <row r="306" spans="1:48" ht="15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</row>
    <row r="307" spans="1:48" ht="15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</row>
    <row r="308" spans="1:48" ht="15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</row>
    <row r="309" spans="1:48" ht="15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</row>
    <row r="310" spans="1:48" ht="15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</row>
    <row r="311" spans="1:48" ht="15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</row>
    <row r="312" spans="1:48" ht="15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</row>
    <row r="313" spans="1:48" ht="15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</row>
    <row r="314" spans="1:48" ht="15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</row>
    <row r="315" spans="1:48" ht="15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  <c r="AE315" s="193"/>
      <c r="AF315" s="193"/>
      <c r="AG315" s="193"/>
      <c r="AH315" s="193"/>
      <c r="AI315" s="193"/>
      <c r="AJ315" s="193"/>
      <c r="AK315" s="193"/>
      <c r="AL315" s="193"/>
      <c r="AM315" s="193"/>
      <c r="AN315" s="193"/>
      <c r="AO315" s="193"/>
      <c r="AP315" s="193"/>
      <c r="AQ315" s="193"/>
      <c r="AR315" s="193"/>
      <c r="AS315" s="193"/>
      <c r="AT315" s="193"/>
      <c r="AU315" s="193"/>
      <c r="AV315" s="193"/>
    </row>
    <row r="316" spans="1:48" ht="15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</row>
    <row r="317" spans="1:48" ht="15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</row>
    <row r="318" spans="1:48" ht="15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</row>
    <row r="319" spans="1:48" ht="15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</row>
    <row r="320" spans="1:48" ht="15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3"/>
      <c r="AK320" s="193"/>
      <c r="AL320" s="193"/>
      <c r="AM320" s="193"/>
      <c r="AN320" s="193"/>
      <c r="AO320" s="193"/>
      <c r="AP320" s="193"/>
      <c r="AQ320" s="193"/>
      <c r="AR320" s="193"/>
      <c r="AS320" s="193"/>
      <c r="AT320" s="193"/>
      <c r="AU320" s="193"/>
      <c r="AV320" s="193"/>
    </row>
    <row r="321" spans="1:48" ht="15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</row>
    <row r="322" spans="1:48" ht="15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</row>
    <row r="323" spans="1:48" ht="15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3"/>
      <c r="AF323" s="193"/>
      <c r="AG323" s="193"/>
      <c r="AH323" s="193"/>
      <c r="AI323" s="193"/>
      <c r="AJ323" s="193"/>
      <c r="AK323" s="193"/>
      <c r="AL323" s="193"/>
      <c r="AM323" s="193"/>
      <c r="AN323" s="193"/>
      <c r="AO323" s="193"/>
      <c r="AP323" s="193"/>
      <c r="AQ323" s="193"/>
      <c r="AR323" s="193"/>
      <c r="AS323" s="193"/>
      <c r="AT323" s="193"/>
      <c r="AU323" s="193"/>
      <c r="AV323" s="193"/>
    </row>
    <row r="324" spans="1:48" ht="15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</row>
    <row r="325" spans="1:48" ht="15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</row>
    <row r="326" spans="1:48" ht="15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</row>
    <row r="327" spans="1:48" ht="15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</row>
    <row r="328" spans="1:48" ht="15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</row>
    <row r="329" spans="1:48" ht="15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</row>
    <row r="330" spans="1:48" ht="15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</row>
    <row r="331" spans="1:48" ht="15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</row>
    <row r="332" spans="1:48" ht="15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</row>
    <row r="333" spans="1:48" ht="15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</row>
    <row r="334" spans="1:48" ht="15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</row>
    <row r="335" spans="1:48" ht="15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</row>
    <row r="336" spans="1:48" ht="15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</row>
    <row r="337" spans="1:48" ht="15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</row>
    <row r="338" spans="1:48" ht="15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</row>
    <row r="339" spans="1:48" ht="15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</row>
    <row r="340" spans="1:48" ht="15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</row>
    <row r="341" spans="1:48" ht="15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</row>
    <row r="342" spans="1:48" ht="15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</row>
    <row r="343" spans="1:48" ht="15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</row>
    <row r="344" spans="1:48" ht="15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</row>
    <row r="345" spans="1:48" ht="15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</row>
    <row r="346" spans="1:48" ht="15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  <c r="AE346" s="193"/>
      <c r="AF346" s="193"/>
      <c r="AG346" s="193"/>
      <c r="AH346" s="193"/>
      <c r="AI346" s="193"/>
      <c r="AJ346" s="193"/>
      <c r="AK346" s="193"/>
      <c r="AL346" s="193"/>
      <c r="AM346" s="193"/>
      <c r="AN346" s="193"/>
      <c r="AO346" s="193"/>
      <c r="AP346" s="193"/>
      <c r="AQ346" s="193"/>
      <c r="AR346" s="193"/>
      <c r="AS346" s="193"/>
      <c r="AT346" s="193"/>
      <c r="AU346" s="193"/>
      <c r="AV346" s="193"/>
    </row>
    <row r="347" spans="1:48" ht="15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</row>
    <row r="348" spans="1:48" ht="15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</row>
    <row r="349" spans="1:48" ht="15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</row>
    <row r="350" spans="1:48" ht="15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</row>
    <row r="351" spans="1:48" ht="15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/>
      <c r="AF351" s="193"/>
      <c r="AG351" s="193"/>
      <c r="AH351" s="193"/>
      <c r="AI351" s="193"/>
      <c r="AJ351" s="193"/>
      <c r="AK351" s="193"/>
      <c r="AL351" s="193"/>
      <c r="AM351" s="193"/>
      <c r="AN351" s="193"/>
      <c r="AO351" s="193"/>
      <c r="AP351" s="193"/>
      <c r="AQ351" s="193"/>
      <c r="AR351" s="193"/>
      <c r="AS351" s="193"/>
      <c r="AT351" s="193"/>
      <c r="AU351" s="193"/>
      <c r="AV351" s="193"/>
    </row>
    <row r="352" spans="1:48" ht="15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</row>
    <row r="353" spans="1:48" ht="15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</row>
    <row r="354" spans="1:48" ht="15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</row>
    <row r="355" spans="1:48" ht="15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</row>
    <row r="356" spans="1:48" ht="15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</row>
    <row r="357" spans="1:48" ht="15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</row>
    <row r="358" spans="1:48" ht="15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</row>
    <row r="359" spans="1:48" ht="15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3"/>
      <c r="AF359" s="193"/>
      <c r="AG359" s="193"/>
      <c r="AH359" s="193"/>
      <c r="AI359" s="193"/>
      <c r="AJ359" s="193"/>
      <c r="AK359" s="193"/>
      <c r="AL359" s="193"/>
      <c r="AM359" s="193"/>
      <c r="AN359" s="193"/>
      <c r="AO359" s="193"/>
      <c r="AP359" s="193"/>
      <c r="AQ359" s="193"/>
      <c r="AR359" s="193"/>
      <c r="AS359" s="193"/>
      <c r="AT359" s="193"/>
      <c r="AU359" s="193"/>
      <c r="AV359" s="193"/>
    </row>
    <row r="360" spans="1:48" ht="15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</row>
    <row r="361" spans="1:48" ht="15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</row>
    <row r="362" spans="1:48" ht="15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</row>
    <row r="363" spans="1:48" ht="15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</row>
    <row r="364" spans="1:48" ht="15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</row>
    <row r="365" spans="1:48" ht="15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  <c r="AE365" s="193"/>
      <c r="AF365" s="193"/>
      <c r="AG365" s="193"/>
      <c r="AH365" s="193"/>
      <c r="AI365" s="193"/>
      <c r="AJ365" s="193"/>
      <c r="AK365" s="193"/>
      <c r="AL365" s="193"/>
      <c r="AM365" s="193"/>
      <c r="AN365" s="193"/>
      <c r="AO365" s="193"/>
      <c r="AP365" s="193"/>
      <c r="AQ365" s="193"/>
      <c r="AR365" s="193"/>
      <c r="AS365" s="193"/>
      <c r="AT365" s="193"/>
      <c r="AU365" s="193"/>
      <c r="AV365" s="193"/>
    </row>
    <row r="366" spans="1:48" ht="15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</row>
    <row r="367" spans="1:48" ht="15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</row>
    <row r="368" spans="1:48" ht="15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</row>
    <row r="369" spans="1:48" ht="15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</row>
    <row r="370" spans="1:48" ht="15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</row>
    <row r="371" spans="1:48" ht="15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</row>
    <row r="372" spans="1:48" ht="15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3"/>
      <c r="AK372" s="193"/>
      <c r="AL372" s="193"/>
      <c r="AM372" s="193"/>
      <c r="AN372" s="193"/>
      <c r="AO372" s="193"/>
      <c r="AP372" s="193"/>
      <c r="AQ372" s="193"/>
      <c r="AR372" s="193"/>
      <c r="AS372" s="193"/>
      <c r="AT372" s="193"/>
      <c r="AU372" s="193"/>
      <c r="AV372" s="193"/>
    </row>
    <row r="373" spans="1:48" ht="15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3"/>
      <c r="AK373" s="193"/>
      <c r="AL373" s="193"/>
      <c r="AM373" s="193"/>
      <c r="AN373" s="193"/>
      <c r="AO373" s="193"/>
      <c r="AP373" s="193"/>
      <c r="AQ373" s="193"/>
      <c r="AR373" s="193"/>
      <c r="AS373" s="193"/>
      <c r="AT373" s="193"/>
      <c r="AU373" s="193"/>
      <c r="AV373" s="193"/>
    </row>
    <row r="374" spans="1:48" ht="15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  <c r="AE374" s="193"/>
      <c r="AF374" s="193"/>
      <c r="AG374" s="193"/>
      <c r="AH374" s="193"/>
      <c r="AI374" s="193"/>
      <c r="AJ374" s="193"/>
      <c r="AK374" s="193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</row>
    <row r="375" spans="1:48" ht="15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  <c r="AH375" s="193"/>
      <c r="AI375" s="193"/>
      <c r="AJ375" s="193"/>
      <c r="AK375" s="193"/>
      <c r="AL375" s="193"/>
      <c r="AM375" s="193"/>
      <c r="AN375" s="193"/>
      <c r="AO375" s="193"/>
      <c r="AP375" s="193"/>
      <c r="AQ375" s="193"/>
      <c r="AR375" s="193"/>
      <c r="AS375" s="193"/>
      <c r="AT375" s="193"/>
      <c r="AU375" s="193"/>
      <c r="AV375" s="193"/>
    </row>
    <row r="376" spans="1:48" ht="15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  <c r="AH376" s="193"/>
      <c r="AI376" s="193"/>
      <c r="AJ376" s="193"/>
      <c r="AK376" s="193"/>
      <c r="AL376" s="193"/>
      <c r="AM376" s="193"/>
      <c r="AN376" s="193"/>
      <c r="AO376" s="193"/>
      <c r="AP376" s="193"/>
      <c r="AQ376" s="193"/>
      <c r="AR376" s="193"/>
      <c r="AS376" s="193"/>
      <c r="AT376" s="193"/>
      <c r="AU376" s="193"/>
      <c r="AV376" s="193"/>
    </row>
    <row r="377" spans="1:48" ht="15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  <c r="AH377" s="193"/>
      <c r="AI377" s="193"/>
      <c r="AJ377" s="193"/>
      <c r="AK377" s="193"/>
      <c r="AL377" s="193"/>
      <c r="AM377" s="193"/>
      <c r="AN377" s="193"/>
      <c r="AO377" s="193"/>
      <c r="AP377" s="193"/>
      <c r="AQ377" s="193"/>
      <c r="AR377" s="193"/>
      <c r="AS377" s="193"/>
      <c r="AT377" s="193"/>
      <c r="AU377" s="193"/>
      <c r="AV377" s="193"/>
    </row>
    <row r="378" spans="1:48" ht="15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  <c r="AH378" s="193"/>
      <c r="AI378" s="193"/>
      <c r="AJ378" s="193"/>
      <c r="AK378" s="193"/>
      <c r="AL378" s="193"/>
      <c r="AM378" s="193"/>
      <c r="AN378" s="193"/>
      <c r="AO378" s="193"/>
      <c r="AP378" s="193"/>
      <c r="AQ378" s="193"/>
      <c r="AR378" s="193"/>
      <c r="AS378" s="193"/>
      <c r="AT378" s="193"/>
      <c r="AU378" s="193"/>
      <c r="AV378" s="193"/>
    </row>
    <row r="379" spans="1:48" ht="15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  <c r="AH379" s="193"/>
      <c r="AI379" s="193"/>
      <c r="AJ379" s="193"/>
      <c r="AK379" s="193"/>
      <c r="AL379" s="193"/>
      <c r="AM379" s="193"/>
      <c r="AN379" s="193"/>
      <c r="AO379" s="193"/>
      <c r="AP379" s="193"/>
      <c r="AQ379" s="193"/>
      <c r="AR379" s="193"/>
      <c r="AS379" s="193"/>
      <c r="AT379" s="193"/>
      <c r="AU379" s="193"/>
      <c r="AV379" s="193"/>
    </row>
    <row r="380" spans="1:48" ht="15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  <c r="AE380" s="193"/>
      <c r="AF380" s="193"/>
      <c r="AG380" s="193"/>
      <c r="AH380" s="193"/>
      <c r="AI380" s="193"/>
      <c r="AJ380" s="193"/>
      <c r="AK380" s="193"/>
      <c r="AL380" s="193"/>
      <c r="AM380" s="193"/>
      <c r="AN380" s="193"/>
      <c r="AO380" s="193"/>
      <c r="AP380" s="193"/>
      <c r="AQ380" s="193"/>
      <c r="AR380" s="193"/>
      <c r="AS380" s="193"/>
      <c r="AT380" s="193"/>
      <c r="AU380" s="193"/>
      <c r="AV380" s="193"/>
    </row>
    <row r="381" spans="1:48" ht="15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  <c r="AE381" s="193"/>
      <c r="AF381" s="193"/>
      <c r="AG381" s="193"/>
      <c r="AH381" s="193"/>
      <c r="AI381" s="193"/>
      <c r="AJ381" s="193"/>
      <c r="AK381" s="193"/>
      <c r="AL381" s="193"/>
      <c r="AM381" s="193"/>
      <c r="AN381" s="193"/>
      <c r="AO381" s="193"/>
      <c r="AP381" s="193"/>
      <c r="AQ381" s="193"/>
      <c r="AR381" s="193"/>
      <c r="AS381" s="193"/>
      <c r="AT381" s="193"/>
      <c r="AU381" s="193"/>
      <c r="AV381" s="193"/>
    </row>
    <row r="382" spans="1:48" ht="15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  <c r="AE382" s="193"/>
      <c r="AF382" s="193"/>
      <c r="AG382" s="193"/>
      <c r="AH382" s="193"/>
      <c r="AI382" s="193"/>
      <c r="AJ382" s="193"/>
      <c r="AK382" s="193"/>
      <c r="AL382" s="193"/>
      <c r="AM382" s="193"/>
      <c r="AN382" s="193"/>
      <c r="AO382" s="193"/>
      <c r="AP382" s="193"/>
      <c r="AQ382" s="193"/>
      <c r="AR382" s="193"/>
      <c r="AS382" s="193"/>
      <c r="AT382" s="193"/>
      <c r="AU382" s="193"/>
      <c r="AV382" s="193"/>
    </row>
    <row r="383" spans="1:48" ht="15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  <c r="AE383" s="193"/>
      <c r="AF383" s="193"/>
      <c r="AG383" s="193"/>
      <c r="AH383" s="193"/>
      <c r="AI383" s="193"/>
      <c r="AJ383" s="193"/>
      <c r="AK383" s="193"/>
      <c r="AL383" s="193"/>
      <c r="AM383" s="193"/>
      <c r="AN383" s="193"/>
      <c r="AO383" s="193"/>
      <c r="AP383" s="193"/>
      <c r="AQ383" s="193"/>
      <c r="AR383" s="193"/>
      <c r="AS383" s="193"/>
      <c r="AT383" s="193"/>
      <c r="AU383" s="193"/>
      <c r="AV383" s="193"/>
    </row>
    <row r="384" spans="1:48" ht="15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  <c r="AE384" s="193"/>
      <c r="AF384" s="193"/>
      <c r="AG384" s="193"/>
      <c r="AH384" s="193"/>
      <c r="AI384" s="193"/>
      <c r="AJ384" s="193"/>
      <c r="AK384" s="193"/>
      <c r="AL384" s="193"/>
      <c r="AM384" s="193"/>
      <c r="AN384" s="193"/>
      <c r="AO384" s="193"/>
      <c r="AP384" s="193"/>
      <c r="AQ384" s="193"/>
      <c r="AR384" s="193"/>
      <c r="AS384" s="193"/>
      <c r="AT384" s="193"/>
      <c r="AU384" s="193"/>
      <c r="AV384" s="193"/>
    </row>
    <row r="385" spans="1:48" ht="15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  <c r="AE385" s="193"/>
      <c r="AF385" s="193"/>
      <c r="AG385" s="193"/>
      <c r="AH385" s="193"/>
      <c r="AI385" s="193"/>
      <c r="AJ385" s="193"/>
      <c r="AK385" s="193"/>
      <c r="AL385" s="193"/>
      <c r="AM385" s="193"/>
      <c r="AN385" s="193"/>
      <c r="AO385" s="193"/>
      <c r="AP385" s="193"/>
      <c r="AQ385" s="193"/>
      <c r="AR385" s="193"/>
      <c r="AS385" s="193"/>
      <c r="AT385" s="193"/>
      <c r="AU385" s="193"/>
      <c r="AV385" s="193"/>
    </row>
    <row r="386" spans="1:48" ht="15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  <c r="AE386" s="193"/>
      <c r="AF386" s="193"/>
      <c r="AG386" s="193"/>
      <c r="AH386" s="193"/>
      <c r="AI386" s="193"/>
      <c r="AJ386" s="193"/>
      <c r="AK386" s="193"/>
      <c r="AL386" s="193"/>
      <c r="AM386" s="193"/>
      <c r="AN386" s="193"/>
      <c r="AO386" s="193"/>
      <c r="AP386" s="193"/>
      <c r="AQ386" s="193"/>
      <c r="AR386" s="193"/>
      <c r="AS386" s="193"/>
      <c r="AT386" s="193"/>
      <c r="AU386" s="193"/>
      <c r="AV386" s="193"/>
    </row>
    <row r="387" spans="1:48" ht="15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  <c r="AE387" s="193"/>
      <c r="AF387" s="193"/>
      <c r="AG387" s="193"/>
      <c r="AH387" s="193"/>
      <c r="AI387" s="193"/>
      <c r="AJ387" s="193"/>
      <c r="AK387" s="193"/>
      <c r="AL387" s="193"/>
      <c r="AM387" s="193"/>
      <c r="AN387" s="193"/>
      <c r="AO387" s="193"/>
      <c r="AP387" s="193"/>
      <c r="AQ387" s="193"/>
      <c r="AR387" s="193"/>
      <c r="AS387" s="193"/>
      <c r="AT387" s="193"/>
      <c r="AU387" s="193"/>
      <c r="AV387" s="193"/>
    </row>
    <row r="388" spans="1:48" ht="15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/>
      <c r="AE388" s="193"/>
      <c r="AF388" s="193"/>
      <c r="AG388" s="193"/>
      <c r="AH388" s="193"/>
      <c r="AI388" s="193"/>
      <c r="AJ388" s="193"/>
      <c r="AK388" s="193"/>
      <c r="AL388" s="193"/>
      <c r="AM388" s="193"/>
      <c r="AN388" s="193"/>
      <c r="AO388" s="193"/>
      <c r="AP388" s="193"/>
      <c r="AQ388" s="193"/>
      <c r="AR388" s="193"/>
      <c r="AS388" s="193"/>
      <c r="AT388" s="193"/>
      <c r="AU388" s="193"/>
      <c r="AV388" s="193"/>
    </row>
    <row r="389" spans="1:48" ht="15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  <c r="AE389" s="193"/>
      <c r="AF389" s="193"/>
      <c r="AG389" s="193"/>
      <c r="AH389" s="193"/>
      <c r="AI389" s="193"/>
      <c r="AJ389" s="193"/>
      <c r="AK389" s="193"/>
      <c r="AL389" s="193"/>
      <c r="AM389" s="193"/>
      <c r="AN389" s="193"/>
      <c r="AO389" s="193"/>
      <c r="AP389" s="193"/>
      <c r="AQ389" s="193"/>
      <c r="AR389" s="193"/>
      <c r="AS389" s="193"/>
      <c r="AT389" s="193"/>
      <c r="AU389" s="193"/>
      <c r="AV389" s="193"/>
    </row>
    <row r="390" spans="1:48" ht="15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3"/>
      <c r="AF390" s="193"/>
      <c r="AG390" s="193"/>
      <c r="AH390" s="193"/>
      <c r="AI390" s="193"/>
      <c r="AJ390" s="193"/>
      <c r="AK390" s="193"/>
      <c r="AL390" s="193"/>
      <c r="AM390" s="193"/>
      <c r="AN390" s="193"/>
      <c r="AO390" s="193"/>
      <c r="AP390" s="193"/>
      <c r="AQ390" s="193"/>
      <c r="AR390" s="193"/>
      <c r="AS390" s="193"/>
      <c r="AT390" s="193"/>
      <c r="AU390" s="193"/>
      <c r="AV390" s="193"/>
    </row>
    <row r="391" spans="1:48" ht="15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  <c r="AE391" s="193"/>
      <c r="AF391" s="193"/>
      <c r="AG391" s="193"/>
      <c r="AH391" s="193"/>
      <c r="AI391" s="193"/>
      <c r="AJ391" s="193"/>
      <c r="AK391" s="193"/>
      <c r="AL391" s="193"/>
      <c r="AM391" s="193"/>
      <c r="AN391" s="193"/>
      <c r="AO391" s="193"/>
      <c r="AP391" s="193"/>
      <c r="AQ391" s="193"/>
      <c r="AR391" s="193"/>
      <c r="AS391" s="193"/>
      <c r="AT391" s="193"/>
      <c r="AU391" s="193"/>
      <c r="AV391" s="193"/>
    </row>
    <row r="392" spans="1:48" ht="15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  <c r="AE392" s="193"/>
      <c r="AF392" s="193"/>
      <c r="AG392" s="193"/>
      <c r="AH392" s="193"/>
      <c r="AI392" s="193"/>
      <c r="AJ392" s="193"/>
      <c r="AK392" s="193"/>
      <c r="AL392" s="193"/>
      <c r="AM392" s="193"/>
      <c r="AN392" s="193"/>
      <c r="AO392" s="193"/>
      <c r="AP392" s="193"/>
      <c r="AQ392" s="193"/>
      <c r="AR392" s="193"/>
      <c r="AS392" s="193"/>
      <c r="AT392" s="193"/>
      <c r="AU392" s="193"/>
      <c r="AV392" s="193"/>
    </row>
    <row r="393" spans="1:48" ht="15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  <c r="AA393" s="193"/>
      <c r="AB393" s="193"/>
      <c r="AC393" s="193"/>
      <c r="AD393" s="193"/>
      <c r="AE393" s="193"/>
      <c r="AF393" s="193"/>
      <c r="AG393" s="193"/>
      <c r="AH393" s="193"/>
      <c r="AI393" s="193"/>
      <c r="AJ393" s="193"/>
      <c r="AK393" s="193"/>
      <c r="AL393" s="193"/>
      <c r="AM393" s="193"/>
      <c r="AN393" s="193"/>
      <c r="AO393" s="193"/>
      <c r="AP393" s="193"/>
      <c r="AQ393" s="193"/>
      <c r="AR393" s="193"/>
      <c r="AS393" s="193"/>
      <c r="AT393" s="193"/>
      <c r="AU393" s="193"/>
      <c r="AV393" s="193"/>
    </row>
    <row r="394" spans="1:48" ht="15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  <c r="AE394" s="193"/>
      <c r="AF394" s="193"/>
      <c r="AG394" s="193"/>
      <c r="AH394" s="193"/>
      <c r="AI394" s="193"/>
      <c r="AJ394" s="193"/>
      <c r="AK394" s="193"/>
      <c r="AL394" s="193"/>
      <c r="AM394" s="193"/>
      <c r="AN394" s="193"/>
      <c r="AO394" s="193"/>
      <c r="AP394" s="193"/>
      <c r="AQ394" s="193"/>
      <c r="AR394" s="193"/>
      <c r="AS394" s="193"/>
      <c r="AT394" s="193"/>
      <c r="AU394" s="193"/>
      <c r="AV394" s="193"/>
    </row>
    <row r="395" spans="1:48" ht="15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  <c r="AE395" s="193"/>
      <c r="AF395" s="193"/>
      <c r="AG395" s="193"/>
      <c r="AH395" s="193"/>
      <c r="AI395" s="193"/>
      <c r="AJ395" s="193"/>
      <c r="AK395" s="193"/>
      <c r="AL395" s="193"/>
      <c r="AM395" s="193"/>
      <c r="AN395" s="193"/>
      <c r="AO395" s="193"/>
      <c r="AP395" s="193"/>
      <c r="AQ395" s="193"/>
      <c r="AR395" s="193"/>
      <c r="AS395" s="193"/>
      <c r="AT395" s="193"/>
      <c r="AU395" s="193"/>
      <c r="AV395" s="193"/>
    </row>
    <row r="396" spans="1:48" ht="15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3"/>
      <c r="AF396" s="193"/>
      <c r="AG396" s="193"/>
      <c r="AH396" s="193"/>
      <c r="AI396" s="193"/>
      <c r="AJ396" s="193"/>
      <c r="AK396" s="193"/>
      <c r="AL396" s="193"/>
      <c r="AM396" s="193"/>
      <c r="AN396" s="193"/>
      <c r="AO396" s="193"/>
      <c r="AP396" s="193"/>
      <c r="AQ396" s="193"/>
      <c r="AR396" s="193"/>
      <c r="AS396" s="193"/>
      <c r="AT396" s="193"/>
      <c r="AU396" s="193"/>
      <c r="AV396" s="193"/>
    </row>
    <row r="397" spans="1:48" ht="15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  <c r="AE397" s="193"/>
      <c r="AF397" s="193"/>
      <c r="AG397" s="193"/>
      <c r="AH397" s="193"/>
      <c r="AI397" s="193"/>
      <c r="AJ397" s="193"/>
      <c r="AK397" s="193"/>
      <c r="AL397" s="193"/>
      <c r="AM397" s="193"/>
      <c r="AN397" s="193"/>
      <c r="AO397" s="193"/>
      <c r="AP397" s="193"/>
      <c r="AQ397" s="193"/>
      <c r="AR397" s="193"/>
      <c r="AS397" s="193"/>
      <c r="AT397" s="193"/>
      <c r="AU397" s="193"/>
      <c r="AV397" s="193"/>
    </row>
    <row r="398" spans="1:48" ht="15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  <c r="AE398" s="193"/>
      <c r="AF398" s="193"/>
      <c r="AG398" s="193"/>
      <c r="AH398" s="193"/>
      <c r="AI398" s="193"/>
      <c r="AJ398" s="193"/>
      <c r="AK398" s="193"/>
      <c r="AL398" s="193"/>
      <c r="AM398" s="193"/>
      <c r="AN398" s="193"/>
      <c r="AO398" s="193"/>
      <c r="AP398" s="193"/>
      <c r="AQ398" s="193"/>
      <c r="AR398" s="193"/>
      <c r="AS398" s="193"/>
      <c r="AT398" s="193"/>
      <c r="AU398" s="193"/>
      <c r="AV398" s="193"/>
    </row>
    <row r="399" spans="1:48" ht="15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  <c r="AE399" s="193"/>
      <c r="AF399" s="193"/>
      <c r="AG399" s="193"/>
      <c r="AH399" s="193"/>
      <c r="AI399" s="193"/>
      <c r="AJ399" s="193"/>
      <c r="AK399" s="193"/>
      <c r="AL399" s="193"/>
      <c r="AM399" s="193"/>
      <c r="AN399" s="193"/>
      <c r="AO399" s="193"/>
      <c r="AP399" s="193"/>
      <c r="AQ399" s="193"/>
      <c r="AR399" s="193"/>
      <c r="AS399" s="193"/>
      <c r="AT399" s="193"/>
      <c r="AU399" s="193"/>
      <c r="AV399" s="193"/>
    </row>
    <row r="400" spans="1:48" ht="15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  <c r="AE400" s="193"/>
      <c r="AF400" s="193"/>
      <c r="AG400" s="193"/>
      <c r="AH400" s="193"/>
      <c r="AI400" s="193"/>
      <c r="AJ400" s="193"/>
      <c r="AK400" s="193"/>
      <c r="AL400" s="193"/>
      <c r="AM400" s="193"/>
      <c r="AN400" s="193"/>
      <c r="AO400" s="193"/>
      <c r="AP400" s="193"/>
      <c r="AQ400" s="193"/>
      <c r="AR400" s="193"/>
      <c r="AS400" s="193"/>
      <c r="AT400" s="193"/>
      <c r="AU400" s="193"/>
      <c r="AV400" s="193"/>
    </row>
    <row r="401" spans="1:48" ht="15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  <c r="AE401" s="193"/>
      <c r="AF401" s="193"/>
      <c r="AG401" s="193"/>
      <c r="AH401" s="193"/>
      <c r="AI401" s="193"/>
      <c r="AJ401" s="193"/>
      <c r="AK401" s="193"/>
      <c r="AL401" s="193"/>
      <c r="AM401" s="193"/>
      <c r="AN401" s="193"/>
      <c r="AO401" s="193"/>
      <c r="AP401" s="193"/>
      <c r="AQ401" s="193"/>
      <c r="AR401" s="193"/>
      <c r="AS401" s="193"/>
      <c r="AT401" s="193"/>
      <c r="AU401" s="193"/>
      <c r="AV401" s="193"/>
    </row>
    <row r="402" spans="1:48" ht="15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  <c r="AH402" s="193"/>
      <c r="AI402" s="193"/>
      <c r="AJ402" s="193"/>
      <c r="AK402" s="193"/>
      <c r="AL402" s="193"/>
      <c r="AM402" s="193"/>
      <c r="AN402" s="193"/>
      <c r="AO402" s="193"/>
      <c r="AP402" s="193"/>
      <c r="AQ402" s="193"/>
      <c r="AR402" s="193"/>
      <c r="AS402" s="193"/>
      <c r="AT402" s="193"/>
      <c r="AU402" s="193"/>
      <c r="AV402" s="193"/>
    </row>
    <row r="403" spans="1:48" ht="15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  <c r="AE403" s="193"/>
      <c r="AF403" s="193"/>
      <c r="AG403" s="193"/>
      <c r="AH403" s="193"/>
      <c r="AI403" s="193"/>
      <c r="AJ403" s="193"/>
      <c r="AK403" s="193"/>
      <c r="AL403" s="193"/>
      <c r="AM403" s="193"/>
      <c r="AN403" s="193"/>
      <c r="AO403" s="193"/>
      <c r="AP403" s="193"/>
      <c r="AQ403" s="193"/>
      <c r="AR403" s="193"/>
      <c r="AS403" s="193"/>
      <c r="AT403" s="193"/>
      <c r="AU403" s="193"/>
      <c r="AV403" s="193"/>
    </row>
    <row r="404" spans="1:48" ht="15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  <c r="AE404" s="193"/>
      <c r="AF404" s="193"/>
      <c r="AG404" s="193"/>
      <c r="AH404" s="193"/>
      <c r="AI404" s="193"/>
      <c r="AJ404" s="193"/>
      <c r="AK404" s="193"/>
      <c r="AL404" s="193"/>
      <c r="AM404" s="193"/>
      <c r="AN404" s="193"/>
      <c r="AO404" s="193"/>
      <c r="AP404" s="193"/>
      <c r="AQ404" s="193"/>
      <c r="AR404" s="193"/>
      <c r="AS404" s="193"/>
      <c r="AT404" s="193"/>
      <c r="AU404" s="193"/>
      <c r="AV404" s="193"/>
    </row>
    <row r="405" spans="1:48" ht="15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  <c r="AE405" s="193"/>
      <c r="AF405" s="193"/>
      <c r="AG405" s="193"/>
      <c r="AH405" s="193"/>
      <c r="AI405" s="193"/>
      <c r="AJ405" s="193"/>
      <c r="AK405" s="193"/>
      <c r="AL405" s="193"/>
      <c r="AM405" s="193"/>
      <c r="AN405" s="193"/>
      <c r="AO405" s="193"/>
      <c r="AP405" s="193"/>
      <c r="AQ405" s="193"/>
      <c r="AR405" s="193"/>
      <c r="AS405" s="193"/>
      <c r="AT405" s="193"/>
      <c r="AU405" s="193"/>
      <c r="AV405" s="193"/>
    </row>
    <row r="406" spans="1:48" ht="15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3"/>
      <c r="AF406" s="193"/>
      <c r="AG406" s="193"/>
      <c r="AH406" s="193"/>
      <c r="AI406" s="193"/>
      <c r="AJ406" s="193"/>
      <c r="AK406" s="193"/>
      <c r="AL406" s="193"/>
      <c r="AM406" s="193"/>
      <c r="AN406" s="193"/>
      <c r="AO406" s="193"/>
      <c r="AP406" s="193"/>
      <c r="AQ406" s="193"/>
      <c r="AR406" s="193"/>
      <c r="AS406" s="193"/>
      <c r="AT406" s="193"/>
      <c r="AU406" s="193"/>
      <c r="AV406" s="193"/>
    </row>
    <row r="407" spans="1:48" ht="15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  <c r="AA407" s="193"/>
      <c r="AB407" s="193"/>
      <c r="AC407" s="193"/>
      <c r="AD407" s="193"/>
      <c r="AE407" s="193"/>
      <c r="AF407" s="193"/>
      <c r="AG407" s="193"/>
      <c r="AH407" s="193"/>
      <c r="AI407" s="193"/>
      <c r="AJ407" s="193"/>
      <c r="AK407" s="193"/>
      <c r="AL407" s="193"/>
      <c r="AM407" s="193"/>
      <c r="AN407" s="193"/>
      <c r="AO407" s="193"/>
      <c r="AP407" s="193"/>
      <c r="AQ407" s="193"/>
      <c r="AR407" s="193"/>
      <c r="AS407" s="193"/>
      <c r="AT407" s="193"/>
      <c r="AU407" s="193"/>
      <c r="AV407" s="193"/>
    </row>
    <row r="408" spans="1:48" ht="15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  <c r="AE408" s="193"/>
      <c r="AF408" s="193"/>
      <c r="AG408" s="193"/>
      <c r="AH408" s="193"/>
      <c r="AI408" s="193"/>
      <c r="AJ408" s="193"/>
      <c r="AK408" s="193"/>
      <c r="AL408" s="193"/>
      <c r="AM408" s="193"/>
      <c r="AN408" s="193"/>
      <c r="AO408" s="193"/>
      <c r="AP408" s="193"/>
      <c r="AQ408" s="193"/>
      <c r="AR408" s="193"/>
      <c r="AS408" s="193"/>
      <c r="AT408" s="193"/>
      <c r="AU408" s="193"/>
      <c r="AV408" s="193"/>
    </row>
    <row r="409" spans="1:48" ht="15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  <c r="AE409" s="193"/>
      <c r="AF409" s="193"/>
      <c r="AG409" s="193"/>
      <c r="AH409" s="193"/>
      <c r="AI409" s="193"/>
      <c r="AJ409" s="193"/>
      <c r="AK409" s="193"/>
      <c r="AL409" s="193"/>
      <c r="AM409" s="193"/>
      <c r="AN409" s="193"/>
      <c r="AO409" s="193"/>
      <c r="AP409" s="193"/>
      <c r="AQ409" s="193"/>
      <c r="AR409" s="193"/>
      <c r="AS409" s="193"/>
      <c r="AT409" s="193"/>
      <c r="AU409" s="193"/>
      <c r="AV409" s="193"/>
    </row>
    <row r="410" spans="1:48" ht="15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  <c r="AE410" s="193"/>
      <c r="AF410" s="193"/>
      <c r="AG410" s="193"/>
      <c r="AH410" s="193"/>
      <c r="AI410" s="193"/>
      <c r="AJ410" s="193"/>
      <c r="AK410" s="193"/>
      <c r="AL410" s="193"/>
      <c r="AM410" s="193"/>
      <c r="AN410" s="193"/>
      <c r="AO410" s="193"/>
      <c r="AP410" s="193"/>
      <c r="AQ410" s="193"/>
      <c r="AR410" s="193"/>
      <c r="AS410" s="193"/>
      <c r="AT410" s="193"/>
      <c r="AU410" s="193"/>
      <c r="AV410" s="193"/>
    </row>
    <row r="411" spans="1:48" ht="15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  <c r="AE411" s="193"/>
      <c r="AF411" s="193"/>
      <c r="AG411" s="193"/>
      <c r="AH411" s="193"/>
      <c r="AI411" s="193"/>
      <c r="AJ411" s="193"/>
      <c r="AK411" s="193"/>
      <c r="AL411" s="193"/>
      <c r="AM411" s="193"/>
      <c r="AN411" s="193"/>
      <c r="AO411" s="193"/>
      <c r="AP411" s="193"/>
      <c r="AQ411" s="193"/>
      <c r="AR411" s="193"/>
      <c r="AS411" s="193"/>
      <c r="AT411" s="193"/>
      <c r="AU411" s="193"/>
      <c r="AV411" s="193"/>
    </row>
    <row r="412" spans="1:48" ht="15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3"/>
      <c r="AG412" s="193"/>
      <c r="AH412" s="193"/>
      <c r="AI412" s="193"/>
      <c r="AJ412" s="193"/>
      <c r="AK412" s="193"/>
      <c r="AL412" s="193"/>
      <c r="AM412" s="193"/>
      <c r="AN412" s="193"/>
      <c r="AO412" s="193"/>
      <c r="AP412" s="193"/>
      <c r="AQ412" s="193"/>
      <c r="AR412" s="193"/>
      <c r="AS412" s="193"/>
      <c r="AT412" s="193"/>
      <c r="AU412" s="193"/>
      <c r="AV412" s="193"/>
    </row>
    <row r="413" spans="1:48" ht="15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  <c r="AE413" s="193"/>
      <c r="AF413" s="193"/>
      <c r="AG413" s="193"/>
      <c r="AH413" s="193"/>
      <c r="AI413" s="193"/>
      <c r="AJ413" s="193"/>
      <c r="AK413" s="193"/>
      <c r="AL413" s="193"/>
      <c r="AM413" s="193"/>
      <c r="AN413" s="193"/>
      <c r="AO413" s="193"/>
      <c r="AP413" s="193"/>
      <c r="AQ413" s="193"/>
      <c r="AR413" s="193"/>
      <c r="AS413" s="193"/>
      <c r="AT413" s="193"/>
      <c r="AU413" s="193"/>
      <c r="AV413" s="193"/>
    </row>
    <row r="414" spans="1:48" ht="15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193"/>
      <c r="AI414" s="193"/>
      <c r="AJ414" s="193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193"/>
      <c r="AV414" s="193"/>
    </row>
    <row r="415" spans="1:48" ht="15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  <c r="AH415" s="193"/>
      <c r="AI415" s="193"/>
      <c r="AJ415" s="193"/>
      <c r="AK415" s="193"/>
      <c r="AL415" s="193"/>
      <c r="AM415" s="193"/>
      <c r="AN415" s="193"/>
      <c r="AO415" s="193"/>
      <c r="AP415" s="193"/>
      <c r="AQ415" s="193"/>
      <c r="AR415" s="193"/>
      <c r="AS415" s="193"/>
      <c r="AT415" s="193"/>
      <c r="AU415" s="193"/>
      <c r="AV415" s="193"/>
    </row>
    <row r="416" spans="1:48" ht="15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  <c r="AH416" s="193"/>
      <c r="AI416" s="193"/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193"/>
    </row>
    <row r="417" spans="1:48" ht="15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  <c r="AH417" s="193"/>
      <c r="AI417" s="193"/>
      <c r="AJ417" s="193"/>
      <c r="AK417" s="193"/>
      <c r="AL417" s="193"/>
      <c r="AM417" s="193"/>
      <c r="AN417" s="193"/>
      <c r="AO417" s="193"/>
      <c r="AP417" s="193"/>
      <c r="AQ417" s="193"/>
      <c r="AR417" s="193"/>
      <c r="AS417" s="193"/>
      <c r="AT417" s="193"/>
      <c r="AU417" s="193"/>
      <c r="AV417" s="193"/>
    </row>
    <row r="418" spans="1:48" ht="15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  <c r="AH418" s="193"/>
      <c r="AI418" s="193"/>
      <c r="AJ418" s="193"/>
      <c r="AK418" s="193"/>
      <c r="AL418" s="193"/>
      <c r="AM418" s="193"/>
      <c r="AN418" s="193"/>
      <c r="AO418" s="193"/>
      <c r="AP418" s="193"/>
      <c r="AQ418" s="193"/>
      <c r="AR418" s="193"/>
      <c r="AS418" s="193"/>
      <c r="AT418" s="193"/>
      <c r="AU418" s="193"/>
      <c r="AV418" s="193"/>
    </row>
    <row r="419" spans="1:48" ht="15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  <c r="AH419" s="193"/>
      <c r="AI419" s="193"/>
      <c r="AJ419" s="193"/>
      <c r="AK419" s="193"/>
      <c r="AL419" s="193"/>
      <c r="AM419" s="193"/>
      <c r="AN419" s="193"/>
      <c r="AO419" s="193"/>
      <c r="AP419" s="193"/>
      <c r="AQ419" s="193"/>
      <c r="AR419" s="193"/>
      <c r="AS419" s="193"/>
      <c r="AT419" s="193"/>
      <c r="AU419" s="193"/>
      <c r="AV419" s="193"/>
    </row>
    <row r="420" spans="1:48" ht="15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  <c r="AH420" s="193"/>
      <c r="AI420" s="193"/>
      <c r="AJ420" s="193"/>
      <c r="AK420" s="193"/>
      <c r="AL420" s="193"/>
      <c r="AM420" s="193"/>
      <c r="AN420" s="193"/>
      <c r="AO420" s="193"/>
      <c r="AP420" s="193"/>
      <c r="AQ420" s="193"/>
      <c r="AR420" s="193"/>
      <c r="AS420" s="193"/>
      <c r="AT420" s="193"/>
      <c r="AU420" s="193"/>
      <c r="AV420" s="193"/>
    </row>
    <row r="421" spans="1:48" ht="15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  <c r="AH421" s="193"/>
      <c r="AI421" s="193"/>
      <c r="AJ421" s="193"/>
      <c r="AK421" s="193"/>
      <c r="AL421" s="193"/>
      <c r="AM421" s="193"/>
      <c r="AN421" s="193"/>
      <c r="AO421" s="193"/>
      <c r="AP421" s="193"/>
      <c r="AQ421" s="193"/>
      <c r="AR421" s="193"/>
      <c r="AS421" s="193"/>
      <c r="AT421" s="193"/>
      <c r="AU421" s="193"/>
      <c r="AV421" s="193"/>
    </row>
    <row r="422" spans="1:48" ht="15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  <c r="AH422" s="193"/>
      <c r="AI422" s="193"/>
      <c r="AJ422" s="193"/>
      <c r="AK422" s="193"/>
      <c r="AL422" s="193"/>
      <c r="AM422" s="193"/>
      <c r="AN422" s="193"/>
      <c r="AO422" s="193"/>
      <c r="AP422" s="193"/>
      <c r="AQ422" s="193"/>
      <c r="AR422" s="193"/>
      <c r="AS422" s="193"/>
      <c r="AT422" s="193"/>
      <c r="AU422" s="193"/>
      <c r="AV422" s="193"/>
    </row>
    <row r="423" spans="1:48" ht="15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  <c r="AE423" s="193"/>
      <c r="AF423" s="193"/>
      <c r="AG423" s="193"/>
      <c r="AH423" s="193"/>
      <c r="AI423" s="193"/>
      <c r="AJ423" s="193"/>
      <c r="AK423" s="193"/>
      <c r="AL423" s="193"/>
      <c r="AM423" s="193"/>
      <c r="AN423" s="193"/>
      <c r="AO423" s="193"/>
      <c r="AP423" s="193"/>
      <c r="AQ423" s="193"/>
      <c r="AR423" s="193"/>
      <c r="AS423" s="193"/>
      <c r="AT423" s="193"/>
      <c r="AU423" s="193"/>
      <c r="AV423" s="193"/>
    </row>
    <row r="424" spans="1:48" ht="15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  <c r="AE424" s="193"/>
      <c r="AF424" s="193"/>
      <c r="AG424" s="193"/>
      <c r="AH424" s="193"/>
      <c r="AI424" s="193"/>
      <c r="AJ424" s="193"/>
      <c r="AK424" s="193"/>
      <c r="AL424" s="193"/>
      <c r="AM424" s="193"/>
      <c r="AN424" s="193"/>
      <c r="AO424" s="193"/>
      <c r="AP424" s="193"/>
      <c r="AQ424" s="193"/>
      <c r="AR424" s="193"/>
      <c r="AS424" s="193"/>
      <c r="AT424" s="193"/>
      <c r="AU424" s="193"/>
      <c r="AV424" s="193"/>
    </row>
    <row r="425" spans="1:48" ht="15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3"/>
      <c r="AF425" s="193"/>
      <c r="AG425" s="193"/>
      <c r="AH425" s="193"/>
      <c r="AI425" s="193"/>
      <c r="AJ425" s="193"/>
      <c r="AK425" s="193"/>
      <c r="AL425" s="193"/>
      <c r="AM425" s="193"/>
      <c r="AN425" s="193"/>
      <c r="AO425" s="193"/>
      <c r="AP425" s="193"/>
      <c r="AQ425" s="193"/>
      <c r="AR425" s="193"/>
      <c r="AS425" s="193"/>
      <c r="AT425" s="193"/>
      <c r="AU425" s="193"/>
      <c r="AV425" s="193"/>
    </row>
    <row r="426" spans="1:48" ht="15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  <c r="AE426" s="193"/>
      <c r="AF426" s="193"/>
      <c r="AG426" s="193"/>
      <c r="AH426" s="193"/>
      <c r="AI426" s="193"/>
      <c r="AJ426" s="193"/>
      <c r="AK426" s="193"/>
      <c r="AL426" s="193"/>
      <c r="AM426" s="193"/>
      <c r="AN426" s="193"/>
      <c r="AO426" s="193"/>
      <c r="AP426" s="193"/>
      <c r="AQ426" s="193"/>
      <c r="AR426" s="193"/>
      <c r="AS426" s="193"/>
      <c r="AT426" s="193"/>
      <c r="AU426" s="193"/>
      <c r="AV426" s="193"/>
    </row>
    <row r="427" spans="1:48" ht="15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  <c r="AH427" s="193"/>
      <c r="AI427" s="193"/>
      <c r="AJ427" s="193"/>
      <c r="AK427" s="193"/>
      <c r="AL427" s="193"/>
      <c r="AM427" s="193"/>
      <c r="AN427" s="193"/>
      <c r="AO427" s="193"/>
      <c r="AP427" s="193"/>
      <c r="AQ427" s="193"/>
      <c r="AR427" s="193"/>
      <c r="AS427" s="193"/>
      <c r="AT427" s="193"/>
      <c r="AU427" s="193"/>
      <c r="AV427" s="193"/>
    </row>
    <row r="428" spans="1:48" ht="15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  <c r="AH428" s="193"/>
      <c r="AI428" s="193"/>
      <c r="AJ428" s="193"/>
      <c r="AK428" s="193"/>
      <c r="AL428" s="193"/>
      <c r="AM428" s="193"/>
      <c r="AN428" s="193"/>
      <c r="AO428" s="193"/>
      <c r="AP428" s="193"/>
      <c r="AQ428" s="193"/>
      <c r="AR428" s="193"/>
      <c r="AS428" s="193"/>
      <c r="AT428" s="193"/>
      <c r="AU428" s="193"/>
      <c r="AV428" s="193"/>
    </row>
    <row r="429" spans="1:48" ht="15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  <c r="AE429" s="193"/>
      <c r="AF429" s="193"/>
      <c r="AG429" s="193"/>
      <c r="AH429" s="193"/>
      <c r="AI429" s="193"/>
      <c r="AJ429" s="193"/>
      <c r="AK429" s="193"/>
      <c r="AL429" s="193"/>
      <c r="AM429" s="193"/>
      <c r="AN429" s="193"/>
      <c r="AO429" s="193"/>
      <c r="AP429" s="193"/>
      <c r="AQ429" s="193"/>
      <c r="AR429" s="193"/>
      <c r="AS429" s="193"/>
      <c r="AT429" s="193"/>
      <c r="AU429" s="193"/>
      <c r="AV429" s="193"/>
    </row>
    <row r="430" spans="1:48" ht="15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  <c r="AE430" s="193"/>
      <c r="AF430" s="193"/>
      <c r="AG430" s="193"/>
      <c r="AH430" s="193"/>
      <c r="AI430" s="193"/>
      <c r="AJ430" s="193"/>
      <c r="AK430" s="193"/>
      <c r="AL430" s="193"/>
      <c r="AM430" s="193"/>
      <c r="AN430" s="193"/>
      <c r="AO430" s="193"/>
      <c r="AP430" s="193"/>
      <c r="AQ430" s="193"/>
      <c r="AR430" s="193"/>
      <c r="AS430" s="193"/>
      <c r="AT430" s="193"/>
      <c r="AU430" s="193"/>
      <c r="AV430" s="193"/>
    </row>
    <row r="431" spans="1:48" ht="15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  <c r="AH431" s="193"/>
      <c r="AI431" s="193"/>
      <c r="AJ431" s="193"/>
      <c r="AK431" s="193"/>
      <c r="AL431" s="193"/>
      <c r="AM431" s="193"/>
      <c r="AN431" s="193"/>
      <c r="AO431" s="193"/>
      <c r="AP431" s="193"/>
      <c r="AQ431" s="193"/>
      <c r="AR431" s="193"/>
      <c r="AS431" s="193"/>
      <c r="AT431" s="193"/>
      <c r="AU431" s="193"/>
      <c r="AV431" s="193"/>
    </row>
    <row r="432" spans="1:48" ht="15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  <c r="AH432" s="193"/>
      <c r="AI432" s="193"/>
      <c r="AJ432" s="193"/>
      <c r="AK432" s="193"/>
      <c r="AL432" s="193"/>
      <c r="AM432" s="193"/>
      <c r="AN432" s="193"/>
      <c r="AO432" s="193"/>
      <c r="AP432" s="193"/>
      <c r="AQ432" s="193"/>
      <c r="AR432" s="193"/>
      <c r="AS432" s="193"/>
      <c r="AT432" s="193"/>
      <c r="AU432" s="193"/>
      <c r="AV432" s="193"/>
    </row>
    <row r="433" spans="1:48" ht="15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  <c r="AE433" s="193"/>
      <c r="AF433" s="193"/>
      <c r="AG433" s="193"/>
      <c r="AH433" s="193"/>
      <c r="AI433" s="193"/>
      <c r="AJ433" s="193"/>
      <c r="AK433" s="193"/>
      <c r="AL433" s="193"/>
      <c r="AM433" s="193"/>
      <c r="AN433" s="193"/>
      <c r="AO433" s="193"/>
      <c r="AP433" s="193"/>
      <c r="AQ433" s="193"/>
      <c r="AR433" s="193"/>
      <c r="AS433" s="193"/>
      <c r="AT433" s="193"/>
      <c r="AU433" s="193"/>
      <c r="AV433" s="193"/>
    </row>
    <row r="434" spans="1:48" ht="15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  <c r="AE434" s="193"/>
      <c r="AF434" s="193"/>
      <c r="AG434" s="193"/>
      <c r="AH434" s="193"/>
      <c r="AI434" s="193"/>
      <c r="AJ434" s="193"/>
      <c r="AK434" s="193"/>
      <c r="AL434" s="193"/>
      <c r="AM434" s="193"/>
      <c r="AN434" s="193"/>
      <c r="AO434" s="193"/>
      <c r="AP434" s="193"/>
      <c r="AQ434" s="193"/>
      <c r="AR434" s="193"/>
      <c r="AS434" s="193"/>
      <c r="AT434" s="193"/>
      <c r="AU434" s="193"/>
      <c r="AV434" s="193"/>
    </row>
    <row r="435" spans="1:48" ht="15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  <c r="AE435" s="193"/>
      <c r="AF435" s="193"/>
      <c r="AG435" s="193"/>
      <c r="AH435" s="193"/>
      <c r="AI435" s="193"/>
      <c r="AJ435" s="193"/>
      <c r="AK435" s="193"/>
      <c r="AL435" s="193"/>
      <c r="AM435" s="193"/>
      <c r="AN435" s="193"/>
      <c r="AO435" s="193"/>
      <c r="AP435" s="193"/>
      <c r="AQ435" s="193"/>
      <c r="AR435" s="193"/>
      <c r="AS435" s="193"/>
      <c r="AT435" s="193"/>
      <c r="AU435" s="193"/>
      <c r="AV435" s="193"/>
    </row>
    <row r="436" spans="1:48" ht="15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  <c r="AH436" s="193"/>
      <c r="AI436" s="193"/>
      <c r="AJ436" s="193"/>
      <c r="AK436" s="193"/>
      <c r="AL436" s="193"/>
      <c r="AM436" s="193"/>
      <c r="AN436" s="193"/>
      <c r="AO436" s="193"/>
      <c r="AP436" s="193"/>
      <c r="AQ436" s="193"/>
      <c r="AR436" s="193"/>
      <c r="AS436" s="193"/>
      <c r="AT436" s="193"/>
      <c r="AU436" s="193"/>
      <c r="AV436" s="193"/>
    </row>
    <row r="437" spans="1:48" ht="15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193"/>
      <c r="AI437" s="193"/>
      <c r="AJ437" s="193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193"/>
      <c r="AV437" s="193"/>
    </row>
    <row r="438" spans="1:48" ht="15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  <c r="AH438" s="193"/>
      <c r="AI438" s="193"/>
      <c r="AJ438" s="193"/>
      <c r="AK438" s="193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</row>
    <row r="439" spans="1:48" ht="15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  <c r="AE439" s="193"/>
      <c r="AF439" s="193"/>
      <c r="AG439" s="193"/>
      <c r="AH439" s="193"/>
      <c r="AI439" s="193"/>
      <c r="AJ439" s="193"/>
      <c r="AK439" s="193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</row>
    <row r="440" spans="1:48" ht="15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  <c r="AE440" s="193"/>
      <c r="AF440" s="193"/>
      <c r="AG440" s="193"/>
      <c r="AH440" s="193"/>
      <c r="AI440" s="193"/>
      <c r="AJ440" s="193"/>
      <c r="AK440" s="193"/>
      <c r="AL440" s="193"/>
      <c r="AM440" s="193"/>
      <c r="AN440" s="193"/>
      <c r="AO440" s="193"/>
      <c r="AP440" s="193"/>
      <c r="AQ440" s="193"/>
      <c r="AR440" s="193"/>
      <c r="AS440" s="193"/>
      <c r="AT440" s="193"/>
      <c r="AU440" s="193"/>
      <c r="AV440" s="193"/>
    </row>
    <row r="441" spans="1:48" ht="15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  <c r="AH441" s="193"/>
      <c r="AI441" s="193"/>
      <c r="AJ441" s="193"/>
      <c r="AK441" s="193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</row>
    <row r="442" spans="1:48" ht="15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  <c r="AH442" s="193"/>
      <c r="AI442" s="193"/>
      <c r="AJ442" s="193"/>
      <c r="AK442" s="193"/>
      <c r="AL442" s="193"/>
      <c r="AM442" s="193"/>
      <c r="AN442" s="193"/>
      <c r="AO442" s="193"/>
      <c r="AP442" s="193"/>
      <c r="AQ442" s="193"/>
      <c r="AR442" s="193"/>
      <c r="AS442" s="193"/>
      <c r="AT442" s="193"/>
      <c r="AU442" s="193"/>
      <c r="AV442" s="193"/>
    </row>
    <row r="443" spans="1:48" ht="15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  <c r="AE443" s="193"/>
      <c r="AF443" s="193"/>
      <c r="AG443" s="193"/>
      <c r="AH443" s="193"/>
      <c r="AI443" s="193"/>
      <c r="AJ443" s="193"/>
      <c r="AK443" s="193"/>
      <c r="AL443" s="193"/>
      <c r="AM443" s="193"/>
      <c r="AN443" s="193"/>
      <c r="AO443" s="193"/>
      <c r="AP443" s="193"/>
      <c r="AQ443" s="193"/>
      <c r="AR443" s="193"/>
      <c r="AS443" s="193"/>
      <c r="AT443" s="193"/>
      <c r="AU443" s="193"/>
      <c r="AV443" s="193"/>
    </row>
    <row r="444" spans="1:48" ht="15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  <c r="AH444" s="193"/>
      <c r="AI444" s="193"/>
      <c r="AJ444" s="193"/>
      <c r="AK444" s="193"/>
      <c r="AL444" s="193"/>
      <c r="AM444" s="193"/>
      <c r="AN444" s="193"/>
      <c r="AO444" s="193"/>
      <c r="AP444" s="193"/>
      <c r="AQ444" s="193"/>
      <c r="AR444" s="193"/>
      <c r="AS444" s="193"/>
      <c r="AT444" s="193"/>
      <c r="AU444" s="193"/>
      <c r="AV444" s="193"/>
    </row>
    <row r="445" spans="1:48" ht="15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  <c r="AH445" s="193"/>
      <c r="AI445" s="193"/>
      <c r="AJ445" s="193"/>
      <c r="AK445" s="193"/>
      <c r="AL445" s="193"/>
      <c r="AM445" s="193"/>
      <c r="AN445" s="193"/>
      <c r="AO445" s="193"/>
      <c r="AP445" s="193"/>
      <c r="AQ445" s="193"/>
      <c r="AR445" s="193"/>
      <c r="AS445" s="193"/>
      <c r="AT445" s="193"/>
      <c r="AU445" s="193"/>
      <c r="AV445" s="193"/>
    </row>
    <row r="446" spans="1:48" ht="15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  <c r="AH446" s="193"/>
      <c r="AI446" s="193"/>
      <c r="AJ446" s="193"/>
      <c r="AK446" s="193"/>
      <c r="AL446" s="193"/>
      <c r="AM446" s="193"/>
      <c r="AN446" s="193"/>
      <c r="AO446" s="193"/>
      <c r="AP446" s="193"/>
      <c r="AQ446" s="193"/>
      <c r="AR446" s="193"/>
      <c r="AS446" s="193"/>
      <c r="AT446" s="193"/>
      <c r="AU446" s="193"/>
      <c r="AV446" s="193"/>
    </row>
    <row r="447" spans="1:48" ht="15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  <c r="AH447" s="193"/>
      <c r="AI447" s="193"/>
      <c r="AJ447" s="193"/>
      <c r="AK447" s="193"/>
      <c r="AL447" s="193"/>
      <c r="AM447" s="193"/>
      <c r="AN447" s="193"/>
      <c r="AO447" s="193"/>
      <c r="AP447" s="193"/>
      <c r="AQ447" s="193"/>
      <c r="AR447" s="193"/>
      <c r="AS447" s="193"/>
      <c r="AT447" s="193"/>
      <c r="AU447" s="193"/>
      <c r="AV447" s="193"/>
    </row>
    <row r="448" spans="1:48" ht="15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  <c r="AH448" s="193"/>
      <c r="AI448" s="193"/>
      <c r="AJ448" s="193"/>
      <c r="AK448" s="193"/>
      <c r="AL448" s="193"/>
      <c r="AM448" s="193"/>
      <c r="AN448" s="193"/>
      <c r="AO448" s="193"/>
      <c r="AP448" s="193"/>
      <c r="AQ448" s="193"/>
      <c r="AR448" s="193"/>
      <c r="AS448" s="193"/>
      <c r="AT448" s="193"/>
      <c r="AU448" s="193"/>
      <c r="AV448" s="193"/>
    </row>
    <row r="449" spans="1:48" ht="15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  <c r="AE449" s="193"/>
      <c r="AF449" s="193"/>
      <c r="AG449" s="193"/>
      <c r="AH449" s="193"/>
      <c r="AI449" s="193"/>
      <c r="AJ449" s="193"/>
      <c r="AK449" s="193"/>
      <c r="AL449" s="193"/>
      <c r="AM449" s="193"/>
      <c r="AN449" s="193"/>
      <c r="AO449" s="193"/>
      <c r="AP449" s="193"/>
      <c r="AQ449" s="193"/>
      <c r="AR449" s="193"/>
      <c r="AS449" s="193"/>
      <c r="AT449" s="193"/>
      <c r="AU449" s="193"/>
      <c r="AV449" s="193"/>
    </row>
    <row r="450" spans="1:48" ht="15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  <c r="AH450" s="193"/>
      <c r="AI450" s="193"/>
      <c r="AJ450" s="193"/>
      <c r="AK450" s="193"/>
      <c r="AL450" s="193"/>
      <c r="AM450" s="193"/>
      <c r="AN450" s="193"/>
      <c r="AO450" s="193"/>
      <c r="AP450" s="193"/>
      <c r="AQ450" s="193"/>
      <c r="AR450" s="193"/>
      <c r="AS450" s="193"/>
      <c r="AT450" s="193"/>
      <c r="AU450" s="193"/>
      <c r="AV450" s="193"/>
    </row>
    <row r="451" spans="1:48" ht="15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3"/>
      <c r="AK451" s="193"/>
      <c r="AL451" s="193"/>
      <c r="AM451" s="193"/>
      <c r="AN451" s="193"/>
      <c r="AO451" s="193"/>
      <c r="AP451" s="193"/>
      <c r="AQ451" s="193"/>
      <c r="AR451" s="193"/>
      <c r="AS451" s="193"/>
      <c r="AT451" s="193"/>
      <c r="AU451" s="193"/>
      <c r="AV451" s="193"/>
    </row>
    <row r="452" spans="1:48" ht="15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  <c r="AH452" s="193"/>
      <c r="AI452" s="193"/>
      <c r="AJ452" s="193"/>
      <c r="AK452" s="193"/>
      <c r="AL452" s="193"/>
      <c r="AM452" s="193"/>
      <c r="AN452" s="193"/>
      <c r="AO452" s="193"/>
      <c r="AP452" s="193"/>
      <c r="AQ452" s="193"/>
      <c r="AR452" s="193"/>
      <c r="AS452" s="193"/>
      <c r="AT452" s="193"/>
      <c r="AU452" s="193"/>
      <c r="AV452" s="193"/>
    </row>
    <row r="453" spans="1:48" ht="15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  <c r="AE453" s="193"/>
      <c r="AF453" s="193"/>
      <c r="AG453" s="193"/>
      <c r="AH453" s="193"/>
      <c r="AI453" s="193"/>
      <c r="AJ453" s="193"/>
      <c r="AK453" s="193"/>
      <c r="AL453" s="193"/>
      <c r="AM453" s="193"/>
      <c r="AN453" s="193"/>
      <c r="AO453" s="193"/>
      <c r="AP453" s="193"/>
      <c r="AQ453" s="193"/>
      <c r="AR453" s="193"/>
      <c r="AS453" s="193"/>
      <c r="AT453" s="193"/>
      <c r="AU453" s="193"/>
      <c r="AV453" s="193"/>
    </row>
    <row r="454" spans="1:48" ht="15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  <c r="AE454" s="193"/>
      <c r="AF454" s="193"/>
      <c r="AG454" s="193"/>
      <c r="AH454" s="193"/>
      <c r="AI454" s="193"/>
      <c r="AJ454" s="193"/>
      <c r="AK454" s="193"/>
      <c r="AL454" s="193"/>
      <c r="AM454" s="193"/>
      <c r="AN454" s="193"/>
      <c r="AO454" s="193"/>
      <c r="AP454" s="193"/>
      <c r="AQ454" s="193"/>
      <c r="AR454" s="193"/>
      <c r="AS454" s="193"/>
      <c r="AT454" s="193"/>
      <c r="AU454" s="193"/>
      <c r="AV454" s="193"/>
    </row>
    <row r="455" spans="1:48" ht="15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3"/>
      <c r="AF455" s="193"/>
      <c r="AG455" s="193"/>
      <c r="AH455" s="193"/>
      <c r="AI455" s="193"/>
      <c r="AJ455" s="193"/>
      <c r="AK455" s="193"/>
      <c r="AL455" s="193"/>
      <c r="AM455" s="193"/>
      <c r="AN455" s="193"/>
      <c r="AO455" s="193"/>
      <c r="AP455" s="193"/>
      <c r="AQ455" s="193"/>
      <c r="AR455" s="193"/>
      <c r="AS455" s="193"/>
      <c r="AT455" s="193"/>
      <c r="AU455" s="193"/>
      <c r="AV455" s="193"/>
    </row>
    <row r="456" spans="1:48" ht="15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  <c r="AE456" s="193"/>
      <c r="AF456" s="193"/>
      <c r="AG456" s="193"/>
      <c r="AH456" s="193"/>
      <c r="AI456" s="193"/>
      <c r="AJ456" s="193"/>
      <c r="AK456" s="193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</row>
    <row r="457" spans="1:48" ht="15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  <c r="AE457" s="193"/>
      <c r="AF457" s="193"/>
      <c r="AG457" s="193"/>
      <c r="AH457" s="193"/>
      <c r="AI457" s="193"/>
      <c r="AJ457" s="193"/>
      <c r="AK457" s="193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</row>
    <row r="458" spans="1:48" ht="15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  <c r="AE458" s="193"/>
      <c r="AF458" s="193"/>
      <c r="AG458" s="193"/>
      <c r="AH458" s="193"/>
      <c r="AI458" s="193"/>
      <c r="AJ458" s="193"/>
      <c r="AK458" s="193"/>
      <c r="AL458" s="193"/>
      <c r="AM458" s="193"/>
      <c r="AN458" s="193"/>
      <c r="AO458" s="193"/>
      <c r="AP458" s="193"/>
      <c r="AQ458" s="193"/>
      <c r="AR458" s="193"/>
      <c r="AS458" s="193"/>
      <c r="AT458" s="193"/>
      <c r="AU458" s="193"/>
      <c r="AV458" s="193"/>
    </row>
    <row r="459" spans="1:48" ht="15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  <c r="AE459" s="193"/>
      <c r="AF459" s="193"/>
      <c r="AG459" s="193"/>
      <c r="AH459" s="193"/>
      <c r="AI459" s="193"/>
      <c r="AJ459" s="193"/>
      <c r="AK459" s="193"/>
      <c r="AL459" s="193"/>
      <c r="AM459" s="193"/>
      <c r="AN459" s="193"/>
      <c r="AO459" s="193"/>
      <c r="AP459" s="193"/>
      <c r="AQ459" s="193"/>
      <c r="AR459" s="193"/>
      <c r="AS459" s="193"/>
      <c r="AT459" s="193"/>
      <c r="AU459" s="193"/>
      <c r="AV459" s="193"/>
    </row>
    <row r="460" spans="1:48" ht="15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3"/>
      <c r="AF460" s="193"/>
      <c r="AG460" s="193"/>
      <c r="AH460" s="193"/>
      <c r="AI460" s="193"/>
      <c r="AJ460" s="193"/>
      <c r="AK460" s="193"/>
      <c r="AL460" s="193"/>
      <c r="AM460" s="193"/>
      <c r="AN460" s="193"/>
      <c r="AO460" s="193"/>
      <c r="AP460" s="193"/>
      <c r="AQ460" s="193"/>
      <c r="AR460" s="193"/>
      <c r="AS460" s="193"/>
      <c r="AT460" s="193"/>
      <c r="AU460" s="193"/>
      <c r="AV460" s="193"/>
    </row>
    <row r="461" spans="1:48" ht="15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  <c r="AH461" s="193"/>
      <c r="AI461" s="193"/>
      <c r="AJ461" s="193"/>
      <c r="AK461" s="193"/>
      <c r="AL461" s="193"/>
      <c r="AM461" s="193"/>
      <c r="AN461" s="193"/>
      <c r="AO461" s="193"/>
      <c r="AP461" s="193"/>
      <c r="AQ461" s="193"/>
      <c r="AR461" s="193"/>
      <c r="AS461" s="193"/>
      <c r="AT461" s="193"/>
      <c r="AU461" s="193"/>
      <c r="AV461" s="193"/>
    </row>
    <row r="462" spans="1:48" ht="15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  <c r="AH462" s="193"/>
      <c r="AI462" s="193"/>
      <c r="AJ462" s="193"/>
      <c r="AK462" s="193"/>
      <c r="AL462" s="193"/>
      <c r="AM462" s="193"/>
      <c r="AN462" s="193"/>
      <c r="AO462" s="193"/>
      <c r="AP462" s="193"/>
      <c r="AQ462" s="193"/>
      <c r="AR462" s="193"/>
      <c r="AS462" s="193"/>
      <c r="AT462" s="193"/>
      <c r="AU462" s="193"/>
      <c r="AV462" s="193"/>
    </row>
    <row r="463" spans="1:48" ht="15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  <c r="AH463" s="193"/>
      <c r="AI463" s="193"/>
      <c r="AJ463" s="193"/>
      <c r="AK463" s="193"/>
      <c r="AL463" s="193"/>
      <c r="AM463" s="193"/>
      <c r="AN463" s="193"/>
      <c r="AO463" s="193"/>
      <c r="AP463" s="193"/>
      <c r="AQ463" s="193"/>
      <c r="AR463" s="193"/>
      <c r="AS463" s="193"/>
      <c r="AT463" s="193"/>
      <c r="AU463" s="193"/>
      <c r="AV463" s="193"/>
    </row>
    <row r="464" spans="1:48" ht="15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  <c r="AE464" s="193"/>
      <c r="AF464" s="193"/>
      <c r="AG464" s="193"/>
      <c r="AH464" s="193"/>
      <c r="AI464" s="193"/>
      <c r="AJ464" s="193"/>
      <c r="AK464" s="193"/>
      <c r="AL464" s="193"/>
      <c r="AM464" s="193"/>
      <c r="AN464" s="193"/>
      <c r="AO464" s="193"/>
      <c r="AP464" s="193"/>
      <c r="AQ464" s="193"/>
      <c r="AR464" s="193"/>
      <c r="AS464" s="193"/>
      <c r="AT464" s="193"/>
      <c r="AU464" s="193"/>
      <c r="AV464" s="193"/>
    </row>
    <row r="465" spans="1:48" ht="15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193"/>
      <c r="AJ465" s="193"/>
      <c r="AK465" s="193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</row>
    <row r="466" spans="1:48" ht="15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3"/>
      <c r="AF466" s="193"/>
      <c r="AG466" s="193"/>
      <c r="AH466" s="193"/>
      <c r="AI466" s="193"/>
      <c r="AJ466" s="193"/>
      <c r="AK466" s="193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</row>
    <row r="467" spans="1:48" ht="15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  <c r="AE467" s="193"/>
      <c r="AF467" s="193"/>
      <c r="AG467" s="193"/>
      <c r="AH467" s="193"/>
      <c r="AI467" s="193"/>
      <c r="AJ467" s="193"/>
      <c r="AK467" s="193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</row>
    <row r="468" spans="1:48" ht="15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  <c r="AE468" s="193"/>
      <c r="AF468" s="193"/>
      <c r="AG468" s="193"/>
      <c r="AH468" s="193"/>
      <c r="AI468" s="193"/>
      <c r="AJ468" s="193"/>
      <c r="AK468" s="193"/>
      <c r="AL468" s="193"/>
      <c r="AM468" s="193"/>
      <c r="AN468" s="193"/>
      <c r="AO468" s="193"/>
      <c r="AP468" s="193"/>
      <c r="AQ468" s="193"/>
      <c r="AR468" s="193"/>
      <c r="AS468" s="193"/>
      <c r="AT468" s="193"/>
      <c r="AU468" s="193"/>
      <c r="AV468" s="193"/>
    </row>
    <row r="469" spans="1:48" ht="15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  <c r="AH469" s="193"/>
      <c r="AI469" s="193"/>
      <c r="AJ469" s="193"/>
      <c r="AK469" s="193"/>
      <c r="AL469" s="193"/>
      <c r="AM469" s="193"/>
      <c r="AN469" s="193"/>
      <c r="AO469" s="193"/>
      <c r="AP469" s="193"/>
      <c r="AQ469" s="193"/>
      <c r="AR469" s="193"/>
      <c r="AS469" s="193"/>
      <c r="AT469" s="193"/>
      <c r="AU469" s="193"/>
      <c r="AV469" s="193"/>
    </row>
    <row r="470" spans="1:48" ht="15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  <c r="AH470" s="193"/>
      <c r="AI470" s="193"/>
      <c r="AJ470" s="193"/>
      <c r="AK470" s="193"/>
      <c r="AL470" s="193"/>
      <c r="AM470" s="193"/>
      <c r="AN470" s="193"/>
      <c r="AO470" s="193"/>
      <c r="AP470" s="193"/>
      <c r="AQ470" s="193"/>
      <c r="AR470" s="193"/>
      <c r="AS470" s="193"/>
      <c r="AT470" s="193"/>
      <c r="AU470" s="193"/>
      <c r="AV470" s="193"/>
    </row>
    <row r="471" spans="1:48" ht="15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  <c r="AH471" s="193"/>
      <c r="AI471" s="193"/>
      <c r="AJ471" s="193"/>
      <c r="AK471" s="193"/>
      <c r="AL471" s="193"/>
      <c r="AM471" s="193"/>
      <c r="AN471" s="193"/>
      <c r="AO471" s="193"/>
      <c r="AP471" s="193"/>
      <c r="AQ471" s="193"/>
      <c r="AR471" s="193"/>
      <c r="AS471" s="193"/>
      <c r="AT471" s="193"/>
      <c r="AU471" s="193"/>
      <c r="AV471" s="193"/>
    </row>
    <row r="472" spans="1:48" ht="15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  <c r="AE472" s="193"/>
      <c r="AF472" s="193"/>
      <c r="AG472" s="193"/>
      <c r="AH472" s="193"/>
      <c r="AI472" s="193"/>
      <c r="AJ472" s="193"/>
      <c r="AK472" s="193"/>
      <c r="AL472" s="193"/>
      <c r="AM472" s="193"/>
      <c r="AN472" s="193"/>
      <c r="AO472" s="193"/>
      <c r="AP472" s="193"/>
      <c r="AQ472" s="193"/>
      <c r="AR472" s="193"/>
      <c r="AS472" s="193"/>
      <c r="AT472" s="193"/>
      <c r="AU472" s="193"/>
      <c r="AV472" s="193"/>
    </row>
    <row r="473" spans="1:48" ht="15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  <c r="AH473" s="193"/>
      <c r="AI473" s="193"/>
      <c r="AJ473" s="193"/>
      <c r="AK473" s="193"/>
      <c r="AL473" s="193"/>
      <c r="AM473" s="193"/>
      <c r="AN473" s="193"/>
      <c r="AO473" s="193"/>
      <c r="AP473" s="193"/>
      <c r="AQ473" s="193"/>
      <c r="AR473" s="193"/>
      <c r="AS473" s="193"/>
      <c r="AT473" s="193"/>
      <c r="AU473" s="193"/>
      <c r="AV473" s="193"/>
    </row>
    <row r="474" spans="1:48" ht="15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  <c r="AH474" s="193"/>
      <c r="AI474" s="193"/>
      <c r="AJ474" s="193"/>
      <c r="AK474" s="193"/>
      <c r="AL474" s="193"/>
      <c r="AM474" s="193"/>
      <c r="AN474" s="193"/>
      <c r="AO474" s="193"/>
      <c r="AP474" s="193"/>
      <c r="AQ474" s="193"/>
      <c r="AR474" s="193"/>
      <c r="AS474" s="193"/>
      <c r="AT474" s="193"/>
      <c r="AU474" s="193"/>
      <c r="AV474" s="193"/>
    </row>
    <row r="475" spans="1:48" ht="15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3"/>
      <c r="AG475" s="193"/>
      <c r="AH475" s="193"/>
      <c r="AI475" s="193"/>
      <c r="AJ475" s="193"/>
      <c r="AK475" s="193"/>
      <c r="AL475" s="193"/>
      <c r="AM475" s="193"/>
      <c r="AN475" s="193"/>
      <c r="AO475" s="193"/>
      <c r="AP475" s="193"/>
      <c r="AQ475" s="193"/>
      <c r="AR475" s="193"/>
      <c r="AS475" s="193"/>
      <c r="AT475" s="193"/>
      <c r="AU475" s="193"/>
      <c r="AV475" s="193"/>
    </row>
    <row r="476" spans="1:48" ht="15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3"/>
      <c r="AF476" s="193"/>
      <c r="AG476" s="193"/>
      <c r="AH476" s="193"/>
      <c r="AI476" s="193"/>
      <c r="AJ476" s="193"/>
      <c r="AK476" s="193"/>
      <c r="AL476" s="193"/>
      <c r="AM476" s="193"/>
      <c r="AN476" s="193"/>
      <c r="AO476" s="193"/>
      <c r="AP476" s="193"/>
      <c r="AQ476" s="193"/>
      <c r="AR476" s="193"/>
      <c r="AS476" s="193"/>
      <c r="AT476" s="193"/>
      <c r="AU476" s="193"/>
      <c r="AV476" s="193"/>
    </row>
    <row r="477" spans="1:48" ht="15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  <c r="AA477" s="193"/>
      <c r="AB477" s="193"/>
      <c r="AC477" s="193"/>
      <c r="AD477" s="193"/>
      <c r="AE477" s="193"/>
      <c r="AF477" s="193"/>
      <c r="AG477" s="193"/>
      <c r="AH477" s="193"/>
      <c r="AI477" s="193"/>
      <c r="AJ477" s="193"/>
      <c r="AK477" s="193"/>
      <c r="AL477" s="193"/>
      <c r="AM477" s="193"/>
      <c r="AN477" s="193"/>
      <c r="AO477" s="193"/>
      <c r="AP477" s="193"/>
      <c r="AQ477" s="193"/>
      <c r="AR477" s="193"/>
      <c r="AS477" s="193"/>
      <c r="AT477" s="193"/>
      <c r="AU477" s="193"/>
      <c r="AV477" s="193"/>
    </row>
    <row r="478" spans="1:48" ht="15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  <c r="AE478" s="193"/>
      <c r="AF478" s="193"/>
      <c r="AG478" s="193"/>
      <c r="AH478" s="193"/>
      <c r="AI478" s="193"/>
      <c r="AJ478" s="193"/>
      <c r="AK478" s="193"/>
      <c r="AL478" s="193"/>
      <c r="AM478" s="193"/>
      <c r="AN478" s="193"/>
      <c r="AO478" s="193"/>
      <c r="AP478" s="193"/>
      <c r="AQ478" s="193"/>
      <c r="AR478" s="193"/>
      <c r="AS478" s="193"/>
      <c r="AT478" s="193"/>
      <c r="AU478" s="193"/>
      <c r="AV478" s="193"/>
    </row>
    <row r="479" spans="1:48" ht="15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3"/>
      <c r="AG479" s="193"/>
      <c r="AH479" s="193"/>
      <c r="AI479" s="193"/>
      <c r="AJ479" s="193"/>
      <c r="AK479" s="193"/>
      <c r="AL479" s="193"/>
      <c r="AM479" s="193"/>
      <c r="AN479" s="193"/>
      <c r="AO479" s="193"/>
      <c r="AP479" s="193"/>
      <c r="AQ479" s="193"/>
      <c r="AR479" s="193"/>
      <c r="AS479" s="193"/>
      <c r="AT479" s="193"/>
      <c r="AU479" s="193"/>
      <c r="AV479" s="193"/>
    </row>
    <row r="480" spans="1:48" ht="15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  <c r="AE480" s="193"/>
      <c r="AF480" s="193"/>
      <c r="AG480" s="193"/>
      <c r="AH480" s="193"/>
      <c r="AI480" s="193"/>
      <c r="AJ480" s="193"/>
      <c r="AK480" s="193"/>
      <c r="AL480" s="193"/>
      <c r="AM480" s="193"/>
      <c r="AN480" s="193"/>
      <c r="AO480" s="193"/>
      <c r="AP480" s="193"/>
      <c r="AQ480" s="193"/>
      <c r="AR480" s="193"/>
      <c r="AS480" s="193"/>
      <c r="AT480" s="193"/>
      <c r="AU480" s="193"/>
      <c r="AV480" s="193"/>
    </row>
    <row r="481" spans="1:48" ht="15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  <c r="AE481" s="193"/>
      <c r="AF481" s="193"/>
      <c r="AG481" s="193"/>
      <c r="AH481" s="193"/>
      <c r="AI481" s="193"/>
      <c r="AJ481" s="193"/>
      <c r="AK481" s="193"/>
      <c r="AL481" s="193"/>
      <c r="AM481" s="193"/>
      <c r="AN481" s="193"/>
      <c r="AO481" s="193"/>
      <c r="AP481" s="193"/>
      <c r="AQ481" s="193"/>
      <c r="AR481" s="193"/>
      <c r="AS481" s="193"/>
      <c r="AT481" s="193"/>
      <c r="AU481" s="193"/>
      <c r="AV481" s="193"/>
    </row>
    <row r="482" spans="1:48" ht="15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  <c r="AE482" s="193"/>
      <c r="AF482" s="193"/>
      <c r="AG482" s="193"/>
      <c r="AH482" s="193"/>
      <c r="AI482" s="193"/>
      <c r="AJ482" s="193"/>
      <c r="AK482" s="193"/>
      <c r="AL482" s="193"/>
      <c r="AM482" s="193"/>
      <c r="AN482" s="193"/>
      <c r="AO482" s="193"/>
      <c r="AP482" s="193"/>
      <c r="AQ482" s="193"/>
      <c r="AR482" s="193"/>
      <c r="AS482" s="193"/>
      <c r="AT482" s="193"/>
      <c r="AU482" s="193"/>
      <c r="AV482" s="193"/>
    </row>
    <row r="483" spans="1:48" ht="15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3"/>
      <c r="AK483" s="193"/>
      <c r="AL483" s="193"/>
      <c r="AM483" s="193"/>
      <c r="AN483" s="193"/>
      <c r="AO483" s="193"/>
      <c r="AP483" s="193"/>
      <c r="AQ483" s="193"/>
      <c r="AR483" s="193"/>
      <c r="AS483" s="193"/>
      <c r="AT483" s="193"/>
      <c r="AU483" s="193"/>
      <c r="AV483" s="193"/>
    </row>
    <row r="484" spans="1:48" ht="15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3"/>
      <c r="AK484" s="193"/>
      <c r="AL484" s="193"/>
      <c r="AM484" s="193"/>
      <c r="AN484" s="193"/>
      <c r="AO484" s="193"/>
      <c r="AP484" s="193"/>
      <c r="AQ484" s="193"/>
      <c r="AR484" s="193"/>
      <c r="AS484" s="193"/>
      <c r="AT484" s="193"/>
      <c r="AU484" s="193"/>
      <c r="AV484" s="193"/>
    </row>
    <row r="485" spans="1:48" ht="15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3"/>
      <c r="AK485" s="193"/>
      <c r="AL485" s="193"/>
      <c r="AM485" s="193"/>
      <c r="AN485" s="193"/>
      <c r="AO485" s="193"/>
      <c r="AP485" s="193"/>
      <c r="AQ485" s="193"/>
      <c r="AR485" s="193"/>
      <c r="AS485" s="193"/>
      <c r="AT485" s="193"/>
      <c r="AU485" s="193"/>
      <c r="AV485" s="193"/>
    </row>
    <row r="486" spans="1:48" ht="15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3"/>
      <c r="AS486" s="193"/>
      <c r="AT486" s="193"/>
      <c r="AU486" s="193"/>
      <c r="AV486" s="193"/>
    </row>
    <row r="487" spans="1:48" ht="15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3"/>
      <c r="AK487" s="193"/>
      <c r="AL487" s="193"/>
      <c r="AM487" s="193"/>
      <c r="AN487" s="193"/>
      <c r="AO487" s="193"/>
      <c r="AP487" s="193"/>
      <c r="AQ487" s="193"/>
      <c r="AR487" s="193"/>
      <c r="AS487" s="193"/>
      <c r="AT487" s="193"/>
      <c r="AU487" s="193"/>
      <c r="AV487" s="193"/>
    </row>
    <row r="488" spans="1:48" ht="15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3"/>
      <c r="AK488" s="193"/>
      <c r="AL488" s="193"/>
      <c r="AM488" s="193"/>
      <c r="AN488" s="193"/>
      <c r="AO488" s="193"/>
      <c r="AP488" s="193"/>
      <c r="AQ488" s="193"/>
      <c r="AR488" s="193"/>
      <c r="AS488" s="193"/>
      <c r="AT488" s="193"/>
      <c r="AU488" s="193"/>
      <c r="AV488" s="193"/>
    </row>
    <row r="489" spans="1:48" ht="15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3"/>
      <c r="AQ489" s="193"/>
      <c r="AR489" s="193"/>
      <c r="AS489" s="193"/>
      <c r="AT489" s="193"/>
      <c r="AU489" s="193"/>
      <c r="AV489" s="193"/>
    </row>
    <row r="490" spans="1:48" ht="15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3"/>
      <c r="AK490" s="193"/>
      <c r="AL490" s="193"/>
      <c r="AM490" s="193"/>
      <c r="AN490" s="193"/>
      <c r="AO490" s="193"/>
      <c r="AP490" s="193"/>
      <c r="AQ490" s="193"/>
      <c r="AR490" s="193"/>
      <c r="AS490" s="193"/>
      <c r="AT490" s="193"/>
      <c r="AU490" s="193"/>
      <c r="AV490" s="193"/>
    </row>
    <row r="491" spans="1:48" ht="15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/>
      <c r="AG491" s="193"/>
      <c r="AH491" s="193"/>
      <c r="AI491" s="193"/>
      <c r="AJ491" s="193"/>
      <c r="AK491" s="193"/>
      <c r="AL491" s="193"/>
      <c r="AM491" s="193"/>
      <c r="AN491" s="193"/>
      <c r="AO491" s="193"/>
      <c r="AP491" s="193"/>
      <c r="AQ491" s="193"/>
      <c r="AR491" s="193"/>
      <c r="AS491" s="193"/>
      <c r="AT491" s="193"/>
      <c r="AU491" s="193"/>
      <c r="AV491" s="193"/>
    </row>
    <row r="492" spans="1:48" ht="15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/>
      <c r="AG492" s="193"/>
      <c r="AH492" s="193"/>
      <c r="AI492" s="193"/>
      <c r="AJ492" s="193"/>
      <c r="AK492" s="193"/>
      <c r="AL492" s="193"/>
      <c r="AM492" s="193"/>
      <c r="AN492" s="193"/>
      <c r="AO492" s="193"/>
      <c r="AP492" s="193"/>
      <c r="AQ492" s="193"/>
      <c r="AR492" s="193"/>
      <c r="AS492" s="193"/>
      <c r="AT492" s="193"/>
      <c r="AU492" s="193"/>
      <c r="AV492" s="193"/>
    </row>
    <row r="493" spans="1:48" ht="15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  <c r="AE493" s="193"/>
      <c r="AF493" s="193"/>
      <c r="AG493" s="193"/>
      <c r="AH493" s="193"/>
      <c r="AI493" s="193"/>
      <c r="AJ493" s="193"/>
      <c r="AK493" s="193"/>
      <c r="AL493" s="193"/>
      <c r="AM493" s="193"/>
      <c r="AN493" s="193"/>
      <c r="AO493" s="193"/>
      <c r="AP493" s="193"/>
      <c r="AQ493" s="193"/>
      <c r="AR493" s="193"/>
      <c r="AS493" s="193"/>
      <c r="AT493" s="193"/>
      <c r="AU493" s="193"/>
      <c r="AV493" s="193"/>
    </row>
    <row r="494" spans="1:48" ht="15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  <c r="AE494" s="193"/>
      <c r="AF494" s="193"/>
      <c r="AG494" s="193"/>
      <c r="AH494" s="193"/>
      <c r="AI494" s="193"/>
      <c r="AJ494" s="193"/>
      <c r="AK494" s="193"/>
      <c r="AL494" s="193"/>
      <c r="AM494" s="193"/>
      <c r="AN494" s="193"/>
      <c r="AO494" s="193"/>
      <c r="AP494" s="193"/>
      <c r="AQ494" s="193"/>
      <c r="AR494" s="193"/>
      <c r="AS494" s="193"/>
      <c r="AT494" s="193"/>
      <c r="AU494" s="193"/>
      <c r="AV494" s="193"/>
    </row>
    <row r="495" spans="1:48" ht="15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  <c r="AH495" s="193"/>
      <c r="AI495" s="193"/>
      <c r="AJ495" s="193"/>
      <c r="AK495" s="193"/>
      <c r="AL495" s="193"/>
      <c r="AM495" s="193"/>
      <c r="AN495" s="193"/>
      <c r="AO495" s="193"/>
      <c r="AP495" s="193"/>
      <c r="AQ495" s="193"/>
      <c r="AR495" s="193"/>
      <c r="AS495" s="193"/>
      <c r="AT495" s="193"/>
      <c r="AU495" s="193"/>
      <c r="AV495" s="193"/>
    </row>
    <row r="496" spans="1:48" ht="15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  <c r="AH496" s="193"/>
      <c r="AI496" s="193"/>
      <c r="AJ496" s="193"/>
      <c r="AK496" s="193"/>
      <c r="AL496" s="193"/>
      <c r="AM496" s="193"/>
      <c r="AN496" s="193"/>
      <c r="AO496" s="193"/>
      <c r="AP496" s="193"/>
      <c r="AQ496" s="193"/>
      <c r="AR496" s="193"/>
      <c r="AS496" s="193"/>
      <c r="AT496" s="193"/>
      <c r="AU496" s="193"/>
      <c r="AV496" s="193"/>
    </row>
    <row r="497" spans="1:48" ht="15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  <c r="AH497" s="193"/>
      <c r="AI497" s="193"/>
      <c r="AJ497" s="193"/>
      <c r="AK497" s="193"/>
      <c r="AL497" s="193"/>
      <c r="AM497" s="193"/>
      <c r="AN497" s="193"/>
      <c r="AO497" s="193"/>
      <c r="AP497" s="193"/>
      <c r="AQ497" s="193"/>
      <c r="AR497" s="193"/>
      <c r="AS497" s="193"/>
      <c r="AT497" s="193"/>
      <c r="AU497" s="193"/>
      <c r="AV497" s="193"/>
    </row>
    <row r="498" spans="1:48" ht="15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  <c r="AH498" s="193"/>
      <c r="AI498" s="193"/>
      <c r="AJ498" s="193"/>
      <c r="AK498" s="193"/>
      <c r="AL498" s="193"/>
      <c r="AM498" s="193"/>
      <c r="AN498" s="193"/>
      <c r="AO498" s="193"/>
      <c r="AP498" s="193"/>
      <c r="AQ498" s="193"/>
      <c r="AR498" s="193"/>
      <c r="AS498" s="193"/>
      <c r="AT498" s="193"/>
      <c r="AU498" s="193"/>
      <c r="AV498" s="193"/>
    </row>
    <row r="499" spans="1:48" ht="15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  <c r="AH499" s="193"/>
      <c r="AI499" s="193"/>
      <c r="AJ499" s="193"/>
      <c r="AK499" s="193"/>
      <c r="AL499" s="193"/>
      <c r="AM499" s="193"/>
      <c r="AN499" s="193"/>
      <c r="AO499" s="193"/>
      <c r="AP499" s="193"/>
      <c r="AQ499" s="193"/>
      <c r="AR499" s="193"/>
      <c r="AS499" s="193"/>
      <c r="AT499" s="193"/>
      <c r="AU499" s="193"/>
      <c r="AV499" s="193"/>
    </row>
    <row r="500" spans="1:48" ht="15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  <c r="AH500" s="193"/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193"/>
      <c r="AS500" s="193"/>
      <c r="AT500" s="193"/>
      <c r="AU500" s="193"/>
      <c r="AV500" s="193"/>
    </row>
    <row r="501" spans="1:48" ht="15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3"/>
      <c r="AF501" s="193"/>
      <c r="AG501" s="193"/>
      <c r="AH501" s="193"/>
      <c r="AI501" s="193"/>
      <c r="AJ501" s="193"/>
      <c r="AK501" s="193"/>
      <c r="AL501" s="193"/>
      <c r="AM501" s="193"/>
      <c r="AN501" s="193"/>
      <c r="AO501" s="193"/>
      <c r="AP501" s="193"/>
      <c r="AQ501" s="193"/>
      <c r="AR501" s="193"/>
      <c r="AS501" s="193"/>
      <c r="AT501" s="193"/>
      <c r="AU501" s="193"/>
      <c r="AV501" s="193"/>
    </row>
    <row r="502" spans="1:48" ht="15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  <c r="AE502" s="193"/>
      <c r="AF502" s="193"/>
      <c r="AG502" s="193"/>
      <c r="AH502" s="193"/>
      <c r="AI502" s="193"/>
      <c r="AJ502" s="193"/>
      <c r="AK502" s="193"/>
      <c r="AL502" s="193"/>
      <c r="AM502" s="193"/>
      <c r="AN502" s="193"/>
      <c r="AO502" s="193"/>
      <c r="AP502" s="193"/>
      <c r="AQ502" s="193"/>
      <c r="AR502" s="193"/>
      <c r="AS502" s="193"/>
      <c r="AT502" s="193"/>
      <c r="AU502" s="193"/>
      <c r="AV502" s="193"/>
    </row>
    <row r="503" spans="1:48" ht="15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  <c r="AE503" s="193"/>
      <c r="AF503" s="193"/>
      <c r="AG503" s="193"/>
      <c r="AH503" s="193"/>
      <c r="AI503" s="193"/>
      <c r="AJ503" s="193"/>
      <c r="AK503" s="193"/>
      <c r="AL503" s="193"/>
      <c r="AM503" s="193"/>
      <c r="AN503" s="193"/>
      <c r="AO503" s="193"/>
      <c r="AP503" s="193"/>
      <c r="AQ503" s="193"/>
      <c r="AR503" s="193"/>
      <c r="AS503" s="193"/>
      <c r="AT503" s="193"/>
      <c r="AU503" s="193"/>
      <c r="AV503" s="193"/>
    </row>
    <row r="504" spans="1:48" ht="15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</row>
    <row r="505" spans="1:48" ht="15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</row>
    <row r="506" spans="1:48" ht="15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</row>
    <row r="507" spans="1:48" ht="15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</row>
    <row r="508" spans="1:48" ht="15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  <c r="AE508" s="193"/>
      <c r="AF508" s="193"/>
      <c r="AG508" s="193"/>
      <c r="AH508" s="193"/>
      <c r="AI508" s="193"/>
      <c r="AJ508" s="193"/>
      <c r="AK508" s="193"/>
      <c r="AL508" s="193"/>
      <c r="AM508" s="193"/>
      <c r="AN508" s="193"/>
      <c r="AO508" s="193"/>
      <c r="AP508" s="193"/>
      <c r="AQ508" s="193"/>
      <c r="AR508" s="193"/>
      <c r="AS508" s="193"/>
      <c r="AT508" s="193"/>
      <c r="AU508" s="193"/>
      <c r="AV508" s="193"/>
    </row>
    <row r="509" spans="1:48" ht="15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</row>
    <row r="510" spans="1:48" ht="15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  <c r="AE510" s="193"/>
      <c r="AF510" s="193"/>
      <c r="AG510" s="193"/>
      <c r="AH510" s="193"/>
      <c r="AI510" s="193"/>
      <c r="AJ510" s="193"/>
      <c r="AK510" s="193"/>
      <c r="AL510" s="193"/>
      <c r="AM510" s="193"/>
      <c r="AN510" s="193"/>
      <c r="AO510" s="193"/>
      <c r="AP510" s="193"/>
      <c r="AQ510" s="193"/>
      <c r="AR510" s="193"/>
      <c r="AS510" s="193"/>
      <c r="AT510" s="193"/>
      <c r="AU510" s="193"/>
      <c r="AV510" s="193"/>
    </row>
    <row r="511" spans="1:48" ht="15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  <c r="AE511" s="193"/>
      <c r="AF511" s="193"/>
      <c r="AG511" s="193"/>
      <c r="AH511" s="193"/>
      <c r="AI511" s="193"/>
      <c r="AJ511" s="193"/>
      <c r="AK511" s="193"/>
      <c r="AL511" s="193"/>
      <c r="AM511" s="193"/>
      <c r="AN511" s="193"/>
      <c r="AO511" s="193"/>
      <c r="AP511" s="193"/>
      <c r="AQ511" s="193"/>
      <c r="AR511" s="193"/>
      <c r="AS511" s="193"/>
      <c r="AT511" s="193"/>
      <c r="AU511" s="193"/>
      <c r="AV511" s="193"/>
    </row>
    <row r="512" spans="1:48" ht="15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  <c r="AE512" s="193"/>
      <c r="AF512" s="193"/>
      <c r="AG512" s="193"/>
      <c r="AH512" s="193"/>
      <c r="AI512" s="193"/>
      <c r="AJ512" s="193"/>
      <c r="AK512" s="193"/>
      <c r="AL512" s="193"/>
      <c r="AM512" s="193"/>
      <c r="AN512" s="193"/>
      <c r="AO512" s="193"/>
      <c r="AP512" s="193"/>
      <c r="AQ512" s="193"/>
      <c r="AR512" s="193"/>
      <c r="AS512" s="193"/>
      <c r="AT512" s="193"/>
      <c r="AU512" s="193"/>
      <c r="AV512" s="193"/>
    </row>
    <row r="513" spans="1:48" ht="15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  <c r="AE513" s="193"/>
      <c r="AF513" s="193"/>
      <c r="AG513" s="193"/>
      <c r="AH513" s="193"/>
      <c r="AI513" s="193"/>
      <c r="AJ513" s="193"/>
      <c r="AK513" s="193"/>
      <c r="AL513" s="193"/>
      <c r="AM513" s="193"/>
      <c r="AN513" s="193"/>
      <c r="AO513" s="193"/>
      <c r="AP513" s="193"/>
      <c r="AQ513" s="193"/>
      <c r="AR513" s="193"/>
      <c r="AS513" s="193"/>
      <c r="AT513" s="193"/>
      <c r="AU513" s="193"/>
      <c r="AV513" s="193"/>
    </row>
    <row r="514" spans="1:48" ht="15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3"/>
      <c r="AG514" s="193"/>
      <c r="AH514" s="193"/>
      <c r="AI514" s="193"/>
      <c r="AJ514" s="193"/>
      <c r="AK514" s="193"/>
      <c r="AL514" s="193"/>
      <c r="AM514" s="193"/>
      <c r="AN514" s="193"/>
      <c r="AO514" s="193"/>
      <c r="AP514" s="193"/>
      <c r="AQ514" s="193"/>
      <c r="AR514" s="193"/>
      <c r="AS514" s="193"/>
      <c r="AT514" s="193"/>
      <c r="AU514" s="193"/>
      <c r="AV514" s="193"/>
    </row>
    <row r="515" spans="1:48" ht="15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  <c r="AE515" s="193"/>
      <c r="AF515" s="193"/>
      <c r="AG515" s="193"/>
      <c r="AH515" s="193"/>
      <c r="AI515" s="193"/>
      <c r="AJ515" s="193"/>
      <c r="AK515" s="193"/>
      <c r="AL515" s="193"/>
      <c r="AM515" s="193"/>
      <c r="AN515" s="193"/>
      <c r="AO515" s="193"/>
      <c r="AP515" s="193"/>
      <c r="AQ515" s="193"/>
      <c r="AR515" s="193"/>
      <c r="AS515" s="193"/>
      <c r="AT515" s="193"/>
      <c r="AU515" s="193"/>
      <c r="AV515" s="193"/>
    </row>
    <row r="516" spans="1:48" ht="15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  <c r="AA516" s="193"/>
      <c r="AB516" s="193"/>
      <c r="AC516" s="193"/>
      <c r="AD516" s="193"/>
      <c r="AE516" s="193"/>
      <c r="AF516" s="193"/>
      <c r="AG516" s="193"/>
      <c r="AH516" s="193"/>
      <c r="AI516" s="193"/>
      <c r="AJ516" s="193"/>
      <c r="AK516" s="193"/>
      <c r="AL516" s="193"/>
      <c r="AM516" s="193"/>
      <c r="AN516" s="193"/>
      <c r="AO516" s="193"/>
      <c r="AP516" s="193"/>
      <c r="AQ516" s="193"/>
      <c r="AR516" s="193"/>
      <c r="AS516" s="193"/>
      <c r="AT516" s="193"/>
      <c r="AU516" s="193"/>
      <c r="AV516" s="193"/>
    </row>
    <row r="517" spans="1:48" ht="15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  <c r="AE517" s="193"/>
      <c r="AF517" s="193"/>
      <c r="AG517" s="193"/>
      <c r="AH517" s="193"/>
      <c r="AI517" s="193"/>
      <c r="AJ517" s="193"/>
      <c r="AK517" s="193"/>
      <c r="AL517" s="193"/>
      <c r="AM517" s="193"/>
      <c r="AN517" s="193"/>
      <c r="AO517" s="193"/>
      <c r="AP517" s="193"/>
      <c r="AQ517" s="193"/>
      <c r="AR517" s="193"/>
      <c r="AS517" s="193"/>
      <c r="AT517" s="193"/>
      <c r="AU517" s="193"/>
      <c r="AV517" s="193"/>
    </row>
    <row r="518" spans="1:48" ht="15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  <c r="AE518" s="193"/>
      <c r="AF518" s="193"/>
      <c r="AG518" s="193"/>
      <c r="AH518" s="193"/>
      <c r="AI518" s="193"/>
      <c r="AJ518" s="193"/>
      <c r="AK518" s="193"/>
      <c r="AL518" s="193"/>
      <c r="AM518" s="193"/>
      <c r="AN518" s="193"/>
      <c r="AO518" s="193"/>
      <c r="AP518" s="193"/>
      <c r="AQ518" s="193"/>
      <c r="AR518" s="193"/>
      <c r="AS518" s="193"/>
      <c r="AT518" s="193"/>
      <c r="AU518" s="193"/>
      <c r="AV518" s="193"/>
    </row>
    <row r="519" spans="1:48" ht="15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  <c r="AE519" s="193"/>
      <c r="AF519" s="193"/>
      <c r="AG519" s="193"/>
      <c r="AH519" s="193"/>
      <c r="AI519" s="193"/>
      <c r="AJ519" s="193"/>
      <c r="AK519" s="193"/>
      <c r="AL519" s="193"/>
      <c r="AM519" s="193"/>
      <c r="AN519" s="193"/>
      <c r="AO519" s="193"/>
      <c r="AP519" s="193"/>
      <c r="AQ519" s="193"/>
      <c r="AR519" s="193"/>
      <c r="AS519" s="193"/>
      <c r="AT519" s="193"/>
      <c r="AU519" s="193"/>
      <c r="AV519" s="193"/>
    </row>
    <row r="520" spans="1:48" ht="15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  <c r="AE520" s="193"/>
      <c r="AF520" s="193"/>
      <c r="AG520" s="193"/>
      <c r="AH520" s="193"/>
      <c r="AI520" s="193"/>
      <c r="AJ520" s="193"/>
      <c r="AK520" s="193"/>
      <c r="AL520" s="193"/>
      <c r="AM520" s="193"/>
      <c r="AN520" s="193"/>
      <c r="AO520" s="193"/>
      <c r="AP520" s="193"/>
      <c r="AQ520" s="193"/>
      <c r="AR520" s="193"/>
      <c r="AS520" s="193"/>
      <c r="AT520" s="193"/>
      <c r="AU520" s="193"/>
      <c r="AV520" s="193"/>
    </row>
    <row r="521" spans="1:48" ht="15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  <c r="AE521" s="193"/>
      <c r="AF521" s="193"/>
      <c r="AG521" s="193"/>
      <c r="AH521" s="193"/>
      <c r="AI521" s="193"/>
      <c r="AJ521" s="193"/>
      <c r="AK521" s="193"/>
      <c r="AL521" s="193"/>
      <c r="AM521" s="193"/>
      <c r="AN521" s="193"/>
      <c r="AO521" s="193"/>
      <c r="AP521" s="193"/>
      <c r="AQ521" s="193"/>
      <c r="AR521" s="193"/>
      <c r="AS521" s="193"/>
      <c r="AT521" s="193"/>
      <c r="AU521" s="193"/>
      <c r="AV521" s="193"/>
    </row>
    <row r="522" spans="1:48" ht="15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  <c r="AE522" s="193"/>
      <c r="AF522" s="193"/>
      <c r="AG522" s="193"/>
      <c r="AH522" s="193"/>
      <c r="AI522" s="193"/>
      <c r="AJ522" s="193"/>
      <c r="AK522" s="193"/>
      <c r="AL522" s="193"/>
      <c r="AM522" s="193"/>
      <c r="AN522" s="193"/>
      <c r="AO522" s="193"/>
      <c r="AP522" s="193"/>
      <c r="AQ522" s="193"/>
      <c r="AR522" s="193"/>
      <c r="AS522" s="193"/>
      <c r="AT522" s="193"/>
      <c r="AU522" s="193"/>
      <c r="AV522" s="193"/>
    </row>
    <row r="523" spans="1:48" ht="15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  <c r="AE523" s="193"/>
      <c r="AF523" s="193"/>
      <c r="AG523" s="193"/>
      <c r="AH523" s="193"/>
      <c r="AI523" s="193"/>
      <c r="AJ523" s="193"/>
      <c r="AK523" s="193"/>
      <c r="AL523" s="193"/>
      <c r="AM523" s="193"/>
      <c r="AN523" s="193"/>
      <c r="AO523" s="193"/>
      <c r="AP523" s="193"/>
      <c r="AQ523" s="193"/>
      <c r="AR523" s="193"/>
      <c r="AS523" s="193"/>
      <c r="AT523" s="193"/>
      <c r="AU523" s="193"/>
      <c r="AV523" s="193"/>
    </row>
    <row r="524" spans="1:48" ht="15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  <c r="AE524" s="193"/>
      <c r="AF524" s="193"/>
      <c r="AG524" s="193"/>
      <c r="AH524" s="193"/>
      <c r="AI524" s="193"/>
      <c r="AJ524" s="193"/>
      <c r="AK524" s="193"/>
      <c r="AL524" s="193"/>
      <c r="AM524" s="193"/>
      <c r="AN524" s="193"/>
      <c r="AO524" s="193"/>
      <c r="AP524" s="193"/>
      <c r="AQ524" s="193"/>
      <c r="AR524" s="193"/>
      <c r="AS524" s="193"/>
      <c r="AT524" s="193"/>
      <c r="AU524" s="193"/>
      <c r="AV524" s="193"/>
    </row>
    <row r="525" spans="1:48" ht="15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  <c r="AE525" s="193"/>
      <c r="AF525" s="193"/>
      <c r="AG525" s="193"/>
      <c r="AH525" s="193"/>
      <c r="AI525" s="193"/>
      <c r="AJ525" s="193"/>
      <c r="AK525" s="193"/>
      <c r="AL525" s="193"/>
      <c r="AM525" s="193"/>
      <c r="AN525" s="193"/>
      <c r="AO525" s="193"/>
      <c r="AP525" s="193"/>
      <c r="AQ525" s="193"/>
      <c r="AR525" s="193"/>
      <c r="AS525" s="193"/>
      <c r="AT525" s="193"/>
      <c r="AU525" s="193"/>
      <c r="AV525" s="193"/>
    </row>
    <row r="526" spans="1:48" ht="15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  <c r="AE526" s="193"/>
      <c r="AF526" s="193"/>
      <c r="AG526" s="193"/>
      <c r="AH526" s="193"/>
      <c r="AI526" s="193"/>
      <c r="AJ526" s="193"/>
      <c r="AK526" s="193"/>
      <c r="AL526" s="193"/>
      <c r="AM526" s="193"/>
      <c r="AN526" s="193"/>
      <c r="AO526" s="193"/>
      <c r="AP526" s="193"/>
      <c r="AQ526" s="193"/>
      <c r="AR526" s="193"/>
      <c r="AS526" s="193"/>
      <c r="AT526" s="193"/>
      <c r="AU526" s="193"/>
      <c r="AV526" s="193"/>
    </row>
    <row r="527" spans="1:48" ht="15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  <c r="AE527" s="193"/>
      <c r="AF527" s="193"/>
      <c r="AG527" s="193"/>
      <c r="AH527" s="193"/>
      <c r="AI527" s="193"/>
      <c r="AJ527" s="193"/>
      <c r="AK527" s="193"/>
      <c r="AL527" s="193"/>
      <c r="AM527" s="193"/>
      <c r="AN527" s="193"/>
      <c r="AO527" s="193"/>
      <c r="AP527" s="193"/>
      <c r="AQ527" s="193"/>
      <c r="AR527" s="193"/>
      <c r="AS527" s="193"/>
      <c r="AT527" s="193"/>
      <c r="AU527" s="193"/>
      <c r="AV527" s="193"/>
    </row>
    <row r="528" spans="1:48" ht="15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  <c r="AE528" s="193"/>
      <c r="AF528" s="193"/>
      <c r="AG528" s="193"/>
      <c r="AH528" s="193"/>
      <c r="AI528" s="193"/>
      <c r="AJ528" s="193"/>
      <c r="AK528" s="193"/>
      <c r="AL528" s="193"/>
      <c r="AM528" s="193"/>
      <c r="AN528" s="193"/>
      <c r="AO528" s="193"/>
      <c r="AP528" s="193"/>
      <c r="AQ528" s="193"/>
      <c r="AR528" s="193"/>
      <c r="AS528" s="193"/>
      <c r="AT528" s="193"/>
      <c r="AU528" s="193"/>
      <c r="AV528" s="193"/>
    </row>
    <row r="529" spans="1:48" ht="15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  <c r="AE529" s="193"/>
      <c r="AF529" s="193"/>
      <c r="AG529" s="193"/>
      <c r="AH529" s="193"/>
      <c r="AI529" s="193"/>
      <c r="AJ529" s="193"/>
      <c r="AK529" s="193"/>
      <c r="AL529" s="193"/>
      <c r="AM529" s="193"/>
      <c r="AN529" s="193"/>
      <c r="AO529" s="193"/>
      <c r="AP529" s="193"/>
      <c r="AQ529" s="193"/>
      <c r="AR529" s="193"/>
      <c r="AS529" s="193"/>
      <c r="AT529" s="193"/>
      <c r="AU529" s="193"/>
      <c r="AV529" s="193"/>
    </row>
    <row r="530" spans="1:48" ht="15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3"/>
      <c r="AF530" s="193"/>
      <c r="AG530" s="193"/>
      <c r="AH530" s="193"/>
      <c r="AI530" s="193"/>
      <c r="AJ530" s="193"/>
      <c r="AK530" s="193"/>
      <c r="AL530" s="193"/>
      <c r="AM530" s="193"/>
      <c r="AN530" s="193"/>
      <c r="AO530" s="193"/>
      <c r="AP530" s="193"/>
      <c r="AQ530" s="193"/>
      <c r="AR530" s="193"/>
      <c r="AS530" s="193"/>
      <c r="AT530" s="193"/>
      <c r="AU530" s="193"/>
      <c r="AV530" s="193"/>
    </row>
    <row r="531" spans="1:48" ht="15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  <c r="AE531" s="193"/>
      <c r="AF531" s="193"/>
      <c r="AG531" s="193"/>
      <c r="AH531" s="193"/>
      <c r="AI531" s="193"/>
      <c r="AJ531" s="193"/>
      <c r="AK531" s="193"/>
      <c r="AL531" s="193"/>
      <c r="AM531" s="193"/>
      <c r="AN531" s="193"/>
      <c r="AO531" s="193"/>
      <c r="AP531" s="193"/>
      <c r="AQ531" s="193"/>
      <c r="AR531" s="193"/>
      <c r="AS531" s="193"/>
      <c r="AT531" s="193"/>
      <c r="AU531" s="193"/>
      <c r="AV531" s="193"/>
    </row>
    <row r="532" spans="1:48" ht="15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  <c r="AE532" s="193"/>
      <c r="AF532" s="193"/>
      <c r="AG532" s="193"/>
      <c r="AH532" s="193"/>
      <c r="AI532" s="193"/>
      <c r="AJ532" s="193"/>
      <c r="AK532" s="193"/>
      <c r="AL532" s="193"/>
      <c r="AM532" s="193"/>
      <c r="AN532" s="193"/>
      <c r="AO532" s="193"/>
      <c r="AP532" s="193"/>
      <c r="AQ532" s="193"/>
      <c r="AR532" s="193"/>
      <c r="AS532" s="193"/>
      <c r="AT532" s="193"/>
      <c r="AU532" s="193"/>
      <c r="AV532" s="193"/>
    </row>
    <row r="533" spans="1:48" ht="15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  <c r="AE533" s="193"/>
      <c r="AF533" s="193"/>
      <c r="AG533" s="193"/>
      <c r="AH533" s="193"/>
      <c r="AI533" s="193"/>
      <c r="AJ533" s="193"/>
      <c r="AK533" s="193"/>
      <c r="AL533" s="193"/>
      <c r="AM533" s="193"/>
      <c r="AN533" s="193"/>
      <c r="AO533" s="193"/>
      <c r="AP533" s="193"/>
      <c r="AQ533" s="193"/>
      <c r="AR533" s="193"/>
      <c r="AS533" s="193"/>
      <c r="AT533" s="193"/>
      <c r="AU533" s="193"/>
      <c r="AV533" s="193"/>
    </row>
    <row r="534" spans="1:48" ht="15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  <c r="AE534" s="193"/>
      <c r="AF534" s="193"/>
      <c r="AG534" s="193"/>
      <c r="AH534" s="193"/>
      <c r="AI534" s="193"/>
      <c r="AJ534" s="193"/>
      <c r="AK534" s="193"/>
      <c r="AL534" s="193"/>
      <c r="AM534" s="193"/>
      <c r="AN534" s="193"/>
      <c r="AO534" s="193"/>
      <c r="AP534" s="193"/>
      <c r="AQ534" s="193"/>
      <c r="AR534" s="193"/>
      <c r="AS534" s="193"/>
      <c r="AT534" s="193"/>
      <c r="AU534" s="193"/>
      <c r="AV534" s="193"/>
    </row>
    <row r="535" spans="1:48" ht="15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  <c r="AE535" s="193"/>
      <c r="AF535" s="193"/>
      <c r="AG535" s="193"/>
      <c r="AH535" s="193"/>
      <c r="AI535" s="193"/>
      <c r="AJ535" s="193"/>
      <c r="AK535" s="193"/>
      <c r="AL535" s="193"/>
      <c r="AM535" s="193"/>
      <c r="AN535" s="193"/>
      <c r="AO535" s="193"/>
      <c r="AP535" s="193"/>
      <c r="AQ535" s="193"/>
      <c r="AR535" s="193"/>
      <c r="AS535" s="193"/>
      <c r="AT535" s="193"/>
      <c r="AU535" s="193"/>
      <c r="AV535" s="193"/>
    </row>
    <row r="536" spans="1:48" ht="15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3"/>
      <c r="AF536" s="193"/>
      <c r="AG536" s="193"/>
      <c r="AH536" s="193"/>
      <c r="AI536" s="193"/>
      <c r="AJ536" s="193"/>
      <c r="AK536" s="193"/>
      <c r="AL536" s="193"/>
      <c r="AM536" s="193"/>
      <c r="AN536" s="193"/>
      <c r="AO536" s="193"/>
      <c r="AP536" s="193"/>
      <c r="AQ536" s="193"/>
      <c r="AR536" s="193"/>
      <c r="AS536" s="193"/>
      <c r="AT536" s="193"/>
      <c r="AU536" s="193"/>
      <c r="AV536" s="193"/>
    </row>
    <row r="537" spans="1:48" ht="15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  <c r="AE537" s="193"/>
      <c r="AF537" s="193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3"/>
      <c r="AQ537" s="193"/>
      <c r="AR537" s="193"/>
      <c r="AS537" s="193"/>
      <c r="AT537" s="193"/>
      <c r="AU537" s="193"/>
      <c r="AV537" s="193"/>
    </row>
    <row r="538" spans="1:48" ht="15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  <c r="AE538" s="193"/>
      <c r="AF538" s="193"/>
      <c r="AG538" s="193"/>
      <c r="AH538" s="193"/>
      <c r="AI538" s="193"/>
      <c r="AJ538" s="193"/>
      <c r="AK538" s="193"/>
      <c r="AL538" s="193"/>
      <c r="AM538" s="193"/>
      <c r="AN538" s="193"/>
      <c r="AO538" s="193"/>
      <c r="AP538" s="193"/>
      <c r="AQ538" s="193"/>
      <c r="AR538" s="193"/>
      <c r="AS538" s="193"/>
      <c r="AT538" s="193"/>
      <c r="AU538" s="193"/>
      <c r="AV538" s="193"/>
    </row>
    <row r="539" spans="1:48" ht="15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  <c r="AE539" s="193"/>
      <c r="AF539" s="193"/>
      <c r="AG539" s="193"/>
      <c r="AH539" s="193"/>
      <c r="AI539" s="193"/>
      <c r="AJ539" s="193"/>
      <c r="AK539" s="193"/>
      <c r="AL539" s="193"/>
      <c r="AM539" s="193"/>
      <c r="AN539" s="193"/>
      <c r="AO539" s="193"/>
      <c r="AP539" s="193"/>
      <c r="AQ539" s="193"/>
      <c r="AR539" s="193"/>
      <c r="AS539" s="193"/>
      <c r="AT539" s="193"/>
      <c r="AU539" s="193"/>
      <c r="AV539" s="193"/>
    </row>
    <row r="540" spans="1:48" ht="15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  <c r="AE540" s="193"/>
      <c r="AF540" s="193"/>
      <c r="AG540" s="193"/>
      <c r="AH540" s="193"/>
      <c r="AI540" s="193"/>
      <c r="AJ540" s="193"/>
      <c r="AK540" s="193"/>
      <c r="AL540" s="193"/>
      <c r="AM540" s="193"/>
      <c r="AN540" s="193"/>
      <c r="AO540" s="193"/>
      <c r="AP540" s="193"/>
      <c r="AQ540" s="193"/>
      <c r="AR540" s="193"/>
      <c r="AS540" s="193"/>
      <c r="AT540" s="193"/>
      <c r="AU540" s="193"/>
      <c r="AV540" s="193"/>
    </row>
    <row r="541" spans="1:48" ht="15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  <c r="AE541" s="193"/>
      <c r="AF541" s="193"/>
      <c r="AG541" s="193"/>
      <c r="AH541" s="193"/>
      <c r="AI541" s="193"/>
      <c r="AJ541" s="193"/>
      <c r="AK541" s="193"/>
      <c r="AL541" s="193"/>
      <c r="AM541" s="193"/>
      <c r="AN541" s="193"/>
      <c r="AO541" s="193"/>
      <c r="AP541" s="193"/>
      <c r="AQ541" s="193"/>
      <c r="AR541" s="193"/>
      <c r="AS541" s="193"/>
      <c r="AT541" s="193"/>
      <c r="AU541" s="193"/>
      <c r="AV541" s="193"/>
    </row>
    <row r="542" spans="1:48" ht="15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  <c r="AU542" s="193"/>
      <c r="AV542" s="193"/>
    </row>
    <row r="543" spans="1:48" ht="15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  <c r="AE543" s="193"/>
      <c r="AF543" s="193"/>
      <c r="AG543" s="193"/>
      <c r="AH543" s="193"/>
      <c r="AI543" s="193"/>
      <c r="AJ543" s="193"/>
      <c r="AK543" s="193"/>
      <c r="AL543" s="193"/>
      <c r="AM543" s="193"/>
      <c r="AN543" s="193"/>
      <c r="AO543" s="193"/>
      <c r="AP543" s="193"/>
      <c r="AQ543" s="193"/>
      <c r="AR543" s="193"/>
      <c r="AS543" s="193"/>
      <c r="AT543" s="193"/>
      <c r="AU543" s="193"/>
      <c r="AV543" s="193"/>
    </row>
    <row r="544" spans="1:48" ht="15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  <c r="AE544" s="193"/>
      <c r="AF544" s="193"/>
      <c r="AG544" s="193"/>
      <c r="AH544" s="193"/>
      <c r="AI544" s="193"/>
      <c r="AJ544" s="193"/>
      <c r="AK544" s="193"/>
      <c r="AL544" s="193"/>
      <c r="AM544" s="193"/>
      <c r="AN544" s="193"/>
      <c r="AO544" s="193"/>
      <c r="AP544" s="193"/>
      <c r="AQ544" s="193"/>
      <c r="AR544" s="193"/>
      <c r="AS544" s="193"/>
      <c r="AT544" s="193"/>
      <c r="AU544" s="193"/>
      <c r="AV544" s="193"/>
    </row>
    <row r="545" spans="1:48" ht="15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  <c r="AE545" s="193"/>
      <c r="AF545" s="193"/>
      <c r="AG545" s="193"/>
      <c r="AH545" s="193"/>
      <c r="AI545" s="193"/>
      <c r="AJ545" s="193"/>
      <c r="AK545" s="193"/>
      <c r="AL545" s="193"/>
      <c r="AM545" s="193"/>
      <c r="AN545" s="193"/>
      <c r="AO545" s="193"/>
      <c r="AP545" s="193"/>
      <c r="AQ545" s="193"/>
      <c r="AR545" s="193"/>
      <c r="AS545" s="193"/>
      <c r="AT545" s="193"/>
      <c r="AU545" s="193"/>
      <c r="AV545" s="193"/>
    </row>
    <row r="546" spans="1:48" ht="15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3"/>
      <c r="AF546" s="193"/>
      <c r="AG546" s="193"/>
      <c r="AH546" s="193"/>
      <c r="AI546" s="193"/>
      <c r="AJ546" s="193"/>
      <c r="AK546" s="193"/>
      <c r="AL546" s="193"/>
      <c r="AM546" s="193"/>
      <c r="AN546" s="193"/>
      <c r="AO546" s="193"/>
      <c r="AP546" s="193"/>
      <c r="AQ546" s="193"/>
      <c r="AR546" s="193"/>
      <c r="AS546" s="193"/>
      <c r="AT546" s="193"/>
      <c r="AU546" s="193"/>
      <c r="AV546" s="193"/>
    </row>
    <row r="547" spans="1:48" ht="15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  <c r="AE547" s="193"/>
      <c r="AF547" s="193"/>
      <c r="AG547" s="193"/>
      <c r="AH547" s="193"/>
      <c r="AI547" s="193"/>
      <c r="AJ547" s="193"/>
      <c r="AK547" s="193"/>
      <c r="AL547" s="193"/>
      <c r="AM547" s="193"/>
      <c r="AN547" s="193"/>
      <c r="AO547" s="193"/>
      <c r="AP547" s="193"/>
      <c r="AQ547" s="193"/>
      <c r="AR547" s="193"/>
      <c r="AS547" s="193"/>
      <c r="AT547" s="193"/>
      <c r="AU547" s="193"/>
      <c r="AV547" s="193"/>
    </row>
    <row r="548" spans="1:48" ht="15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3"/>
      <c r="AG548" s="193"/>
      <c r="AH548" s="193"/>
      <c r="AI548" s="193"/>
      <c r="AJ548" s="193"/>
      <c r="AK548" s="193"/>
      <c r="AL548" s="193"/>
      <c r="AM548" s="193"/>
      <c r="AN548" s="193"/>
      <c r="AO548" s="193"/>
      <c r="AP548" s="193"/>
      <c r="AQ548" s="193"/>
      <c r="AR548" s="193"/>
      <c r="AS548" s="193"/>
      <c r="AT548" s="193"/>
      <c r="AU548" s="193"/>
      <c r="AV548" s="193"/>
    </row>
    <row r="549" spans="1:48" ht="15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  <c r="AE549" s="193"/>
      <c r="AF549" s="193"/>
      <c r="AG549" s="193"/>
      <c r="AH549" s="193"/>
      <c r="AI549" s="193"/>
      <c r="AJ549" s="193"/>
      <c r="AK549" s="193"/>
      <c r="AL549" s="193"/>
      <c r="AM549" s="193"/>
      <c r="AN549" s="193"/>
      <c r="AO549" s="193"/>
      <c r="AP549" s="193"/>
      <c r="AQ549" s="193"/>
      <c r="AR549" s="193"/>
      <c r="AS549" s="193"/>
      <c r="AT549" s="193"/>
      <c r="AU549" s="193"/>
      <c r="AV549" s="193"/>
    </row>
    <row r="550" spans="1:48" ht="15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  <c r="AE550" s="193"/>
      <c r="AF550" s="193"/>
      <c r="AG550" s="193"/>
      <c r="AH550" s="193"/>
      <c r="AI550" s="193"/>
      <c r="AJ550" s="193"/>
      <c r="AK550" s="193"/>
      <c r="AL550" s="193"/>
      <c r="AM550" s="193"/>
      <c r="AN550" s="193"/>
      <c r="AO550" s="193"/>
      <c r="AP550" s="193"/>
      <c r="AQ550" s="193"/>
      <c r="AR550" s="193"/>
      <c r="AS550" s="193"/>
      <c r="AT550" s="193"/>
      <c r="AU550" s="193"/>
      <c r="AV550" s="193"/>
    </row>
    <row r="551" spans="1:48" ht="15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  <c r="AE551" s="193"/>
      <c r="AF551" s="193"/>
      <c r="AG551" s="193"/>
      <c r="AH551" s="193"/>
      <c r="AI551" s="193"/>
      <c r="AJ551" s="193"/>
      <c r="AK551" s="193"/>
      <c r="AL551" s="193"/>
      <c r="AM551" s="193"/>
      <c r="AN551" s="193"/>
      <c r="AO551" s="193"/>
      <c r="AP551" s="193"/>
      <c r="AQ551" s="193"/>
      <c r="AR551" s="193"/>
      <c r="AS551" s="193"/>
      <c r="AT551" s="193"/>
      <c r="AU551" s="193"/>
      <c r="AV551" s="193"/>
    </row>
    <row r="552" spans="1:48" ht="15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  <c r="AE552" s="193"/>
      <c r="AF552" s="193"/>
      <c r="AG552" s="193"/>
      <c r="AH552" s="193"/>
      <c r="AI552" s="193"/>
      <c r="AJ552" s="193"/>
      <c r="AK552" s="193"/>
      <c r="AL552" s="193"/>
      <c r="AM552" s="193"/>
      <c r="AN552" s="193"/>
      <c r="AO552" s="193"/>
      <c r="AP552" s="193"/>
      <c r="AQ552" s="193"/>
      <c r="AR552" s="193"/>
      <c r="AS552" s="193"/>
      <c r="AT552" s="193"/>
      <c r="AU552" s="193"/>
      <c r="AV552" s="193"/>
    </row>
    <row r="553" spans="1:48" ht="15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  <c r="AE553" s="193"/>
      <c r="AF553" s="193"/>
      <c r="AG553" s="193"/>
      <c r="AH553" s="193"/>
      <c r="AI553" s="193"/>
      <c r="AJ553" s="193"/>
      <c r="AK553" s="193"/>
      <c r="AL553" s="193"/>
      <c r="AM553" s="193"/>
      <c r="AN553" s="193"/>
      <c r="AO553" s="193"/>
      <c r="AP553" s="193"/>
      <c r="AQ553" s="193"/>
      <c r="AR553" s="193"/>
      <c r="AS553" s="193"/>
      <c r="AT553" s="193"/>
      <c r="AU553" s="193"/>
      <c r="AV553" s="193"/>
    </row>
    <row r="554" spans="1:48" ht="15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  <c r="AE554" s="193"/>
      <c r="AF554" s="193"/>
      <c r="AG554" s="193"/>
      <c r="AH554" s="193"/>
      <c r="AI554" s="193"/>
      <c r="AJ554" s="193"/>
      <c r="AK554" s="193"/>
      <c r="AL554" s="193"/>
      <c r="AM554" s="193"/>
      <c r="AN554" s="193"/>
      <c r="AO554" s="193"/>
      <c r="AP554" s="193"/>
      <c r="AQ554" s="193"/>
      <c r="AR554" s="193"/>
      <c r="AS554" s="193"/>
      <c r="AT554" s="193"/>
      <c r="AU554" s="193"/>
      <c r="AV554" s="193"/>
    </row>
    <row r="555" spans="1:48" ht="15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  <c r="AE555" s="193"/>
      <c r="AF555" s="193"/>
      <c r="AG555" s="193"/>
      <c r="AH555" s="193"/>
      <c r="AI555" s="193"/>
      <c r="AJ555" s="193"/>
      <c r="AK555" s="193"/>
      <c r="AL555" s="193"/>
      <c r="AM555" s="193"/>
      <c r="AN555" s="193"/>
      <c r="AO555" s="193"/>
      <c r="AP555" s="193"/>
      <c r="AQ555" s="193"/>
      <c r="AR555" s="193"/>
      <c r="AS555" s="193"/>
      <c r="AT555" s="193"/>
      <c r="AU555" s="193"/>
      <c r="AV555" s="193"/>
    </row>
    <row r="556" spans="1:48" ht="15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  <c r="AE556" s="193"/>
      <c r="AF556" s="193"/>
      <c r="AG556" s="193"/>
      <c r="AH556" s="193"/>
      <c r="AI556" s="193"/>
      <c r="AJ556" s="193"/>
      <c r="AK556" s="193"/>
      <c r="AL556" s="193"/>
      <c r="AM556" s="193"/>
      <c r="AN556" s="193"/>
      <c r="AO556" s="193"/>
      <c r="AP556" s="193"/>
      <c r="AQ556" s="193"/>
      <c r="AR556" s="193"/>
      <c r="AS556" s="193"/>
      <c r="AT556" s="193"/>
      <c r="AU556" s="193"/>
      <c r="AV556" s="193"/>
    </row>
    <row r="557" spans="1:48" ht="15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  <c r="AE557" s="193"/>
      <c r="AF557" s="193"/>
      <c r="AG557" s="193"/>
      <c r="AH557" s="193"/>
      <c r="AI557" s="193"/>
      <c r="AJ557" s="193"/>
      <c r="AK557" s="193"/>
      <c r="AL557" s="193"/>
      <c r="AM557" s="193"/>
      <c r="AN557" s="193"/>
      <c r="AO557" s="193"/>
      <c r="AP557" s="193"/>
      <c r="AQ557" s="193"/>
      <c r="AR557" s="193"/>
      <c r="AS557" s="193"/>
      <c r="AT557" s="193"/>
      <c r="AU557" s="193"/>
      <c r="AV557" s="193"/>
    </row>
    <row r="558" spans="1:48" ht="15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  <c r="AA558" s="193"/>
      <c r="AB558" s="193"/>
      <c r="AC558" s="193"/>
      <c r="AD558" s="193"/>
      <c r="AE558" s="193"/>
      <c r="AF558" s="193"/>
      <c r="AG558" s="193"/>
      <c r="AH558" s="193"/>
      <c r="AI558" s="193"/>
      <c r="AJ558" s="193"/>
      <c r="AK558" s="193"/>
      <c r="AL558" s="193"/>
      <c r="AM558" s="193"/>
      <c r="AN558" s="193"/>
      <c r="AO558" s="193"/>
      <c r="AP558" s="193"/>
      <c r="AQ558" s="193"/>
      <c r="AR558" s="193"/>
      <c r="AS558" s="193"/>
      <c r="AT558" s="193"/>
      <c r="AU558" s="193"/>
      <c r="AV558" s="193"/>
    </row>
    <row r="559" spans="1:48" ht="15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  <c r="AE559" s="193"/>
      <c r="AF559" s="193"/>
      <c r="AG559" s="193"/>
      <c r="AH559" s="193"/>
      <c r="AI559" s="193"/>
      <c r="AJ559" s="193"/>
      <c r="AK559" s="193"/>
      <c r="AL559" s="193"/>
      <c r="AM559" s="193"/>
      <c r="AN559" s="193"/>
      <c r="AO559" s="193"/>
      <c r="AP559" s="193"/>
      <c r="AQ559" s="193"/>
      <c r="AR559" s="193"/>
      <c r="AS559" s="193"/>
      <c r="AT559" s="193"/>
      <c r="AU559" s="193"/>
      <c r="AV559" s="193"/>
    </row>
    <row r="560" spans="1:48" ht="15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  <c r="AE560" s="193"/>
      <c r="AF560" s="193"/>
      <c r="AG560" s="193"/>
      <c r="AH560" s="193"/>
      <c r="AI560" s="193"/>
      <c r="AJ560" s="193"/>
      <c r="AK560" s="193"/>
      <c r="AL560" s="193"/>
      <c r="AM560" s="193"/>
      <c r="AN560" s="193"/>
      <c r="AO560" s="193"/>
      <c r="AP560" s="193"/>
      <c r="AQ560" s="193"/>
      <c r="AR560" s="193"/>
      <c r="AS560" s="193"/>
      <c r="AT560" s="193"/>
      <c r="AU560" s="193"/>
      <c r="AV560" s="193"/>
    </row>
    <row r="561" spans="1:48" ht="15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  <c r="AE561" s="193"/>
      <c r="AF561" s="193"/>
      <c r="AG561" s="193"/>
      <c r="AH561" s="193"/>
      <c r="AI561" s="193"/>
      <c r="AJ561" s="193"/>
      <c r="AK561" s="193"/>
      <c r="AL561" s="193"/>
      <c r="AM561" s="193"/>
      <c r="AN561" s="193"/>
      <c r="AO561" s="193"/>
      <c r="AP561" s="193"/>
      <c r="AQ561" s="193"/>
      <c r="AR561" s="193"/>
      <c r="AS561" s="193"/>
      <c r="AT561" s="193"/>
      <c r="AU561" s="193"/>
      <c r="AV561" s="193"/>
    </row>
    <row r="562" spans="1:48" ht="15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  <c r="AE562" s="193"/>
      <c r="AF562" s="193"/>
      <c r="AG562" s="193"/>
      <c r="AH562" s="193"/>
      <c r="AI562" s="193"/>
      <c r="AJ562" s="193"/>
      <c r="AK562" s="193"/>
      <c r="AL562" s="193"/>
      <c r="AM562" s="193"/>
      <c r="AN562" s="193"/>
      <c r="AO562" s="193"/>
      <c r="AP562" s="193"/>
      <c r="AQ562" s="193"/>
      <c r="AR562" s="193"/>
      <c r="AS562" s="193"/>
      <c r="AT562" s="193"/>
      <c r="AU562" s="193"/>
      <c r="AV562" s="193"/>
    </row>
    <row r="563" spans="1:48" ht="15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  <c r="AE563" s="193"/>
      <c r="AF563" s="193"/>
      <c r="AG563" s="193"/>
      <c r="AH563" s="193"/>
      <c r="AI563" s="193"/>
      <c r="AJ563" s="193"/>
      <c r="AK563" s="193"/>
      <c r="AL563" s="193"/>
      <c r="AM563" s="193"/>
      <c r="AN563" s="193"/>
      <c r="AO563" s="193"/>
      <c r="AP563" s="193"/>
      <c r="AQ563" s="193"/>
      <c r="AR563" s="193"/>
      <c r="AS563" s="193"/>
      <c r="AT563" s="193"/>
      <c r="AU563" s="193"/>
      <c r="AV563" s="193"/>
    </row>
    <row r="564" spans="1:48" ht="15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  <c r="AA564" s="193"/>
      <c r="AB564" s="193"/>
      <c r="AC564" s="193"/>
      <c r="AD564" s="193"/>
      <c r="AE564" s="193"/>
      <c r="AF564" s="193"/>
      <c r="AG564" s="193"/>
      <c r="AH564" s="193"/>
      <c r="AI564" s="193"/>
      <c r="AJ564" s="193"/>
      <c r="AK564" s="193"/>
      <c r="AL564" s="193"/>
      <c r="AM564" s="193"/>
      <c r="AN564" s="193"/>
      <c r="AO564" s="193"/>
      <c r="AP564" s="193"/>
      <c r="AQ564" s="193"/>
      <c r="AR564" s="193"/>
      <c r="AS564" s="193"/>
      <c r="AT564" s="193"/>
      <c r="AU564" s="193"/>
      <c r="AV564" s="193"/>
    </row>
    <row r="565" spans="1:48" ht="15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3"/>
      <c r="AF565" s="193"/>
      <c r="AG565" s="193"/>
      <c r="AH565" s="193"/>
      <c r="AI565" s="193"/>
      <c r="AJ565" s="193"/>
      <c r="AK565" s="193"/>
      <c r="AL565" s="193"/>
      <c r="AM565" s="193"/>
      <c r="AN565" s="193"/>
      <c r="AO565" s="193"/>
      <c r="AP565" s="193"/>
      <c r="AQ565" s="193"/>
      <c r="AR565" s="193"/>
      <c r="AS565" s="193"/>
      <c r="AT565" s="193"/>
      <c r="AU565" s="193"/>
      <c r="AV565" s="193"/>
    </row>
    <row r="566" spans="1:48" ht="15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  <c r="AE566" s="193"/>
      <c r="AF566" s="193"/>
      <c r="AG566" s="193"/>
      <c r="AH566" s="193"/>
      <c r="AI566" s="193"/>
      <c r="AJ566" s="193"/>
      <c r="AK566" s="193"/>
      <c r="AL566" s="193"/>
      <c r="AM566" s="193"/>
      <c r="AN566" s="193"/>
      <c r="AO566" s="193"/>
      <c r="AP566" s="193"/>
      <c r="AQ566" s="193"/>
      <c r="AR566" s="193"/>
      <c r="AS566" s="193"/>
      <c r="AT566" s="193"/>
      <c r="AU566" s="193"/>
      <c r="AV566" s="193"/>
    </row>
    <row r="567" spans="1:48" ht="15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  <c r="AE567" s="193"/>
      <c r="AF567" s="193"/>
      <c r="AG567" s="193"/>
      <c r="AH567" s="193"/>
      <c r="AI567" s="193"/>
      <c r="AJ567" s="193"/>
      <c r="AK567" s="193"/>
      <c r="AL567" s="193"/>
      <c r="AM567" s="193"/>
      <c r="AN567" s="193"/>
      <c r="AO567" s="193"/>
      <c r="AP567" s="193"/>
      <c r="AQ567" s="193"/>
      <c r="AR567" s="193"/>
      <c r="AS567" s="193"/>
      <c r="AT567" s="193"/>
      <c r="AU567" s="193"/>
      <c r="AV567" s="193"/>
    </row>
    <row r="568" spans="1:48" ht="15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  <c r="AE568" s="193"/>
      <c r="AF568" s="193"/>
      <c r="AG568" s="193"/>
      <c r="AH568" s="193"/>
      <c r="AI568" s="193"/>
      <c r="AJ568" s="193"/>
      <c r="AK568" s="193"/>
      <c r="AL568" s="193"/>
      <c r="AM568" s="193"/>
      <c r="AN568" s="193"/>
      <c r="AO568" s="193"/>
      <c r="AP568" s="193"/>
      <c r="AQ568" s="193"/>
      <c r="AR568" s="193"/>
      <c r="AS568" s="193"/>
      <c r="AT568" s="193"/>
      <c r="AU568" s="193"/>
      <c r="AV568" s="193"/>
    </row>
    <row r="569" spans="1:48" ht="15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  <c r="AE569" s="193"/>
      <c r="AF569" s="193"/>
      <c r="AG569" s="193"/>
      <c r="AH569" s="193"/>
      <c r="AI569" s="193"/>
      <c r="AJ569" s="193"/>
      <c r="AK569" s="193"/>
      <c r="AL569" s="193"/>
      <c r="AM569" s="193"/>
      <c r="AN569" s="193"/>
      <c r="AO569" s="193"/>
      <c r="AP569" s="193"/>
      <c r="AQ569" s="193"/>
      <c r="AR569" s="193"/>
      <c r="AS569" s="193"/>
      <c r="AT569" s="193"/>
      <c r="AU569" s="193"/>
      <c r="AV569" s="193"/>
    </row>
    <row r="570" spans="1:48" ht="15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  <c r="AE570" s="193"/>
      <c r="AF570" s="193"/>
      <c r="AG570" s="193"/>
      <c r="AH570" s="193"/>
      <c r="AI570" s="193"/>
      <c r="AJ570" s="193"/>
      <c r="AK570" s="193"/>
      <c r="AL570" s="193"/>
      <c r="AM570" s="193"/>
      <c r="AN570" s="193"/>
      <c r="AO570" s="193"/>
      <c r="AP570" s="193"/>
      <c r="AQ570" s="193"/>
      <c r="AR570" s="193"/>
      <c r="AS570" s="193"/>
      <c r="AT570" s="193"/>
      <c r="AU570" s="193"/>
      <c r="AV570" s="193"/>
    </row>
    <row r="571" spans="1:48" ht="15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3"/>
      <c r="AF571" s="193"/>
      <c r="AG571" s="193"/>
      <c r="AH571" s="193"/>
      <c r="AI571" s="193"/>
      <c r="AJ571" s="193"/>
      <c r="AK571" s="193"/>
      <c r="AL571" s="193"/>
      <c r="AM571" s="193"/>
      <c r="AN571" s="193"/>
      <c r="AO571" s="193"/>
      <c r="AP571" s="193"/>
      <c r="AQ571" s="193"/>
      <c r="AR571" s="193"/>
      <c r="AS571" s="193"/>
      <c r="AT571" s="193"/>
      <c r="AU571" s="193"/>
      <c r="AV571" s="193"/>
    </row>
    <row r="572" spans="1:48" ht="15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  <c r="AE572" s="193"/>
      <c r="AF572" s="193"/>
      <c r="AG572" s="193"/>
      <c r="AH572" s="193"/>
      <c r="AI572" s="193"/>
      <c r="AJ572" s="193"/>
      <c r="AK572" s="193"/>
      <c r="AL572" s="193"/>
      <c r="AM572" s="193"/>
      <c r="AN572" s="193"/>
      <c r="AO572" s="193"/>
      <c r="AP572" s="193"/>
      <c r="AQ572" s="193"/>
      <c r="AR572" s="193"/>
      <c r="AS572" s="193"/>
      <c r="AT572" s="193"/>
      <c r="AU572" s="193"/>
      <c r="AV572" s="193"/>
    </row>
    <row r="573" spans="1:48" ht="15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  <c r="AE573" s="193"/>
      <c r="AF573" s="193"/>
      <c r="AG573" s="193"/>
      <c r="AH573" s="193"/>
      <c r="AI573" s="193"/>
      <c r="AJ573" s="193"/>
      <c r="AK573" s="193"/>
      <c r="AL573" s="193"/>
      <c r="AM573" s="193"/>
      <c r="AN573" s="193"/>
      <c r="AO573" s="193"/>
      <c r="AP573" s="193"/>
      <c r="AQ573" s="193"/>
      <c r="AR573" s="193"/>
      <c r="AS573" s="193"/>
      <c r="AT573" s="193"/>
      <c r="AU573" s="193"/>
      <c r="AV573" s="193"/>
    </row>
    <row r="574" spans="1:48" ht="15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  <c r="AE574" s="193"/>
      <c r="AF574" s="193"/>
      <c r="AG574" s="193"/>
      <c r="AH574" s="193"/>
      <c r="AI574" s="193"/>
      <c r="AJ574" s="193"/>
      <c r="AK574" s="193"/>
      <c r="AL574" s="193"/>
      <c r="AM574" s="193"/>
      <c r="AN574" s="193"/>
      <c r="AO574" s="193"/>
      <c r="AP574" s="193"/>
      <c r="AQ574" s="193"/>
      <c r="AR574" s="193"/>
      <c r="AS574" s="193"/>
      <c r="AT574" s="193"/>
      <c r="AU574" s="193"/>
      <c r="AV574" s="193"/>
    </row>
    <row r="575" spans="1:48" ht="15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  <c r="AE575" s="193"/>
      <c r="AF575" s="193"/>
      <c r="AG575" s="193"/>
      <c r="AH575" s="193"/>
      <c r="AI575" s="193"/>
      <c r="AJ575" s="193"/>
      <c r="AK575" s="193"/>
      <c r="AL575" s="193"/>
      <c r="AM575" s="193"/>
      <c r="AN575" s="193"/>
      <c r="AO575" s="193"/>
      <c r="AP575" s="193"/>
      <c r="AQ575" s="193"/>
      <c r="AR575" s="193"/>
      <c r="AS575" s="193"/>
      <c r="AT575" s="193"/>
      <c r="AU575" s="193"/>
      <c r="AV575" s="193"/>
    </row>
    <row r="576" spans="1:48" ht="15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  <c r="AE576" s="193"/>
      <c r="AF576" s="193"/>
      <c r="AG576" s="193"/>
      <c r="AH576" s="193"/>
      <c r="AI576" s="193"/>
      <c r="AJ576" s="193"/>
      <c r="AK576" s="193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</row>
    <row r="577" spans="1:48" ht="15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  <c r="AE577" s="193"/>
      <c r="AF577" s="193"/>
      <c r="AG577" s="193"/>
      <c r="AH577" s="193"/>
      <c r="AI577" s="193"/>
      <c r="AJ577" s="193"/>
      <c r="AK577" s="193"/>
      <c r="AL577" s="193"/>
      <c r="AM577" s="193"/>
      <c r="AN577" s="193"/>
      <c r="AO577" s="193"/>
      <c r="AP577" s="193"/>
      <c r="AQ577" s="193"/>
      <c r="AR577" s="193"/>
      <c r="AS577" s="193"/>
      <c r="AT577" s="193"/>
      <c r="AU577" s="193"/>
      <c r="AV577" s="193"/>
    </row>
    <row r="578" spans="1:48" ht="15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  <c r="AE578" s="193"/>
      <c r="AF578" s="193"/>
      <c r="AG578" s="193"/>
      <c r="AH578" s="193"/>
      <c r="AI578" s="193"/>
      <c r="AJ578" s="193"/>
      <c r="AK578" s="193"/>
      <c r="AL578" s="193"/>
      <c r="AM578" s="193"/>
      <c r="AN578" s="193"/>
      <c r="AO578" s="193"/>
      <c r="AP578" s="193"/>
      <c r="AQ578" s="193"/>
      <c r="AR578" s="193"/>
      <c r="AS578" s="193"/>
      <c r="AT578" s="193"/>
      <c r="AU578" s="193"/>
      <c r="AV578" s="193"/>
    </row>
    <row r="579" spans="1:48" ht="15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  <c r="AE579" s="193"/>
      <c r="AF579" s="193"/>
      <c r="AG579" s="193"/>
      <c r="AH579" s="193"/>
      <c r="AI579" s="193"/>
      <c r="AJ579" s="193"/>
      <c r="AK579" s="193"/>
      <c r="AL579" s="193"/>
      <c r="AM579" s="193"/>
      <c r="AN579" s="193"/>
      <c r="AO579" s="193"/>
      <c r="AP579" s="193"/>
      <c r="AQ579" s="193"/>
      <c r="AR579" s="193"/>
      <c r="AS579" s="193"/>
      <c r="AT579" s="193"/>
      <c r="AU579" s="193"/>
      <c r="AV579" s="193"/>
    </row>
    <row r="580" spans="1:48" ht="15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  <c r="AE580" s="193"/>
      <c r="AF580" s="193"/>
      <c r="AG580" s="193"/>
      <c r="AH580" s="193"/>
      <c r="AI580" s="193"/>
      <c r="AJ580" s="193"/>
      <c r="AK580" s="193"/>
      <c r="AL580" s="193"/>
      <c r="AM580" s="193"/>
      <c r="AN580" s="193"/>
      <c r="AO580" s="193"/>
      <c r="AP580" s="193"/>
      <c r="AQ580" s="193"/>
      <c r="AR580" s="193"/>
      <c r="AS580" s="193"/>
      <c r="AT580" s="193"/>
      <c r="AU580" s="193"/>
      <c r="AV580" s="193"/>
    </row>
    <row r="581" spans="1:48" ht="15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  <c r="AE581" s="193"/>
      <c r="AF581" s="193"/>
      <c r="AG581" s="193"/>
      <c r="AH581" s="193"/>
      <c r="AI581" s="193"/>
      <c r="AJ581" s="193"/>
      <c r="AK581" s="193"/>
      <c r="AL581" s="193"/>
      <c r="AM581" s="193"/>
      <c r="AN581" s="193"/>
      <c r="AO581" s="193"/>
      <c r="AP581" s="193"/>
      <c r="AQ581" s="193"/>
      <c r="AR581" s="193"/>
      <c r="AS581" s="193"/>
      <c r="AT581" s="193"/>
      <c r="AU581" s="193"/>
      <c r="AV581" s="193"/>
    </row>
    <row r="582" spans="1:48" ht="15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3"/>
      <c r="AG582" s="193"/>
      <c r="AH582" s="193"/>
      <c r="AI582" s="193"/>
      <c r="AJ582" s="193"/>
      <c r="AK582" s="193"/>
      <c r="AL582" s="193"/>
      <c r="AM582" s="193"/>
      <c r="AN582" s="193"/>
      <c r="AO582" s="193"/>
      <c r="AP582" s="193"/>
      <c r="AQ582" s="193"/>
      <c r="AR582" s="193"/>
      <c r="AS582" s="193"/>
      <c r="AT582" s="193"/>
      <c r="AU582" s="193"/>
      <c r="AV582" s="193"/>
    </row>
    <row r="583" spans="1:48" ht="15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  <c r="AE583" s="193"/>
      <c r="AF583" s="193"/>
      <c r="AG583" s="193"/>
      <c r="AH583" s="193"/>
      <c r="AI583" s="193"/>
      <c r="AJ583" s="193"/>
      <c r="AK583" s="193"/>
      <c r="AL583" s="193"/>
      <c r="AM583" s="193"/>
      <c r="AN583" s="193"/>
      <c r="AO583" s="193"/>
      <c r="AP583" s="193"/>
      <c r="AQ583" s="193"/>
      <c r="AR583" s="193"/>
      <c r="AS583" s="193"/>
      <c r="AT583" s="193"/>
      <c r="AU583" s="193"/>
      <c r="AV583" s="193"/>
    </row>
    <row r="584" spans="1:48" ht="15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  <c r="AE584" s="193"/>
      <c r="AF584" s="193"/>
      <c r="AG584" s="193"/>
      <c r="AH584" s="193"/>
      <c r="AI584" s="193"/>
      <c r="AJ584" s="193"/>
      <c r="AK584" s="193"/>
      <c r="AL584" s="193"/>
      <c r="AM584" s="193"/>
      <c r="AN584" s="193"/>
      <c r="AO584" s="193"/>
      <c r="AP584" s="193"/>
      <c r="AQ584" s="193"/>
      <c r="AR584" s="193"/>
      <c r="AS584" s="193"/>
      <c r="AT584" s="193"/>
      <c r="AU584" s="193"/>
      <c r="AV584" s="193"/>
    </row>
    <row r="585" spans="1:48" ht="15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  <c r="AE585" s="193"/>
      <c r="AF585" s="193"/>
      <c r="AG585" s="193"/>
      <c r="AH585" s="193"/>
      <c r="AI585" s="193"/>
      <c r="AJ585" s="193"/>
      <c r="AK585" s="193"/>
      <c r="AL585" s="193"/>
      <c r="AM585" s="193"/>
      <c r="AN585" s="193"/>
      <c r="AO585" s="193"/>
      <c r="AP585" s="193"/>
      <c r="AQ585" s="193"/>
      <c r="AR585" s="193"/>
      <c r="AS585" s="193"/>
      <c r="AT585" s="193"/>
      <c r="AU585" s="193"/>
      <c r="AV585" s="193"/>
    </row>
    <row r="586" spans="1:48" ht="15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  <c r="AE586" s="193"/>
      <c r="AF586" s="193"/>
      <c r="AG586" s="193"/>
      <c r="AH586" s="193"/>
      <c r="AI586" s="193"/>
      <c r="AJ586" s="193"/>
      <c r="AK586" s="193"/>
      <c r="AL586" s="193"/>
      <c r="AM586" s="193"/>
      <c r="AN586" s="193"/>
      <c r="AO586" s="193"/>
      <c r="AP586" s="193"/>
      <c r="AQ586" s="193"/>
      <c r="AR586" s="193"/>
      <c r="AS586" s="193"/>
      <c r="AT586" s="193"/>
      <c r="AU586" s="193"/>
      <c r="AV586" s="193"/>
    </row>
    <row r="587" spans="1:48" ht="15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  <c r="AA587" s="193"/>
      <c r="AB587" s="193"/>
      <c r="AC587" s="193"/>
      <c r="AD587" s="193"/>
      <c r="AE587" s="193"/>
      <c r="AF587" s="193"/>
      <c r="AG587" s="193"/>
      <c r="AH587" s="193"/>
      <c r="AI587" s="193"/>
      <c r="AJ587" s="193"/>
      <c r="AK587" s="193"/>
      <c r="AL587" s="193"/>
      <c r="AM587" s="193"/>
      <c r="AN587" s="193"/>
      <c r="AO587" s="193"/>
      <c r="AP587" s="193"/>
      <c r="AQ587" s="193"/>
      <c r="AR587" s="193"/>
      <c r="AS587" s="193"/>
      <c r="AT587" s="193"/>
      <c r="AU587" s="193"/>
      <c r="AV587" s="193"/>
    </row>
    <row r="588" spans="1:48" ht="15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  <c r="AE588" s="193"/>
      <c r="AF588" s="193"/>
      <c r="AG588" s="193"/>
      <c r="AH588" s="193"/>
      <c r="AI588" s="193"/>
      <c r="AJ588" s="193"/>
      <c r="AK588" s="193"/>
      <c r="AL588" s="193"/>
      <c r="AM588" s="193"/>
      <c r="AN588" s="193"/>
      <c r="AO588" s="193"/>
      <c r="AP588" s="193"/>
      <c r="AQ588" s="193"/>
      <c r="AR588" s="193"/>
      <c r="AS588" s="193"/>
      <c r="AT588" s="193"/>
      <c r="AU588" s="193"/>
      <c r="AV588" s="193"/>
    </row>
    <row r="589" spans="1:48" ht="15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  <c r="AE589" s="193"/>
      <c r="AF589" s="193"/>
      <c r="AG589" s="193"/>
      <c r="AH589" s="193"/>
      <c r="AI589" s="193"/>
      <c r="AJ589" s="193"/>
      <c r="AK589" s="193"/>
      <c r="AL589" s="193"/>
      <c r="AM589" s="193"/>
      <c r="AN589" s="193"/>
      <c r="AO589" s="193"/>
      <c r="AP589" s="193"/>
      <c r="AQ589" s="193"/>
      <c r="AR589" s="193"/>
      <c r="AS589" s="193"/>
      <c r="AT589" s="193"/>
      <c r="AU589" s="193"/>
      <c r="AV589" s="193"/>
    </row>
    <row r="590" spans="1:48" ht="15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  <c r="AE590" s="193"/>
      <c r="AF590" s="193"/>
      <c r="AG590" s="193"/>
      <c r="AH590" s="193"/>
      <c r="AI590" s="193"/>
      <c r="AJ590" s="193"/>
      <c r="AK590" s="193"/>
      <c r="AL590" s="193"/>
      <c r="AM590" s="193"/>
      <c r="AN590" s="193"/>
      <c r="AO590" s="193"/>
      <c r="AP590" s="193"/>
      <c r="AQ590" s="193"/>
      <c r="AR590" s="193"/>
      <c r="AS590" s="193"/>
      <c r="AT590" s="193"/>
      <c r="AU590" s="193"/>
      <c r="AV590" s="193"/>
    </row>
    <row r="591" spans="1:48" ht="15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  <c r="AE591" s="193"/>
      <c r="AF591" s="193"/>
      <c r="AG591" s="193"/>
      <c r="AH591" s="193"/>
      <c r="AI591" s="193"/>
      <c r="AJ591" s="193"/>
      <c r="AK591" s="193"/>
      <c r="AL591" s="193"/>
      <c r="AM591" s="193"/>
      <c r="AN591" s="193"/>
      <c r="AO591" s="193"/>
      <c r="AP591" s="193"/>
      <c r="AQ591" s="193"/>
      <c r="AR591" s="193"/>
      <c r="AS591" s="193"/>
      <c r="AT591" s="193"/>
      <c r="AU591" s="193"/>
      <c r="AV591" s="193"/>
    </row>
    <row r="592" spans="1:48" ht="15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  <c r="AA592" s="193"/>
      <c r="AB592" s="193"/>
      <c r="AC592" s="193"/>
      <c r="AD592" s="193"/>
      <c r="AE592" s="193"/>
      <c r="AF592" s="193"/>
      <c r="AG592" s="193"/>
      <c r="AH592" s="193"/>
      <c r="AI592" s="193"/>
      <c r="AJ592" s="193"/>
      <c r="AK592" s="193"/>
      <c r="AL592" s="193"/>
      <c r="AM592" s="193"/>
      <c r="AN592" s="193"/>
      <c r="AO592" s="193"/>
      <c r="AP592" s="193"/>
      <c r="AQ592" s="193"/>
      <c r="AR592" s="193"/>
      <c r="AS592" s="193"/>
      <c r="AT592" s="193"/>
      <c r="AU592" s="193"/>
      <c r="AV592" s="193"/>
    </row>
    <row r="593" spans="1:48" ht="15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  <c r="AE593" s="193"/>
      <c r="AF593" s="193"/>
      <c r="AG593" s="193"/>
      <c r="AH593" s="193"/>
      <c r="AI593" s="193"/>
      <c r="AJ593" s="193"/>
      <c r="AK593" s="193"/>
      <c r="AL593" s="193"/>
      <c r="AM593" s="193"/>
      <c r="AN593" s="193"/>
      <c r="AO593" s="193"/>
      <c r="AP593" s="193"/>
      <c r="AQ593" s="193"/>
      <c r="AR593" s="193"/>
      <c r="AS593" s="193"/>
      <c r="AT593" s="193"/>
      <c r="AU593" s="193"/>
      <c r="AV593" s="193"/>
    </row>
    <row r="594" spans="1:48" ht="15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  <c r="AE594" s="193"/>
      <c r="AF594" s="193"/>
      <c r="AG594" s="193"/>
      <c r="AH594" s="193"/>
      <c r="AI594" s="193"/>
      <c r="AJ594" s="193"/>
      <c r="AK594" s="193"/>
      <c r="AL594" s="193"/>
      <c r="AM594" s="193"/>
      <c r="AN594" s="193"/>
      <c r="AO594" s="193"/>
      <c r="AP594" s="193"/>
      <c r="AQ594" s="193"/>
      <c r="AR594" s="193"/>
      <c r="AS594" s="193"/>
      <c r="AT594" s="193"/>
      <c r="AU594" s="193"/>
      <c r="AV594" s="193"/>
    </row>
    <row r="595" spans="1:48" ht="15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  <c r="AE595" s="193"/>
      <c r="AF595" s="193"/>
      <c r="AG595" s="193"/>
      <c r="AH595" s="193"/>
      <c r="AI595" s="193"/>
      <c r="AJ595" s="193"/>
      <c r="AK595" s="193"/>
      <c r="AL595" s="193"/>
      <c r="AM595" s="193"/>
      <c r="AN595" s="193"/>
      <c r="AO595" s="193"/>
      <c r="AP595" s="193"/>
      <c r="AQ595" s="193"/>
      <c r="AR595" s="193"/>
      <c r="AS595" s="193"/>
      <c r="AT595" s="193"/>
      <c r="AU595" s="193"/>
      <c r="AV595" s="193"/>
    </row>
    <row r="596" spans="1:48" ht="15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  <c r="AE596" s="193"/>
      <c r="AF596" s="193"/>
      <c r="AG596" s="193"/>
      <c r="AH596" s="193"/>
      <c r="AI596" s="193"/>
      <c r="AJ596" s="193"/>
      <c r="AK596" s="193"/>
      <c r="AL596" s="193"/>
      <c r="AM596" s="193"/>
      <c r="AN596" s="193"/>
      <c r="AO596" s="193"/>
      <c r="AP596" s="193"/>
      <c r="AQ596" s="193"/>
      <c r="AR596" s="193"/>
      <c r="AS596" s="193"/>
      <c r="AT596" s="193"/>
      <c r="AU596" s="193"/>
      <c r="AV596" s="193"/>
    </row>
    <row r="597" spans="1:48" ht="15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3"/>
      <c r="AF597" s="193"/>
      <c r="AG597" s="193"/>
      <c r="AH597" s="193"/>
      <c r="AI597" s="193"/>
      <c r="AJ597" s="193"/>
      <c r="AK597" s="193"/>
      <c r="AL597" s="193"/>
      <c r="AM597" s="193"/>
      <c r="AN597" s="193"/>
      <c r="AO597" s="193"/>
      <c r="AP597" s="193"/>
      <c r="AQ597" s="193"/>
      <c r="AR597" s="193"/>
      <c r="AS597" s="193"/>
      <c r="AT597" s="193"/>
      <c r="AU597" s="193"/>
      <c r="AV597" s="193"/>
    </row>
    <row r="598" spans="1:48" ht="15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  <c r="AE598" s="193"/>
      <c r="AF598" s="193"/>
      <c r="AG598" s="193"/>
      <c r="AH598" s="193"/>
      <c r="AI598" s="193"/>
      <c r="AJ598" s="193"/>
      <c r="AK598" s="193"/>
      <c r="AL598" s="193"/>
      <c r="AM598" s="193"/>
      <c r="AN598" s="193"/>
      <c r="AO598" s="193"/>
      <c r="AP598" s="193"/>
      <c r="AQ598" s="193"/>
      <c r="AR598" s="193"/>
      <c r="AS598" s="193"/>
      <c r="AT598" s="193"/>
      <c r="AU598" s="193"/>
      <c r="AV598" s="193"/>
    </row>
    <row r="599" spans="1:48" ht="15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  <c r="AE599" s="193"/>
      <c r="AF599" s="193"/>
      <c r="AG599" s="193"/>
      <c r="AH599" s="193"/>
      <c r="AI599" s="193"/>
      <c r="AJ599" s="193"/>
      <c r="AK599" s="193"/>
      <c r="AL599" s="193"/>
      <c r="AM599" s="193"/>
      <c r="AN599" s="193"/>
      <c r="AO599" s="193"/>
      <c r="AP599" s="193"/>
      <c r="AQ599" s="193"/>
      <c r="AR599" s="193"/>
      <c r="AS599" s="193"/>
      <c r="AT599" s="193"/>
      <c r="AU599" s="193"/>
      <c r="AV599" s="193"/>
    </row>
    <row r="600" spans="1:48" ht="15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  <c r="AA600" s="193"/>
      <c r="AB600" s="193"/>
      <c r="AC600" s="193"/>
      <c r="AD600" s="193"/>
      <c r="AE600" s="193"/>
      <c r="AF600" s="193"/>
      <c r="AG600" s="193"/>
      <c r="AH600" s="193"/>
      <c r="AI600" s="193"/>
      <c r="AJ600" s="193"/>
      <c r="AK600" s="193"/>
      <c r="AL600" s="193"/>
      <c r="AM600" s="193"/>
      <c r="AN600" s="193"/>
      <c r="AO600" s="193"/>
      <c r="AP600" s="193"/>
      <c r="AQ600" s="193"/>
      <c r="AR600" s="193"/>
      <c r="AS600" s="193"/>
      <c r="AT600" s="193"/>
      <c r="AU600" s="193"/>
      <c r="AV600" s="193"/>
    </row>
    <row r="601" spans="1:48" ht="15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  <c r="AE601" s="193"/>
      <c r="AF601" s="193"/>
      <c r="AG601" s="193"/>
      <c r="AH601" s="193"/>
      <c r="AI601" s="193"/>
      <c r="AJ601" s="193"/>
      <c r="AK601" s="193"/>
      <c r="AL601" s="193"/>
      <c r="AM601" s="193"/>
      <c r="AN601" s="193"/>
      <c r="AO601" s="193"/>
      <c r="AP601" s="193"/>
      <c r="AQ601" s="193"/>
      <c r="AR601" s="193"/>
      <c r="AS601" s="193"/>
      <c r="AT601" s="193"/>
      <c r="AU601" s="193"/>
      <c r="AV601" s="193"/>
    </row>
    <row r="602" spans="1:48" ht="15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  <c r="AE602" s="193"/>
      <c r="AF602" s="193"/>
      <c r="AG602" s="193"/>
      <c r="AH602" s="193"/>
      <c r="AI602" s="193"/>
      <c r="AJ602" s="193"/>
      <c r="AK602" s="193"/>
      <c r="AL602" s="193"/>
      <c r="AM602" s="193"/>
      <c r="AN602" s="193"/>
      <c r="AO602" s="193"/>
      <c r="AP602" s="193"/>
      <c r="AQ602" s="193"/>
      <c r="AR602" s="193"/>
      <c r="AS602" s="193"/>
      <c r="AT602" s="193"/>
      <c r="AU602" s="193"/>
      <c r="AV602" s="193"/>
    </row>
    <row r="603" spans="1:48" ht="15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  <c r="AE603" s="193"/>
      <c r="AF603" s="193"/>
      <c r="AG603" s="193"/>
      <c r="AH603" s="193"/>
      <c r="AI603" s="193"/>
      <c r="AJ603" s="193"/>
      <c r="AK603" s="193"/>
      <c r="AL603" s="193"/>
      <c r="AM603" s="193"/>
      <c r="AN603" s="193"/>
      <c r="AO603" s="193"/>
      <c r="AP603" s="193"/>
      <c r="AQ603" s="193"/>
      <c r="AR603" s="193"/>
      <c r="AS603" s="193"/>
      <c r="AT603" s="193"/>
      <c r="AU603" s="193"/>
      <c r="AV603" s="193"/>
    </row>
    <row r="604" spans="1:48" ht="15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  <c r="AE604" s="193"/>
      <c r="AF604" s="193"/>
      <c r="AG604" s="193"/>
      <c r="AH604" s="193"/>
      <c r="AI604" s="193"/>
      <c r="AJ604" s="193"/>
      <c r="AK604" s="193"/>
      <c r="AL604" s="193"/>
      <c r="AM604" s="193"/>
      <c r="AN604" s="193"/>
      <c r="AO604" s="193"/>
      <c r="AP604" s="193"/>
      <c r="AQ604" s="193"/>
      <c r="AR604" s="193"/>
      <c r="AS604" s="193"/>
      <c r="AT604" s="193"/>
      <c r="AU604" s="193"/>
      <c r="AV604" s="193"/>
    </row>
    <row r="605" spans="1:48" ht="15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  <c r="AE605" s="193"/>
      <c r="AF605" s="193"/>
      <c r="AG605" s="193"/>
      <c r="AH605" s="193"/>
      <c r="AI605" s="193"/>
      <c r="AJ605" s="193"/>
      <c r="AK605" s="193"/>
      <c r="AL605" s="193"/>
      <c r="AM605" s="193"/>
      <c r="AN605" s="193"/>
      <c r="AO605" s="193"/>
      <c r="AP605" s="193"/>
      <c r="AQ605" s="193"/>
      <c r="AR605" s="193"/>
      <c r="AS605" s="193"/>
      <c r="AT605" s="193"/>
      <c r="AU605" s="193"/>
      <c r="AV605" s="193"/>
    </row>
    <row r="606" spans="1:48" ht="15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  <c r="AA606" s="193"/>
      <c r="AB606" s="193"/>
      <c r="AC606" s="193"/>
      <c r="AD606" s="193"/>
      <c r="AE606" s="193"/>
      <c r="AF606" s="193"/>
      <c r="AG606" s="193"/>
      <c r="AH606" s="193"/>
      <c r="AI606" s="193"/>
      <c r="AJ606" s="193"/>
      <c r="AK606" s="193"/>
      <c r="AL606" s="193"/>
      <c r="AM606" s="193"/>
      <c r="AN606" s="193"/>
      <c r="AO606" s="193"/>
      <c r="AP606" s="193"/>
      <c r="AQ606" s="193"/>
      <c r="AR606" s="193"/>
      <c r="AS606" s="193"/>
      <c r="AT606" s="193"/>
      <c r="AU606" s="193"/>
      <c r="AV606" s="193"/>
    </row>
    <row r="607" spans="1:48" ht="15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  <c r="AE607" s="193"/>
      <c r="AF607" s="193"/>
      <c r="AG607" s="193"/>
      <c r="AH607" s="193"/>
      <c r="AI607" s="193"/>
      <c r="AJ607" s="193"/>
      <c r="AK607" s="193"/>
      <c r="AL607" s="193"/>
      <c r="AM607" s="193"/>
      <c r="AN607" s="193"/>
      <c r="AO607" s="193"/>
      <c r="AP607" s="193"/>
      <c r="AQ607" s="193"/>
      <c r="AR607" s="193"/>
      <c r="AS607" s="193"/>
      <c r="AT607" s="193"/>
      <c r="AU607" s="193"/>
      <c r="AV607" s="193"/>
    </row>
    <row r="608" spans="1:48" ht="15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  <c r="AE608" s="193"/>
      <c r="AF608" s="193"/>
      <c r="AG608" s="193"/>
      <c r="AH608" s="193"/>
      <c r="AI608" s="193"/>
      <c r="AJ608" s="193"/>
      <c r="AK608" s="193"/>
      <c r="AL608" s="193"/>
      <c r="AM608" s="193"/>
      <c r="AN608" s="193"/>
      <c r="AO608" s="193"/>
      <c r="AP608" s="193"/>
      <c r="AQ608" s="193"/>
      <c r="AR608" s="193"/>
      <c r="AS608" s="193"/>
      <c r="AT608" s="193"/>
      <c r="AU608" s="193"/>
      <c r="AV608" s="193"/>
    </row>
    <row r="609" spans="1:48" ht="15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  <c r="AE609" s="193"/>
      <c r="AF609" s="193"/>
      <c r="AG609" s="193"/>
      <c r="AH609" s="193"/>
      <c r="AI609" s="193"/>
      <c r="AJ609" s="193"/>
      <c r="AK609" s="193"/>
      <c r="AL609" s="193"/>
      <c r="AM609" s="193"/>
      <c r="AN609" s="193"/>
      <c r="AO609" s="193"/>
      <c r="AP609" s="193"/>
      <c r="AQ609" s="193"/>
      <c r="AR609" s="193"/>
      <c r="AS609" s="193"/>
      <c r="AT609" s="193"/>
      <c r="AU609" s="193"/>
      <c r="AV609" s="193"/>
    </row>
    <row r="610" spans="1:48" ht="15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  <c r="AE610" s="193"/>
      <c r="AF610" s="193"/>
      <c r="AG610" s="193"/>
      <c r="AH610" s="193"/>
      <c r="AI610" s="193"/>
      <c r="AJ610" s="193"/>
      <c r="AK610" s="193"/>
      <c r="AL610" s="193"/>
      <c r="AM610" s="193"/>
      <c r="AN610" s="193"/>
      <c r="AO610" s="193"/>
      <c r="AP610" s="193"/>
      <c r="AQ610" s="193"/>
      <c r="AR610" s="193"/>
      <c r="AS610" s="193"/>
      <c r="AT610" s="193"/>
      <c r="AU610" s="193"/>
      <c r="AV610" s="193"/>
    </row>
    <row r="611" spans="1:48" ht="15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  <c r="AE611" s="193"/>
      <c r="AF611" s="193"/>
      <c r="AG611" s="193"/>
      <c r="AH611" s="193"/>
      <c r="AI611" s="193"/>
      <c r="AJ611" s="193"/>
      <c r="AK611" s="193"/>
      <c r="AL611" s="193"/>
      <c r="AM611" s="193"/>
      <c r="AN611" s="193"/>
      <c r="AO611" s="193"/>
      <c r="AP611" s="193"/>
      <c r="AQ611" s="193"/>
      <c r="AR611" s="193"/>
      <c r="AS611" s="193"/>
      <c r="AT611" s="193"/>
      <c r="AU611" s="193"/>
      <c r="AV611" s="193"/>
    </row>
    <row r="612" spans="1:48" ht="15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  <c r="AE612" s="193"/>
      <c r="AF612" s="193"/>
      <c r="AG612" s="193"/>
      <c r="AH612" s="193"/>
      <c r="AI612" s="193"/>
      <c r="AJ612" s="193"/>
      <c r="AK612" s="193"/>
      <c r="AL612" s="193"/>
      <c r="AM612" s="193"/>
      <c r="AN612" s="193"/>
      <c r="AO612" s="193"/>
      <c r="AP612" s="193"/>
      <c r="AQ612" s="193"/>
      <c r="AR612" s="193"/>
      <c r="AS612" s="193"/>
      <c r="AT612" s="193"/>
      <c r="AU612" s="193"/>
      <c r="AV612" s="193"/>
    </row>
    <row r="613" spans="1:48" ht="15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  <c r="AE613" s="193"/>
      <c r="AF613" s="193"/>
      <c r="AG613" s="193"/>
      <c r="AH613" s="193"/>
      <c r="AI613" s="193"/>
      <c r="AJ613" s="193"/>
      <c r="AK613" s="193"/>
      <c r="AL613" s="193"/>
      <c r="AM613" s="193"/>
      <c r="AN613" s="193"/>
      <c r="AO613" s="193"/>
      <c r="AP613" s="193"/>
      <c r="AQ613" s="193"/>
      <c r="AR613" s="193"/>
      <c r="AS613" s="193"/>
      <c r="AT613" s="193"/>
      <c r="AU613" s="193"/>
      <c r="AV613" s="193"/>
    </row>
    <row r="614" spans="1:48" ht="15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  <c r="AE614" s="193"/>
      <c r="AF614" s="193"/>
      <c r="AG614" s="193"/>
      <c r="AH614" s="193"/>
      <c r="AI614" s="193"/>
      <c r="AJ614" s="193"/>
      <c r="AK614" s="193"/>
      <c r="AL614" s="193"/>
      <c r="AM614" s="193"/>
      <c r="AN614" s="193"/>
      <c r="AO614" s="193"/>
      <c r="AP614" s="193"/>
      <c r="AQ614" s="193"/>
      <c r="AR614" s="193"/>
      <c r="AS614" s="193"/>
      <c r="AT614" s="193"/>
      <c r="AU614" s="193"/>
      <c r="AV614" s="193"/>
    </row>
    <row r="615" spans="1:48" ht="15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  <c r="AE615" s="193"/>
      <c r="AF615" s="193"/>
      <c r="AG615" s="193"/>
      <c r="AH615" s="193"/>
      <c r="AI615" s="193"/>
      <c r="AJ615" s="193"/>
      <c r="AK615" s="193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</row>
    <row r="616" spans="1:48" ht="15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3"/>
      <c r="AG616" s="193"/>
      <c r="AH616" s="193"/>
      <c r="AI616" s="193"/>
      <c r="AJ616" s="193"/>
      <c r="AK616" s="193"/>
      <c r="AL616" s="193"/>
      <c r="AM616" s="193"/>
      <c r="AN616" s="193"/>
      <c r="AO616" s="193"/>
      <c r="AP616" s="193"/>
      <c r="AQ616" s="193"/>
      <c r="AR616" s="193"/>
      <c r="AS616" s="193"/>
      <c r="AT616" s="193"/>
      <c r="AU616" s="193"/>
      <c r="AV616" s="193"/>
    </row>
    <row r="617" spans="1:48" ht="15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  <c r="AE617" s="193"/>
      <c r="AF617" s="193"/>
      <c r="AG617" s="193"/>
      <c r="AH617" s="193"/>
      <c r="AI617" s="193"/>
      <c r="AJ617" s="193"/>
      <c r="AK617" s="193"/>
      <c r="AL617" s="193"/>
      <c r="AM617" s="193"/>
      <c r="AN617" s="193"/>
      <c r="AO617" s="193"/>
      <c r="AP617" s="193"/>
      <c r="AQ617" s="193"/>
      <c r="AR617" s="193"/>
      <c r="AS617" s="193"/>
      <c r="AT617" s="193"/>
      <c r="AU617" s="193"/>
      <c r="AV617" s="193"/>
    </row>
    <row r="618" spans="1:48" ht="15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  <c r="AE618" s="193"/>
      <c r="AF618" s="193"/>
      <c r="AG618" s="193"/>
      <c r="AH618" s="193"/>
      <c r="AI618" s="193"/>
      <c r="AJ618" s="193"/>
      <c r="AK618" s="193"/>
      <c r="AL618" s="193"/>
      <c r="AM618" s="193"/>
      <c r="AN618" s="193"/>
      <c r="AO618" s="193"/>
      <c r="AP618" s="193"/>
      <c r="AQ618" s="193"/>
      <c r="AR618" s="193"/>
      <c r="AS618" s="193"/>
      <c r="AT618" s="193"/>
      <c r="AU618" s="193"/>
      <c r="AV618" s="193"/>
    </row>
    <row r="619" spans="1:48" ht="15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3"/>
      <c r="AF619" s="193"/>
      <c r="AG619" s="193"/>
      <c r="AH619" s="193"/>
      <c r="AI619" s="193"/>
      <c r="AJ619" s="193"/>
      <c r="AK619" s="193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</row>
    <row r="620" spans="1:48" ht="15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3"/>
      <c r="AF620" s="193"/>
      <c r="AG620" s="193"/>
      <c r="AH620" s="193"/>
      <c r="AI620" s="193"/>
      <c r="AJ620" s="193"/>
      <c r="AK620" s="193"/>
      <c r="AL620" s="193"/>
      <c r="AM620" s="193"/>
      <c r="AN620" s="193"/>
      <c r="AO620" s="193"/>
      <c r="AP620" s="193"/>
      <c r="AQ620" s="193"/>
      <c r="AR620" s="193"/>
      <c r="AS620" s="193"/>
      <c r="AT620" s="193"/>
      <c r="AU620" s="193"/>
      <c r="AV620" s="193"/>
    </row>
    <row r="621" spans="1:48" ht="15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3"/>
      <c r="AF621" s="193"/>
      <c r="AG621" s="193"/>
      <c r="AH621" s="193"/>
      <c r="AI621" s="193"/>
      <c r="AJ621" s="193"/>
      <c r="AK621" s="193"/>
      <c r="AL621" s="193"/>
      <c r="AM621" s="193"/>
      <c r="AN621" s="193"/>
      <c r="AO621" s="193"/>
      <c r="AP621" s="193"/>
      <c r="AQ621" s="193"/>
      <c r="AR621" s="193"/>
      <c r="AS621" s="193"/>
      <c r="AT621" s="193"/>
      <c r="AU621" s="193"/>
      <c r="AV621" s="193"/>
    </row>
    <row r="622" spans="1:48" ht="15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  <c r="AE622" s="193"/>
      <c r="AF622" s="193"/>
      <c r="AG622" s="193"/>
      <c r="AH622" s="193"/>
      <c r="AI622" s="193"/>
      <c r="AJ622" s="193"/>
      <c r="AK622" s="193"/>
      <c r="AL622" s="193"/>
      <c r="AM622" s="193"/>
      <c r="AN622" s="193"/>
      <c r="AO622" s="193"/>
      <c r="AP622" s="193"/>
      <c r="AQ622" s="193"/>
      <c r="AR622" s="193"/>
      <c r="AS622" s="193"/>
      <c r="AT622" s="193"/>
      <c r="AU622" s="193"/>
      <c r="AV622" s="193"/>
    </row>
    <row r="623" spans="1:48" ht="15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  <c r="AE623" s="193"/>
      <c r="AF623" s="193"/>
      <c r="AG623" s="193"/>
      <c r="AH623" s="193"/>
      <c r="AI623" s="193"/>
      <c r="AJ623" s="193"/>
      <c r="AK623" s="193"/>
      <c r="AL623" s="193"/>
      <c r="AM623" s="193"/>
      <c r="AN623" s="193"/>
      <c r="AO623" s="193"/>
      <c r="AP623" s="193"/>
      <c r="AQ623" s="193"/>
      <c r="AR623" s="193"/>
      <c r="AS623" s="193"/>
      <c r="AT623" s="193"/>
      <c r="AU623" s="193"/>
      <c r="AV623" s="193"/>
    </row>
    <row r="624" spans="1:48" ht="15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  <c r="AE624" s="193"/>
      <c r="AF624" s="193"/>
      <c r="AG624" s="193"/>
      <c r="AH624" s="193"/>
      <c r="AI624" s="193"/>
      <c r="AJ624" s="193"/>
      <c r="AK624" s="193"/>
      <c r="AL624" s="193"/>
      <c r="AM624" s="193"/>
      <c r="AN624" s="193"/>
      <c r="AO624" s="193"/>
      <c r="AP624" s="193"/>
      <c r="AQ624" s="193"/>
      <c r="AR624" s="193"/>
      <c r="AS624" s="193"/>
      <c r="AT624" s="193"/>
      <c r="AU624" s="193"/>
      <c r="AV624" s="193"/>
    </row>
    <row r="625" spans="1:48" ht="15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3"/>
      <c r="AF625" s="193"/>
      <c r="AG625" s="193"/>
      <c r="AH625" s="193"/>
      <c r="AI625" s="193"/>
      <c r="AJ625" s="193"/>
      <c r="AK625" s="193"/>
      <c r="AL625" s="193"/>
      <c r="AM625" s="193"/>
      <c r="AN625" s="193"/>
      <c r="AO625" s="193"/>
      <c r="AP625" s="193"/>
      <c r="AQ625" s="193"/>
      <c r="AR625" s="193"/>
      <c r="AS625" s="193"/>
      <c r="AT625" s="193"/>
      <c r="AU625" s="193"/>
      <c r="AV625" s="193"/>
    </row>
    <row r="626" spans="1:48" ht="15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  <c r="AE626" s="193"/>
      <c r="AF626" s="193"/>
      <c r="AG626" s="193"/>
      <c r="AH626" s="193"/>
      <c r="AI626" s="193"/>
      <c r="AJ626" s="193"/>
      <c r="AK626" s="193"/>
      <c r="AL626" s="193"/>
      <c r="AM626" s="193"/>
      <c r="AN626" s="193"/>
      <c r="AO626" s="193"/>
      <c r="AP626" s="193"/>
      <c r="AQ626" s="193"/>
      <c r="AR626" s="193"/>
      <c r="AS626" s="193"/>
      <c r="AT626" s="193"/>
      <c r="AU626" s="193"/>
      <c r="AV626" s="193"/>
    </row>
    <row r="627" spans="1:48" ht="15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  <c r="AE627" s="193"/>
      <c r="AF627" s="193"/>
      <c r="AG627" s="193"/>
      <c r="AH627" s="193"/>
      <c r="AI627" s="193"/>
      <c r="AJ627" s="193"/>
      <c r="AK627" s="193"/>
      <c r="AL627" s="193"/>
      <c r="AM627" s="193"/>
      <c r="AN627" s="193"/>
      <c r="AO627" s="193"/>
      <c r="AP627" s="193"/>
      <c r="AQ627" s="193"/>
      <c r="AR627" s="193"/>
      <c r="AS627" s="193"/>
      <c r="AT627" s="193"/>
      <c r="AU627" s="193"/>
      <c r="AV627" s="193"/>
    </row>
    <row r="628" spans="1:48" ht="15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  <c r="AE628" s="193"/>
      <c r="AF628" s="193"/>
      <c r="AG628" s="193"/>
      <c r="AH628" s="193"/>
      <c r="AI628" s="193"/>
      <c r="AJ628" s="193"/>
      <c r="AK628" s="193"/>
      <c r="AL628" s="193"/>
      <c r="AM628" s="193"/>
      <c r="AN628" s="193"/>
      <c r="AO628" s="193"/>
      <c r="AP628" s="193"/>
      <c r="AQ628" s="193"/>
      <c r="AR628" s="193"/>
      <c r="AS628" s="193"/>
      <c r="AT628" s="193"/>
      <c r="AU628" s="193"/>
      <c r="AV628" s="193"/>
    </row>
    <row r="629" spans="1:48" ht="15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193"/>
      <c r="AB629" s="193"/>
      <c r="AC629" s="193"/>
      <c r="AD629" s="193"/>
      <c r="AE629" s="193"/>
      <c r="AF629" s="193"/>
      <c r="AG629" s="193"/>
      <c r="AH629" s="193"/>
      <c r="AI629" s="193"/>
      <c r="AJ629" s="193"/>
      <c r="AK629" s="193"/>
      <c r="AL629" s="193"/>
      <c r="AM629" s="193"/>
      <c r="AN629" s="193"/>
      <c r="AO629" s="193"/>
      <c r="AP629" s="193"/>
      <c r="AQ629" s="193"/>
      <c r="AR629" s="193"/>
      <c r="AS629" s="193"/>
      <c r="AT629" s="193"/>
      <c r="AU629" s="193"/>
      <c r="AV629" s="193"/>
    </row>
    <row r="630" spans="1:48" ht="15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  <c r="AE630" s="193"/>
      <c r="AF630" s="193"/>
      <c r="AG630" s="193"/>
      <c r="AH630" s="193"/>
      <c r="AI630" s="193"/>
      <c r="AJ630" s="193"/>
      <c r="AK630" s="193"/>
      <c r="AL630" s="193"/>
      <c r="AM630" s="193"/>
      <c r="AN630" s="193"/>
      <c r="AO630" s="193"/>
      <c r="AP630" s="193"/>
      <c r="AQ630" s="193"/>
      <c r="AR630" s="193"/>
      <c r="AS630" s="193"/>
      <c r="AT630" s="193"/>
      <c r="AU630" s="193"/>
      <c r="AV630" s="193"/>
    </row>
    <row r="631" spans="1:48" ht="15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  <c r="AE631" s="193"/>
      <c r="AF631" s="193"/>
      <c r="AG631" s="193"/>
      <c r="AH631" s="193"/>
      <c r="AI631" s="193"/>
      <c r="AJ631" s="193"/>
      <c r="AK631" s="193"/>
      <c r="AL631" s="193"/>
      <c r="AM631" s="193"/>
      <c r="AN631" s="193"/>
      <c r="AO631" s="193"/>
      <c r="AP631" s="193"/>
      <c r="AQ631" s="193"/>
      <c r="AR631" s="193"/>
      <c r="AS631" s="193"/>
      <c r="AT631" s="193"/>
      <c r="AU631" s="193"/>
      <c r="AV631" s="193"/>
    </row>
    <row r="632" spans="1:48" ht="15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  <c r="AE632" s="193"/>
      <c r="AF632" s="193"/>
      <c r="AG632" s="193"/>
      <c r="AH632" s="193"/>
      <c r="AI632" s="193"/>
      <c r="AJ632" s="193"/>
      <c r="AK632" s="193"/>
      <c r="AL632" s="193"/>
      <c r="AM632" s="193"/>
      <c r="AN632" s="193"/>
      <c r="AO632" s="193"/>
      <c r="AP632" s="193"/>
      <c r="AQ632" s="193"/>
      <c r="AR632" s="193"/>
      <c r="AS632" s="193"/>
      <c r="AT632" s="193"/>
      <c r="AU632" s="193"/>
      <c r="AV632" s="193"/>
    </row>
    <row r="633" spans="1:48" ht="15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  <c r="AE633" s="193"/>
      <c r="AF633" s="193"/>
      <c r="AG633" s="193"/>
      <c r="AH633" s="193"/>
      <c r="AI633" s="193"/>
      <c r="AJ633" s="193"/>
      <c r="AK633" s="193"/>
      <c r="AL633" s="193"/>
      <c r="AM633" s="193"/>
      <c r="AN633" s="193"/>
      <c r="AO633" s="193"/>
      <c r="AP633" s="193"/>
      <c r="AQ633" s="193"/>
      <c r="AR633" s="193"/>
      <c r="AS633" s="193"/>
      <c r="AT633" s="193"/>
      <c r="AU633" s="193"/>
      <c r="AV633" s="193"/>
    </row>
    <row r="634" spans="1:48" ht="15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193"/>
      <c r="AB634" s="193"/>
      <c r="AC634" s="193"/>
      <c r="AD634" s="193"/>
      <c r="AE634" s="193"/>
      <c r="AF634" s="193"/>
      <c r="AG634" s="193"/>
      <c r="AH634" s="193"/>
      <c r="AI634" s="193"/>
      <c r="AJ634" s="193"/>
      <c r="AK634" s="193"/>
      <c r="AL634" s="193"/>
      <c r="AM634" s="193"/>
      <c r="AN634" s="193"/>
      <c r="AO634" s="193"/>
      <c r="AP634" s="193"/>
      <c r="AQ634" s="193"/>
      <c r="AR634" s="193"/>
      <c r="AS634" s="193"/>
      <c r="AT634" s="193"/>
      <c r="AU634" s="193"/>
      <c r="AV634" s="193"/>
    </row>
    <row r="635" spans="1:48" ht="15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3"/>
      <c r="AF635" s="193"/>
      <c r="AG635" s="193"/>
      <c r="AH635" s="193"/>
      <c r="AI635" s="193"/>
      <c r="AJ635" s="193"/>
      <c r="AK635" s="193"/>
      <c r="AL635" s="193"/>
      <c r="AM635" s="193"/>
      <c r="AN635" s="193"/>
      <c r="AO635" s="193"/>
      <c r="AP635" s="193"/>
      <c r="AQ635" s="193"/>
      <c r="AR635" s="193"/>
      <c r="AS635" s="193"/>
      <c r="AT635" s="193"/>
      <c r="AU635" s="193"/>
      <c r="AV635" s="193"/>
    </row>
    <row r="636" spans="1:48" ht="15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  <c r="AE636" s="193"/>
      <c r="AF636" s="193"/>
      <c r="AG636" s="193"/>
      <c r="AH636" s="193"/>
      <c r="AI636" s="193"/>
      <c r="AJ636" s="193"/>
      <c r="AK636" s="193"/>
      <c r="AL636" s="193"/>
      <c r="AM636" s="193"/>
      <c r="AN636" s="193"/>
      <c r="AO636" s="193"/>
      <c r="AP636" s="193"/>
      <c r="AQ636" s="193"/>
      <c r="AR636" s="193"/>
      <c r="AS636" s="193"/>
      <c r="AT636" s="193"/>
      <c r="AU636" s="193"/>
      <c r="AV636" s="193"/>
    </row>
    <row r="637" spans="1:48" ht="15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193"/>
      <c r="AB637" s="193"/>
      <c r="AC637" s="193"/>
      <c r="AD637" s="193"/>
      <c r="AE637" s="193"/>
      <c r="AF637" s="193"/>
      <c r="AG637" s="193"/>
      <c r="AH637" s="193"/>
      <c r="AI637" s="193"/>
      <c r="AJ637" s="193"/>
      <c r="AK637" s="193"/>
      <c r="AL637" s="193"/>
      <c r="AM637" s="193"/>
      <c r="AN637" s="193"/>
      <c r="AO637" s="193"/>
      <c r="AP637" s="193"/>
      <c r="AQ637" s="193"/>
      <c r="AR637" s="193"/>
      <c r="AS637" s="193"/>
      <c r="AT637" s="193"/>
      <c r="AU637" s="193"/>
      <c r="AV637" s="193"/>
    </row>
    <row r="638" spans="1:48" ht="15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  <c r="AE638" s="193"/>
      <c r="AF638" s="193"/>
      <c r="AG638" s="193"/>
      <c r="AH638" s="193"/>
      <c r="AI638" s="193"/>
      <c r="AJ638" s="193"/>
      <c r="AK638" s="193"/>
      <c r="AL638" s="193"/>
      <c r="AM638" s="193"/>
      <c r="AN638" s="193"/>
      <c r="AO638" s="193"/>
      <c r="AP638" s="193"/>
      <c r="AQ638" s="193"/>
      <c r="AR638" s="193"/>
      <c r="AS638" s="193"/>
      <c r="AT638" s="193"/>
      <c r="AU638" s="193"/>
      <c r="AV638" s="193"/>
    </row>
    <row r="639" spans="1:48" ht="15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  <c r="AE639" s="193"/>
      <c r="AF639" s="193"/>
      <c r="AG639" s="193"/>
      <c r="AH639" s="193"/>
      <c r="AI639" s="193"/>
      <c r="AJ639" s="193"/>
      <c r="AK639" s="193"/>
      <c r="AL639" s="193"/>
      <c r="AM639" s="193"/>
      <c r="AN639" s="193"/>
      <c r="AO639" s="193"/>
      <c r="AP639" s="193"/>
      <c r="AQ639" s="193"/>
      <c r="AR639" s="193"/>
      <c r="AS639" s="193"/>
      <c r="AT639" s="193"/>
      <c r="AU639" s="193"/>
      <c r="AV639" s="193"/>
    </row>
    <row r="640" spans="1:48" ht="15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  <c r="AE640" s="193"/>
      <c r="AF640" s="193"/>
      <c r="AG640" s="193"/>
      <c r="AH640" s="193"/>
      <c r="AI640" s="193"/>
      <c r="AJ640" s="193"/>
      <c r="AK640" s="193"/>
      <c r="AL640" s="193"/>
      <c r="AM640" s="193"/>
      <c r="AN640" s="193"/>
      <c r="AO640" s="193"/>
      <c r="AP640" s="193"/>
      <c r="AQ640" s="193"/>
      <c r="AR640" s="193"/>
      <c r="AS640" s="193"/>
      <c r="AT640" s="193"/>
      <c r="AU640" s="193"/>
      <c r="AV640" s="193"/>
    </row>
    <row r="641" spans="1:48" ht="15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3"/>
      <c r="AF641" s="193"/>
      <c r="AG641" s="193"/>
      <c r="AH641" s="193"/>
      <c r="AI641" s="193"/>
      <c r="AJ641" s="193"/>
      <c r="AK641" s="193"/>
      <c r="AL641" s="193"/>
      <c r="AM641" s="193"/>
      <c r="AN641" s="193"/>
      <c r="AO641" s="193"/>
      <c r="AP641" s="193"/>
      <c r="AQ641" s="193"/>
      <c r="AR641" s="193"/>
      <c r="AS641" s="193"/>
      <c r="AT641" s="193"/>
      <c r="AU641" s="193"/>
      <c r="AV641" s="193"/>
    </row>
    <row r="642" spans="1:48" ht="15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  <c r="AE642" s="193"/>
      <c r="AF642" s="193"/>
      <c r="AG642" s="193"/>
      <c r="AH642" s="193"/>
      <c r="AI642" s="193"/>
      <c r="AJ642" s="193"/>
      <c r="AK642" s="193"/>
      <c r="AL642" s="193"/>
      <c r="AM642" s="193"/>
      <c r="AN642" s="193"/>
      <c r="AO642" s="193"/>
      <c r="AP642" s="193"/>
      <c r="AQ642" s="193"/>
      <c r="AR642" s="193"/>
      <c r="AS642" s="193"/>
      <c r="AT642" s="193"/>
      <c r="AU642" s="193"/>
      <c r="AV642" s="193"/>
    </row>
    <row r="643" spans="1:48" ht="15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  <c r="AE643" s="193"/>
      <c r="AF643" s="193"/>
      <c r="AG643" s="193"/>
      <c r="AH643" s="193"/>
      <c r="AI643" s="193"/>
      <c r="AJ643" s="193"/>
      <c r="AK643" s="193"/>
      <c r="AL643" s="193"/>
      <c r="AM643" s="193"/>
      <c r="AN643" s="193"/>
      <c r="AO643" s="193"/>
      <c r="AP643" s="193"/>
      <c r="AQ643" s="193"/>
      <c r="AR643" s="193"/>
      <c r="AS643" s="193"/>
      <c r="AT643" s="193"/>
      <c r="AU643" s="193"/>
      <c r="AV643" s="193"/>
    </row>
    <row r="644" spans="1:48" ht="15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  <c r="AE644" s="193"/>
      <c r="AF644" s="193"/>
      <c r="AG644" s="193"/>
      <c r="AH644" s="193"/>
      <c r="AI644" s="193"/>
      <c r="AJ644" s="193"/>
      <c r="AK644" s="193"/>
      <c r="AL644" s="193"/>
      <c r="AM644" s="193"/>
      <c r="AN644" s="193"/>
      <c r="AO644" s="193"/>
      <c r="AP644" s="193"/>
      <c r="AQ644" s="193"/>
      <c r="AR644" s="193"/>
      <c r="AS644" s="193"/>
      <c r="AT644" s="193"/>
      <c r="AU644" s="193"/>
      <c r="AV644" s="193"/>
    </row>
    <row r="645" spans="1:48" ht="15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  <c r="AE645" s="193"/>
      <c r="AF645" s="193"/>
      <c r="AG645" s="193"/>
      <c r="AH645" s="193"/>
      <c r="AI645" s="193"/>
      <c r="AJ645" s="193"/>
      <c r="AK645" s="193"/>
      <c r="AL645" s="193"/>
      <c r="AM645" s="193"/>
      <c r="AN645" s="193"/>
      <c r="AO645" s="193"/>
      <c r="AP645" s="193"/>
      <c r="AQ645" s="193"/>
      <c r="AR645" s="193"/>
      <c r="AS645" s="193"/>
      <c r="AT645" s="193"/>
      <c r="AU645" s="193"/>
      <c r="AV645" s="193"/>
    </row>
    <row r="646" spans="1:48" ht="15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  <c r="AE646" s="193"/>
      <c r="AF646" s="193"/>
      <c r="AG646" s="193"/>
      <c r="AH646" s="193"/>
      <c r="AI646" s="193"/>
      <c r="AJ646" s="193"/>
      <c r="AK646" s="193"/>
      <c r="AL646" s="193"/>
      <c r="AM646" s="193"/>
      <c r="AN646" s="193"/>
      <c r="AO646" s="193"/>
      <c r="AP646" s="193"/>
      <c r="AQ646" s="193"/>
      <c r="AR646" s="193"/>
      <c r="AS646" s="193"/>
      <c r="AT646" s="193"/>
      <c r="AU646" s="193"/>
      <c r="AV646" s="193"/>
    </row>
    <row r="647" spans="1:48" ht="15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  <c r="AE647" s="193"/>
      <c r="AF647" s="193"/>
      <c r="AG647" s="193"/>
      <c r="AH647" s="193"/>
      <c r="AI647" s="193"/>
      <c r="AJ647" s="193"/>
      <c r="AK647" s="193"/>
      <c r="AL647" s="193"/>
      <c r="AM647" s="193"/>
      <c r="AN647" s="193"/>
      <c r="AO647" s="193"/>
      <c r="AP647" s="193"/>
      <c r="AQ647" s="193"/>
      <c r="AR647" s="193"/>
      <c r="AS647" s="193"/>
      <c r="AT647" s="193"/>
      <c r="AU647" s="193"/>
      <c r="AV647" s="193"/>
    </row>
    <row r="648" spans="1:48" ht="15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  <c r="AE648" s="193"/>
      <c r="AF648" s="193"/>
      <c r="AG648" s="193"/>
      <c r="AH648" s="193"/>
      <c r="AI648" s="193"/>
      <c r="AJ648" s="193"/>
      <c r="AK648" s="193"/>
      <c r="AL648" s="193"/>
      <c r="AM648" s="193"/>
      <c r="AN648" s="193"/>
      <c r="AO648" s="193"/>
      <c r="AP648" s="193"/>
      <c r="AQ648" s="193"/>
      <c r="AR648" s="193"/>
      <c r="AS648" s="193"/>
      <c r="AT648" s="193"/>
      <c r="AU648" s="193"/>
      <c r="AV648" s="193"/>
    </row>
    <row r="649" spans="1:48" ht="15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  <c r="AE649" s="193"/>
      <c r="AF649" s="193"/>
      <c r="AG649" s="193"/>
      <c r="AH649" s="193"/>
      <c r="AI649" s="193"/>
      <c r="AJ649" s="193"/>
      <c r="AK649" s="193"/>
      <c r="AL649" s="193"/>
      <c r="AM649" s="193"/>
      <c r="AN649" s="193"/>
      <c r="AO649" s="193"/>
      <c r="AP649" s="193"/>
      <c r="AQ649" s="193"/>
      <c r="AR649" s="193"/>
      <c r="AS649" s="193"/>
      <c r="AT649" s="193"/>
      <c r="AU649" s="193"/>
      <c r="AV649" s="193"/>
    </row>
    <row r="650" spans="1:48" ht="15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  <c r="AE650" s="193"/>
      <c r="AF650" s="193"/>
      <c r="AG650" s="193"/>
      <c r="AH650" s="193"/>
      <c r="AI650" s="193"/>
      <c r="AJ650" s="193"/>
      <c r="AK650" s="193"/>
      <c r="AL650" s="193"/>
      <c r="AM650" s="193"/>
      <c r="AN650" s="193"/>
      <c r="AO650" s="193"/>
      <c r="AP650" s="193"/>
      <c r="AQ650" s="193"/>
      <c r="AR650" s="193"/>
      <c r="AS650" s="193"/>
      <c r="AT650" s="193"/>
      <c r="AU650" s="193"/>
      <c r="AV650" s="193"/>
    </row>
    <row r="651" spans="1:48" ht="15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  <c r="AQ651" s="193"/>
      <c r="AR651" s="193"/>
      <c r="AS651" s="193"/>
      <c r="AT651" s="193"/>
      <c r="AU651" s="193"/>
      <c r="AV651" s="193"/>
    </row>
    <row r="652" spans="1:48" ht="15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  <c r="AE652" s="193"/>
      <c r="AF652" s="193"/>
      <c r="AG652" s="193"/>
      <c r="AH652" s="193"/>
      <c r="AI652" s="193"/>
      <c r="AJ652" s="193"/>
      <c r="AK652" s="193"/>
      <c r="AL652" s="193"/>
      <c r="AM652" s="193"/>
      <c r="AN652" s="193"/>
      <c r="AO652" s="193"/>
      <c r="AP652" s="193"/>
      <c r="AQ652" s="193"/>
      <c r="AR652" s="193"/>
      <c r="AS652" s="193"/>
      <c r="AT652" s="193"/>
      <c r="AU652" s="193"/>
      <c r="AV652" s="193"/>
    </row>
    <row r="653" spans="1:48" ht="15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  <c r="AE653" s="193"/>
      <c r="AF653" s="193"/>
      <c r="AG653" s="193"/>
      <c r="AH653" s="193"/>
      <c r="AI653" s="193"/>
      <c r="AJ653" s="193"/>
      <c r="AK653" s="193"/>
      <c r="AL653" s="193"/>
      <c r="AM653" s="193"/>
      <c r="AN653" s="193"/>
      <c r="AO653" s="193"/>
      <c r="AP653" s="193"/>
      <c r="AQ653" s="193"/>
      <c r="AR653" s="193"/>
      <c r="AS653" s="193"/>
      <c r="AT653" s="193"/>
      <c r="AU653" s="193"/>
      <c r="AV653" s="193"/>
    </row>
    <row r="654" spans="1:48" ht="15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  <c r="AE654" s="193"/>
      <c r="AF654" s="193"/>
      <c r="AG654" s="193"/>
      <c r="AH654" s="193"/>
      <c r="AI654" s="193"/>
      <c r="AJ654" s="193"/>
      <c r="AK654" s="193"/>
      <c r="AL654" s="193"/>
      <c r="AM654" s="193"/>
      <c r="AN654" s="193"/>
      <c r="AO654" s="193"/>
      <c r="AP654" s="193"/>
      <c r="AQ654" s="193"/>
      <c r="AR654" s="193"/>
      <c r="AS654" s="193"/>
      <c r="AT654" s="193"/>
      <c r="AU654" s="193"/>
      <c r="AV654" s="193"/>
    </row>
    <row r="655" spans="1:48" ht="15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  <c r="AE655" s="193"/>
      <c r="AF655" s="193"/>
      <c r="AG655" s="193"/>
      <c r="AH655" s="193"/>
      <c r="AI655" s="193"/>
      <c r="AJ655" s="193"/>
      <c r="AK655" s="193"/>
      <c r="AL655" s="193"/>
      <c r="AM655" s="193"/>
      <c r="AN655" s="193"/>
      <c r="AO655" s="193"/>
      <c r="AP655" s="193"/>
      <c r="AQ655" s="193"/>
      <c r="AR655" s="193"/>
      <c r="AS655" s="193"/>
      <c r="AT655" s="193"/>
      <c r="AU655" s="193"/>
      <c r="AV655" s="193"/>
    </row>
    <row r="656" spans="1:48" ht="15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  <c r="AE656" s="193"/>
      <c r="AF656" s="193"/>
      <c r="AG656" s="193"/>
      <c r="AH656" s="193"/>
      <c r="AI656" s="193"/>
      <c r="AJ656" s="193"/>
      <c r="AK656" s="193"/>
      <c r="AL656" s="193"/>
      <c r="AM656" s="193"/>
      <c r="AN656" s="193"/>
      <c r="AO656" s="193"/>
      <c r="AP656" s="193"/>
      <c r="AQ656" s="193"/>
      <c r="AR656" s="193"/>
      <c r="AS656" s="193"/>
      <c r="AT656" s="193"/>
      <c r="AU656" s="193"/>
      <c r="AV656" s="193"/>
    </row>
    <row r="657" spans="1:48" ht="15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  <c r="AE657" s="193"/>
      <c r="AF657" s="193"/>
      <c r="AG657" s="193"/>
      <c r="AH657" s="193"/>
      <c r="AI657" s="193"/>
      <c r="AJ657" s="193"/>
      <c r="AK657" s="193"/>
      <c r="AL657" s="193"/>
      <c r="AM657" s="193"/>
      <c r="AN657" s="193"/>
      <c r="AO657" s="193"/>
      <c r="AP657" s="193"/>
      <c r="AQ657" s="193"/>
      <c r="AR657" s="193"/>
      <c r="AS657" s="193"/>
      <c r="AT657" s="193"/>
      <c r="AU657" s="193"/>
      <c r="AV657" s="193"/>
    </row>
    <row r="658" spans="1:48" ht="15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  <c r="AE658" s="193"/>
      <c r="AF658" s="193"/>
      <c r="AG658" s="193"/>
      <c r="AH658" s="193"/>
      <c r="AI658" s="193"/>
      <c r="AJ658" s="193"/>
      <c r="AK658" s="193"/>
      <c r="AL658" s="193"/>
      <c r="AM658" s="193"/>
      <c r="AN658" s="193"/>
      <c r="AO658" s="193"/>
      <c r="AP658" s="193"/>
      <c r="AQ658" s="193"/>
      <c r="AR658" s="193"/>
      <c r="AS658" s="193"/>
      <c r="AT658" s="193"/>
      <c r="AU658" s="193"/>
      <c r="AV658" s="193"/>
    </row>
    <row r="659" spans="1:48" ht="15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  <c r="AE659" s="193"/>
      <c r="AF659" s="193"/>
      <c r="AG659" s="193"/>
      <c r="AH659" s="193"/>
      <c r="AI659" s="193"/>
      <c r="AJ659" s="193"/>
      <c r="AK659" s="193"/>
      <c r="AL659" s="193"/>
      <c r="AM659" s="193"/>
      <c r="AN659" s="193"/>
      <c r="AO659" s="193"/>
      <c r="AP659" s="193"/>
      <c r="AQ659" s="193"/>
      <c r="AR659" s="193"/>
      <c r="AS659" s="193"/>
      <c r="AT659" s="193"/>
      <c r="AU659" s="193"/>
      <c r="AV659" s="193"/>
    </row>
    <row r="660" spans="1:48" ht="15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  <c r="AA660" s="193"/>
      <c r="AB660" s="193"/>
      <c r="AC660" s="193"/>
      <c r="AD660" s="193"/>
      <c r="AE660" s="193"/>
      <c r="AF660" s="193"/>
      <c r="AG660" s="193"/>
      <c r="AH660" s="193"/>
      <c r="AI660" s="193"/>
      <c r="AJ660" s="193"/>
      <c r="AK660" s="193"/>
      <c r="AL660" s="193"/>
      <c r="AM660" s="193"/>
      <c r="AN660" s="193"/>
      <c r="AO660" s="193"/>
      <c r="AP660" s="193"/>
      <c r="AQ660" s="193"/>
      <c r="AR660" s="193"/>
      <c r="AS660" s="193"/>
      <c r="AT660" s="193"/>
      <c r="AU660" s="193"/>
      <c r="AV660" s="193"/>
    </row>
    <row r="661" spans="1:48" ht="15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  <c r="AE661" s="193"/>
      <c r="AF661" s="193"/>
      <c r="AG661" s="193"/>
      <c r="AH661" s="193"/>
      <c r="AI661" s="193"/>
      <c r="AJ661" s="193"/>
      <c r="AK661" s="193"/>
      <c r="AL661" s="193"/>
      <c r="AM661" s="193"/>
      <c r="AN661" s="193"/>
      <c r="AO661" s="193"/>
      <c r="AP661" s="193"/>
      <c r="AQ661" s="193"/>
      <c r="AR661" s="193"/>
      <c r="AS661" s="193"/>
      <c r="AT661" s="193"/>
      <c r="AU661" s="193"/>
      <c r="AV661" s="193"/>
    </row>
    <row r="662" spans="1:48" ht="15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  <c r="AE662" s="193"/>
      <c r="AF662" s="193"/>
      <c r="AG662" s="193"/>
      <c r="AH662" s="193"/>
      <c r="AI662" s="193"/>
      <c r="AJ662" s="193"/>
      <c r="AK662" s="193"/>
      <c r="AL662" s="193"/>
      <c r="AM662" s="193"/>
      <c r="AN662" s="193"/>
      <c r="AO662" s="193"/>
      <c r="AP662" s="193"/>
      <c r="AQ662" s="193"/>
      <c r="AR662" s="193"/>
      <c r="AS662" s="193"/>
      <c r="AT662" s="193"/>
      <c r="AU662" s="193"/>
      <c r="AV662" s="193"/>
    </row>
    <row r="663" spans="1:48" ht="15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  <c r="AE663" s="193"/>
      <c r="AF663" s="193"/>
      <c r="AG663" s="193"/>
      <c r="AH663" s="193"/>
      <c r="AI663" s="193"/>
      <c r="AJ663" s="193"/>
      <c r="AK663" s="193"/>
      <c r="AL663" s="193"/>
      <c r="AM663" s="193"/>
      <c r="AN663" s="193"/>
      <c r="AO663" s="193"/>
      <c r="AP663" s="193"/>
      <c r="AQ663" s="193"/>
      <c r="AR663" s="193"/>
      <c r="AS663" s="193"/>
      <c r="AT663" s="193"/>
      <c r="AU663" s="193"/>
      <c r="AV663" s="193"/>
    </row>
    <row r="664" spans="1:48" ht="15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  <c r="AE664" s="193"/>
      <c r="AF664" s="193"/>
      <c r="AG664" s="193"/>
      <c r="AH664" s="193"/>
      <c r="AI664" s="193"/>
      <c r="AJ664" s="193"/>
      <c r="AK664" s="193"/>
      <c r="AL664" s="193"/>
      <c r="AM664" s="193"/>
      <c r="AN664" s="193"/>
      <c r="AO664" s="193"/>
      <c r="AP664" s="193"/>
      <c r="AQ664" s="193"/>
      <c r="AR664" s="193"/>
      <c r="AS664" s="193"/>
      <c r="AT664" s="193"/>
      <c r="AU664" s="193"/>
      <c r="AV664" s="193"/>
    </row>
    <row r="665" spans="1:48" ht="15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  <c r="AA665" s="193"/>
      <c r="AB665" s="193"/>
      <c r="AC665" s="193"/>
      <c r="AD665" s="193"/>
      <c r="AE665" s="193"/>
      <c r="AF665" s="193"/>
      <c r="AG665" s="193"/>
      <c r="AH665" s="193"/>
      <c r="AI665" s="193"/>
      <c r="AJ665" s="193"/>
      <c r="AK665" s="193"/>
      <c r="AL665" s="193"/>
      <c r="AM665" s="193"/>
      <c r="AN665" s="193"/>
      <c r="AO665" s="193"/>
      <c r="AP665" s="193"/>
      <c r="AQ665" s="193"/>
      <c r="AR665" s="193"/>
      <c r="AS665" s="193"/>
      <c r="AT665" s="193"/>
      <c r="AU665" s="193"/>
      <c r="AV665" s="193"/>
    </row>
    <row r="666" spans="1:48" ht="15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  <c r="AE666" s="193"/>
      <c r="AF666" s="193"/>
      <c r="AG666" s="193"/>
      <c r="AH666" s="193"/>
      <c r="AI666" s="193"/>
      <c r="AJ666" s="193"/>
      <c r="AK666" s="193"/>
      <c r="AL666" s="193"/>
      <c r="AM666" s="193"/>
      <c r="AN666" s="193"/>
      <c r="AO666" s="193"/>
      <c r="AP666" s="193"/>
      <c r="AQ666" s="193"/>
      <c r="AR666" s="193"/>
      <c r="AS666" s="193"/>
      <c r="AT666" s="193"/>
      <c r="AU666" s="193"/>
      <c r="AV666" s="193"/>
    </row>
    <row r="667" spans="1:48" ht="15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  <c r="AE667" s="193"/>
      <c r="AF667" s="193"/>
      <c r="AG667" s="193"/>
      <c r="AH667" s="193"/>
      <c r="AI667" s="193"/>
      <c r="AJ667" s="193"/>
      <c r="AK667" s="193"/>
      <c r="AL667" s="193"/>
      <c r="AM667" s="193"/>
      <c r="AN667" s="193"/>
      <c r="AO667" s="193"/>
      <c r="AP667" s="193"/>
      <c r="AQ667" s="193"/>
      <c r="AR667" s="193"/>
      <c r="AS667" s="193"/>
      <c r="AT667" s="193"/>
      <c r="AU667" s="193"/>
      <c r="AV667" s="193"/>
    </row>
    <row r="668" spans="1:48" ht="15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  <c r="AE668" s="193"/>
      <c r="AF668" s="193"/>
      <c r="AG668" s="193"/>
      <c r="AH668" s="193"/>
      <c r="AI668" s="193"/>
      <c r="AJ668" s="193"/>
      <c r="AK668" s="193"/>
      <c r="AL668" s="193"/>
      <c r="AM668" s="193"/>
      <c r="AN668" s="193"/>
      <c r="AO668" s="193"/>
      <c r="AP668" s="193"/>
      <c r="AQ668" s="193"/>
      <c r="AR668" s="193"/>
      <c r="AS668" s="193"/>
      <c r="AT668" s="193"/>
      <c r="AU668" s="193"/>
      <c r="AV668" s="193"/>
    </row>
    <row r="669" spans="1:48" ht="15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  <c r="AE669" s="193"/>
      <c r="AF669" s="193"/>
      <c r="AG669" s="193"/>
      <c r="AH669" s="193"/>
      <c r="AI669" s="193"/>
      <c r="AJ669" s="193"/>
      <c r="AK669" s="193"/>
      <c r="AL669" s="193"/>
      <c r="AM669" s="193"/>
      <c r="AN669" s="193"/>
      <c r="AO669" s="193"/>
      <c r="AP669" s="193"/>
      <c r="AQ669" s="193"/>
      <c r="AR669" s="193"/>
      <c r="AS669" s="193"/>
      <c r="AT669" s="193"/>
      <c r="AU669" s="193"/>
      <c r="AV669" s="193"/>
    </row>
    <row r="670" spans="1:48" ht="15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3"/>
      <c r="AF670" s="193"/>
      <c r="AG670" s="193"/>
      <c r="AH670" s="193"/>
      <c r="AI670" s="193"/>
      <c r="AJ670" s="193"/>
      <c r="AK670" s="193"/>
      <c r="AL670" s="193"/>
      <c r="AM670" s="193"/>
      <c r="AN670" s="193"/>
      <c r="AO670" s="193"/>
      <c r="AP670" s="193"/>
      <c r="AQ670" s="193"/>
      <c r="AR670" s="193"/>
      <c r="AS670" s="193"/>
      <c r="AT670" s="193"/>
      <c r="AU670" s="193"/>
      <c r="AV670" s="193"/>
    </row>
    <row r="671" spans="1:48" ht="15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  <c r="AE671" s="193"/>
      <c r="AF671" s="193"/>
      <c r="AG671" s="193"/>
      <c r="AH671" s="193"/>
      <c r="AI671" s="193"/>
      <c r="AJ671" s="193"/>
      <c r="AK671" s="193"/>
      <c r="AL671" s="193"/>
      <c r="AM671" s="193"/>
      <c r="AN671" s="193"/>
      <c r="AO671" s="193"/>
      <c r="AP671" s="193"/>
      <c r="AQ671" s="193"/>
      <c r="AR671" s="193"/>
      <c r="AS671" s="193"/>
      <c r="AT671" s="193"/>
      <c r="AU671" s="193"/>
      <c r="AV671" s="193"/>
    </row>
    <row r="672" spans="1:48" ht="15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  <c r="AE672" s="193"/>
      <c r="AF672" s="193"/>
      <c r="AG672" s="193"/>
      <c r="AH672" s="193"/>
      <c r="AI672" s="193"/>
      <c r="AJ672" s="193"/>
      <c r="AK672" s="193"/>
      <c r="AL672" s="193"/>
      <c r="AM672" s="193"/>
      <c r="AN672" s="193"/>
      <c r="AO672" s="193"/>
      <c r="AP672" s="193"/>
      <c r="AQ672" s="193"/>
      <c r="AR672" s="193"/>
      <c r="AS672" s="193"/>
      <c r="AT672" s="193"/>
      <c r="AU672" s="193"/>
      <c r="AV672" s="193"/>
    </row>
    <row r="673" spans="1:48" ht="15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  <c r="AA673" s="193"/>
      <c r="AB673" s="193"/>
      <c r="AC673" s="193"/>
      <c r="AD673" s="193"/>
      <c r="AE673" s="193"/>
      <c r="AF673" s="193"/>
      <c r="AG673" s="193"/>
      <c r="AH673" s="193"/>
      <c r="AI673" s="193"/>
      <c r="AJ673" s="193"/>
      <c r="AK673" s="193"/>
      <c r="AL673" s="193"/>
      <c r="AM673" s="193"/>
      <c r="AN673" s="193"/>
      <c r="AO673" s="193"/>
      <c r="AP673" s="193"/>
      <c r="AQ673" s="193"/>
      <c r="AR673" s="193"/>
      <c r="AS673" s="193"/>
      <c r="AT673" s="193"/>
      <c r="AU673" s="193"/>
      <c r="AV673" s="193"/>
    </row>
    <row r="674" spans="1:48" ht="15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  <c r="AE674" s="193"/>
      <c r="AF674" s="193"/>
      <c r="AG674" s="193"/>
      <c r="AH674" s="193"/>
      <c r="AI674" s="193"/>
      <c r="AJ674" s="193"/>
      <c r="AK674" s="193"/>
      <c r="AL674" s="193"/>
      <c r="AM674" s="193"/>
      <c r="AN674" s="193"/>
      <c r="AO674" s="193"/>
      <c r="AP674" s="193"/>
      <c r="AQ674" s="193"/>
      <c r="AR674" s="193"/>
      <c r="AS674" s="193"/>
      <c r="AT674" s="193"/>
      <c r="AU674" s="193"/>
      <c r="AV674" s="193"/>
    </row>
    <row r="675" spans="1:48" ht="15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  <c r="AE675" s="193"/>
      <c r="AF675" s="193"/>
      <c r="AG675" s="193"/>
      <c r="AH675" s="193"/>
      <c r="AI675" s="193"/>
      <c r="AJ675" s="193"/>
      <c r="AK675" s="193"/>
      <c r="AL675" s="193"/>
      <c r="AM675" s="193"/>
      <c r="AN675" s="193"/>
      <c r="AO675" s="193"/>
      <c r="AP675" s="193"/>
      <c r="AQ675" s="193"/>
      <c r="AR675" s="193"/>
      <c r="AS675" s="193"/>
      <c r="AT675" s="193"/>
      <c r="AU675" s="193"/>
      <c r="AV675" s="193"/>
    </row>
    <row r="676" spans="1:48" ht="15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3"/>
      <c r="AF676" s="193"/>
      <c r="AG676" s="193"/>
      <c r="AH676" s="193"/>
      <c r="AI676" s="193"/>
      <c r="AJ676" s="193"/>
      <c r="AK676" s="193"/>
      <c r="AL676" s="193"/>
      <c r="AM676" s="193"/>
      <c r="AN676" s="193"/>
      <c r="AO676" s="193"/>
      <c r="AP676" s="193"/>
      <c r="AQ676" s="193"/>
      <c r="AR676" s="193"/>
      <c r="AS676" s="193"/>
      <c r="AT676" s="193"/>
      <c r="AU676" s="193"/>
      <c r="AV676" s="193"/>
    </row>
    <row r="677" spans="1:48" ht="15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  <c r="AE677" s="193"/>
      <c r="AF677" s="193"/>
      <c r="AG677" s="193"/>
      <c r="AH677" s="193"/>
      <c r="AI677" s="193"/>
      <c r="AJ677" s="193"/>
      <c r="AK677" s="193"/>
      <c r="AL677" s="193"/>
      <c r="AM677" s="193"/>
      <c r="AN677" s="193"/>
      <c r="AO677" s="193"/>
      <c r="AP677" s="193"/>
      <c r="AQ677" s="193"/>
      <c r="AR677" s="193"/>
      <c r="AS677" s="193"/>
      <c r="AT677" s="193"/>
      <c r="AU677" s="193"/>
      <c r="AV677" s="193"/>
    </row>
    <row r="678" spans="1:48" ht="15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  <c r="AE678" s="193"/>
      <c r="AF678" s="193"/>
      <c r="AG678" s="193"/>
      <c r="AH678" s="193"/>
      <c r="AI678" s="193"/>
      <c r="AJ678" s="193"/>
      <c r="AK678" s="193"/>
      <c r="AL678" s="193"/>
      <c r="AM678" s="193"/>
      <c r="AN678" s="193"/>
      <c r="AO678" s="193"/>
      <c r="AP678" s="193"/>
      <c r="AQ678" s="193"/>
      <c r="AR678" s="193"/>
      <c r="AS678" s="193"/>
      <c r="AT678" s="193"/>
      <c r="AU678" s="193"/>
      <c r="AV678" s="193"/>
    </row>
    <row r="679" spans="1:48" ht="15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  <c r="AA679" s="193"/>
      <c r="AB679" s="193"/>
      <c r="AC679" s="193"/>
      <c r="AD679" s="193"/>
      <c r="AE679" s="193"/>
      <c r="AF679" s="193"/>
      <c r="AG679" s="193"/>
      <c r="AH679" s="193"/>
      <c r="AI679" s="193"/>
      <c r="AJ679" s="193"/>
      <c r="AK679" s="193"/>
      <c r="AL679" s="193"/>
      <c r="AM679" s="193"/>
      <c r="AN679" s="193"/>
      <c r="AO679" s="193"/>
      <c r="AP679" s="193"/>
      <c r="AQ679" s="193"/>
      <c r="AR679" s="193"/>
      <c r="AS679" s="193"/>
      <c r="AT679" s="193"/>
      <c r="AU679" s="193"/>
      <c r="AV679" s="193"/>
    </row>
    <row r="680" spans="1:48" ht="15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  <c r="AE680" s="193"/>
      <c r="AF680" s="193"/>
      <c r="AG680" s="193"/>
      <c r="AH680" s="193"/>
      <c r="AI680" s="193"/>
      <c r="AJ680" s="193"/>
      <c r="AK680" s="193"/>
      <c r="AL680" s="193"/>
      <c r="AM680" s="193"/>
      <c r="AN680" s="193"/>
      <c r="AO680" s="193"/>
      <c r="AP680" s="193"/>
      <c r="AQ680" s="193"/>
      <c r="AR680" s="193"/>
      <c r="AS680" s="193"/>
      <c r="AT680" s="193"/>
      <c r="AU680" s="193"/>
      <c r="AV680" s="193"/>
    </row>
    <row r="681" spans="1:48" ht="15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  <c r="AE681" s="193"/>
      <c r="AF681" s="193"/>
      <c r="AG681" s="193"/>
      <c r="AH681" s="193"/>
      <c r="AI681" s="193"/>
      <c r="AJ681" s="193"/>
      <c r="AK681" s="193"/>
      <c r="AL681" s="193"/>
      <c r="AM681" s="193"/>
      <c r="AN681" s="193"/>
      <c r="AO681" s="193"/>
      <c r="AP681" s="193"/>
      <c r="AQ681" s="193"/>
      <c r="AR681" s="193"/>
      <c r="AS681" s="193"/>
      <c r="AT681" s="193"/>
      <c r="AU681" s="193"/>
      <c r="AV681" s="193"/>
    </row>
    <row r="682" spans="1:48" ht="15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  <c r="AE682" s="193"/>
      <c r="AF682" s="193"/>
      <c r="AG682" s="193"/>
      <c r="AH682" s="193"/>
      <c r="AI682" s="193"/>
      <c r="AJ682" s="193"/>
      <c r="AK682" s="193"/>
      <c r="AL682" s="193"/>
      <c r="AM682" s="193"/>
      <c r="AN682" s="193"/>
      <c r="AO682" s="193"/>
      <c r="AP682" s="193"/>
      <c r="AQ682" s="193"/>
      <c r="AR682" s="193"/>
      <c r="AS682" s="193"/>
      <c r="AT682" s="193"/>
      <c r="AU682" s="193"/>
      <c r="AV682" s="193"/>
    </row>
    <row r="683" spans="1:48" ht="15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  <c r="AE683" s="193"/>
      <c r="AF683" s="193"/>
      <c r="AG683" s="193"/>
      <c r="AH683" s="193"/>
      <c r="AI683" s="193"/>
      <c r="AJ683" s="193"/>
      <c r="AK683" s="193"/>
      <c r="AL683" s="193"/>
      <c r="AM683" s="193"/>
      <c r="AN683" s="193"/>
      <c r="AO683" s="193"/>
      <c r="AP683" s="193"/>
      <c r="AQ683" s="193"/>
      <c r="AR683" s="193"/>
      <c r="AS683" s="193"/>
      <c r="AT683" s="193"/>
      <c r="AU683" s="193"/>
      <c r="AV683" s="193"/>
    </row>
    <row r="684" spans="1:48" ht="15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  <c r="AE684" s="193"/>
      <c r="AF684" s="193"/>
      <c r="AG684" s="193"/>
      <c r="AH684" s="193"/>
      <c r="AI684" s="193"/>
      <c r="AJ684" s="193"/>
      <c r="AK684" s="193"/>
      <c r="AL684" s="193"/>
      <c r="AM684" s="193"/>
      <c r="AN684" s="193"/>
      <c r="AO684" s="193"/>
      <c r="AP684" s="193"/>
      <c r="AQ684" s="193"/>
      <c r="AR684" s="193"/>
      <c r="AS684" s="193"/>
      <c r="AT684" s="193"/>
      <c r="AU684" s="193"/>
      <c r="AV684" s="193"/>
    </row>
    <row r="685" spans="1:48" ht="15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  <c r="AE685" s="193"/>
      <c r="AF685" s="193"/>
      <c r="AG685" s="193"/>
      <c r="AH685" s="193"/>
      <c r="AI685" s="193"/>
      <c r="AJ685" s="193"/>
      <c r="AK685" s="193"/>
      <c r="AL685" s="193"/>
      <c r="AM685" s="193"/>
      <c r="AN685" s="193"/>
      <c r="AO685" s="193"/>
      <c r="AP685" s="193"/>
      <c r="AQ685" s="193"/>
      <c r="AR685" s="193"/>
      <c r="AS685" s="193"/>
      <c r="AT685" s="193"/>
      <c r="AU685" s="193"/>
      <c r="AV685" s="193"/>
    </row>
    <row r="686" spans="1:48" ht="15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  <c r="AE686" s="193"/>
      <c r="AF686" s="193"/>
      <c r="AG686" s="193"/>
      <c r="AH686" s="193"/>
      <c r="AI686" s="193"/>
      <c r="AJ686" s="193"/>
      <c r="AK686" s="193"/>
      <c r="AL686" s="193"/>
      <c r="AM686" s="193"/>
      <c r="AN686" s="193"/>
      <c r="AO686" s="193"/>
      <c r="AP686" s="193"/>
      <c r="AQ686" s="193"/>
      <c r="AR686" s="193"/>
      <c r="AS686" s="193"/>
      <c r="AT686" s="193"/>
      <c r="AU686" s="193"/>
      <c r="AV686" s="193"/>
    </row>
    <row r="687" spans="1:48" ht="15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  <c r="AE687" s="193"/>
      <c r="AF687" s="193"/>
      <c r="AG687" s="193"/>
      <c r="AH687" s="193"/>
      <c r="AI687" s="193"/>
      <c r="AJ687" s="193"/>
      <c r="AK687" s="193"/>
      <c r="AL687" s="193"/>
      <c r="AM687" s="193"/>
      <c r="AN687" s="193"/>
      <c r="AO687" s="193"/>
      <c r="AP687" s="193"/>
      <c r="AQ687" s="193"/>
      <c r="AR687" s="193"/>
      <c r="AS687" s="193"/>
      <c r="AT687" s="193"/>
      <c r="AU687" s="193"/>
      <c r="AV687" s="193"/>
    </row>
    <row r="688" spans="1:48" ht="15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  <c r="AE688" s="193"/>
      <c r="AF688" s="193"/>
      <c r="AG688" s="193"/>
      <c r="AH688" s="193"/>
      <c r="AI688" s="193"/>
      <c r="AJ688" s="193"/>
      <c r="AK688" s="193"/>
      <c r="AL688" s="193"/>
      <c r="AM688" s="193"/>
      <c r="AN688" s="193"/>
      <c r="AO688" s="193"/>
      <c r="AP688" s="193"/>
      <c r="AQ688" s="193"/>
      <c r="AR688" s="193"/>
      <c r="AS688" s="193"/>
      <c r="AT688" s="193"/>
      <c r="AU688" s="193"/>
      <c r="AV688" s="193"/>
    </row>
    <row r="689" spans="1:48" ht="15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  <c r="AE689" s="193"/>
      <c r="AF689" s="193"/>
      <c r="AG689" s="193"/>
      <c r="AH689" s="193"/>
      <c r="AI689" s="193"/>
      <c r="AJ689" s="193"/>
      <c r="AK689" s="193"/>
      <c r="AL689" s="193"/>
      <c r="AM689" s="193"/>
      <c r="AN689" s="193"/>
      <c r="AO689" s="193"/>
      <c r="AP689" s="193"/>
      <c r="AQ689" s="193"/>
      <c r="AR689" s="193"/>
      <c r="AS689" s="193"/>
      <c r="AT689" s="193"/>
      <c r="AU689" s="193"/>
      <c r="AV689" s="193"/>
    </row>
    <row r="690" spans="1:48" ht="15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  <c r="AE690" s="193"/>
      <c r="AF690" s="193"/>
      <c r="AG690" s="193"/>
      <c r="AH690" s="193"/>
      <c r="AI690" s="193"/>
      <c r="AJ690" s="193"/>
      <c r="AK690" s="193"/>
      <c r="AL690" s="193"/>
      <c r="AM690" s="193"/>
      <c r="AN690" s="193"/>
      <c r="AO690" s="193"/>
      <c r="AP690" s="193"/>
      <c r="AQ690" s="193"/>
      <c r="AR690" s="193"/>
      <c r="AS690" s="193"/>
      <c r="AT690" s="193"/>
      <c r="AU690" s="193"/>
      <c r="AV690" s="193"/>
    </row>
    <row r="691" spans="1:48" ht="15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  <c r="AE691" s="193"/>
      <c r="AF691" s="193"/>
      <c r="AG691" s="193"/>
      <c r="AH691" s="193"/>
      <c r="AI691" s="193"/>
      <c r="AJ691" s="193"/>
      <c r="AK691" s="193"/>
      <c r="AL691" s="193"/>
      <c r="AM691" s="193"/>
      <c r="AN691" s="193"/>
      <c r="AO691" s="193"/>
      <c r="AP691" s="193"/>
      <c r="AQ691" s="193"/>
      <c r="AR691" s="193"/>
      <c r="AS691" s="193"/>
      <c r="AT691" s="193"/>
      <c r="AU691" s="193"/>
      <c r="AV691" s="193"/>
    </row>
    <row r="692" spans="1:48" ht="15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  <c r="AE692" s="193"/>
      <c r="AF692" s="193"/>
      <c r="AG692" s="193"/>
      <c r="AH692" s="193"/>
      <c r="AI692" s="193"/>
      <c r="AJ692" s="193"/>
      <c r="AK692" s="193"/>
      <c r="AL692" s="193"/>
      <c r="AM692" s="193"/>
      <c r="AN692" s="193"/>
      <c r="AO692" s="193"/>
      <c r="AP692" s="193"/>
      <c r="AQ692" s="193"/>
      <c r="AR692" s="193"/>
      <c r="AS692" s="193"/>
      <c r="AT692" s="193"/>
      <c r="AU692" s="193"/>
      <c r="AV692" s="193"/>
    </row>
    <row r="693" spans="1:48" ht="15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  <c r="AE693" s="193"/>
      <c r="AF693" s="193"/>
      <c r="AG693" s="193"/>
      <c r="AH693" s="193"/>
      <c r="AI693" s="193"/>
      <c r="AJ693" s="193"/>
      <c r="AK693" s="193"/>
      <c r="AL693" s="193"/>
      <c r="AM693" s="193"/>
      <c r="AN693" s="193"/>
      <c r="AO693" s="193"/>
      <c r="AP693" s="193"/>
      <c r="AQ693" s="193"/>
      <c r="AR693" s="193"/>
      <c r="AS693" s="193"/>
      <c r="AT693" s="193"/>
      <c r="AU693" s="193"/>
      <c r="AV693" s="193"/>
    </row>
    <row r="694" spans="1:48" ht="15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  <c r="AE694" s="193"/>
      <c r="AF694" s="193"/>
      <c r="AG694" s="193"/>
      <c r="AH694" s="193"/>
      <c r="AI694" s="193"/>
      <c r="AJ694" s="193"/>
      <c r="AK694" s="193"/>
      <c r="AL694" s="193"/>
      <c r="AM694" s="193"/>
      <c r="AN694" s="193"/>
      <c r="AO694" s="193"/>
      <c r="AP694" s="193"/>
      <c r="AQ694" s="193"/>
      <c r="AR694" s="193"/>
      <c r="AS694" s="193"/>
      <c r="AT694" s="193"/>
      <c r="AU694" s="193"/>
      <c r="AV694" s="193"/>
    </row>
    <row r="695" spans="1:48" ht="15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  <c r="AE695" s="193"/>
      <c r="AF695" s="193"/>
      <c r="AG695" s="193"/>
      <c r="AH695" s="193"/>
      <c r="AI695" s="193"/>
      <c r="AJ695" s="193"/>
      <c r="AK695" s="193"/>
      <c r="AL695" s="193"/>
      <c r="AM695" s="193"/>
      <c r="AN695" s="193"/>
      <c r="AO695" s="193"/>
      <c r="AP695" s="193"/>
      <c r="AQ695" s="193"/>
      <c r="AR695" s="193"/>
      <c r="AS695" s="193"/>
      <c r="AT695" s="193"/>
      <c r="AU695" s="193"/>
      <c r="AV695" s="193"/>
    </row>
    <row r="696" spans="1:48" ht="15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  <c r="AE696" s="193"/>
      <c r="AF696" s="193"/>
      <c r="AG696" s="193"/>
      <c r="AH696" s="193"/>
      <c r="AI696" s="193"/>
      <c r="AJ696" s="193"/>
      <c r="AK696" s="193"/>
      <c r="AL696" s="193"/>
      <c r="AM696" s="193"/>
      <c r="AN696" s="193"/>
      <c r="AO696" s="193"/>
      <c r="AP696" s="193"/>
      <c r="AQ696" s="193"/>
      <c r="AR696" s="193"/>
      <c r="AS696" s="193"/>
      <c r="AT696" s="193"/>
      <c r="AU696" s="193"/>
      <c r="AV696" s="193"/>
    </row>
    <row r="697" spans="1:48" ht="15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  <c r="AE697" s="193"/>
      <c r="AF697" s="193"/>
      <c r="AG697" s="193"/>
      <c r="AH697" s="193"/>
      <c r="AI697" s="193"/>
      <c r="AJ697" s="193"/>
      <c r="AK697" s="193"/>
      <c r="AL697" s="193"/>
      <c r="AM697" s="193"/>
      <c r="AN697" s="193"/>
      <c r="AO697" s="193"/>
      <c r="AP697" s="193"/>
      <c r="AQ697" s="193"/>
      <c r="AR697" s="193"/>
      <c r="AS697" s="193"/>
      <c r="AT697" s="193"/>
      <c r="AU697" s="193"/>
      <c r="AV697" s="193"/>
    </row>
    <row r="698" spans="1:48" ht="15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  <c r="AE698" s="193"/>
      <c r="AF698" s="193"/>
      <c r="AG698" s="193"/>
      <c r="AH698" s="193"/>
      <c r="AI698" s="193"/>
      <c r="AJ698" s="193"/>
      <c r="AK698" s="193"/>
      <c r="AL698" s="193"/>
      <c r="AM698" s="193"/>
      <c r="AN698" s="193"/>
      <c r="AO698" s="193"/>
      <c r="AP698" s="193"/>
      <c r="AQ698" s="193"/>
      <c r="AR698" s="193"/>
      <c r="AS698" s="193"/>
      <c r="AT698" s="193"/>
      <c r="AU698" s="193"/>
      <c r="AV698" s="193"/>
    </row>
    <row r="699" spans="1:48" ht="15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  <c r="AE699" s="193"/>
      <c r="AF699" s="193"/>
      <c r="AG699" s="193"/>
      <c r="AH699" s="193"/>
      <c r="AI699" s="193"/>
      <c r="AJ699" s="193"/>
      <c r="AK699" s="193"/>
      <c r="AL699" s="193"/>
      <c r="AM699" s="193"/>
      <c r="AN699" s="193"/>
      <c r="AO699" s="193"/>
      <c r="AP699" s="193"/>
      <c r="AQ699" s="193"/>
      <c r="AR699" s="193"/>
      <c r="AS699" s="193"/>
      <c r="AT699" s="193"/>
      <c r="AU699" s="193"/>
      <c r="AV699" s="193"/>
    </row>
    <row r="700" spans="1:48" ht="15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  <c r="AE700" s="193"/>
      <c r="AF700" s="193"/>
      <c r="AG700" s="193"/>
      <c r="AH700" s="193"/>
      <c r="AI700" s="193"/>
      <c r="AJ700" s="193"/>
      <c r="AK700" s="193"/>
      <c r="AL700" s="193"/>
      <c r="AM700" s="193"/>
      <c r="AN700" s="193"/>
      <c r="AO700" s="193"/>
      <c r="AP700" s="193"/>
      <c r="AQ700" s="193"/>
      <c r="AR700" s="193"/>
      <c r="AS700" s="193"/>
      <c r="AT700" s="193"/>
      <c r="AU700" s="193"/>
      <c r="AV700" s="193"/>
    </row>
    <row r="701" spans="1:48" ht="15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  <c r="AE701" s="193"/>
      <c r="AF701" s="193"/>
      <c r="AG701" s="193"/>
      <c r="AH701" s="193"/>
      <c r="AI701" s="193"/>
      <c r="AJ701" s="193"/>
      <c r="AK701" s="193"/>
      <c r="AL701" s="193"/>
      <c r="AM701" s="193"/>
      <c r="AN701" s="193"/>
      <c r="AO701" s="193"/>
      <c r="AP701" s="193"/>
      <c r="AQ701" s="193"/>
      <c r="AR701" s="193"/>
      <c r="AS701" s="193"/>
      <c r="AT701" s="193"/>
      <c r="AU701" s="193"/>
      <c r="AV701" s="193"/>
    </row>
    <row r="702" spans="1:48" ht="15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  <c r="AA702" s="193"/>
      <c r="AB702" s="193"/>
      <c r="AC702" s="193"/>
      <c r="AD702" s="193"/>
      <c r="AE702" s="193"/>
      <c r="AF702" s="193"/>
      <c r="AG702" s="193"/>
      <c r="AH702" s="193"/>
      <c r="AI702" s="193"/>
      <c r="AJ702" s="193"/>
      <c r="AK702" s="193"/>
      <c r="AL702" s="193"/>
      <c r="AM702" s="193"/>
      <c r="AN702" s="193"/>
      <c r="AO702" s="193"/>
      <c r="AP702" s="193"/>
      <c r="AQ702" s="193"/>
      <c r="AR702" s="193"/>
      <c r="AS702" s="193"/>
      <c r="AT702" s="193"/>
      <c r="AU702" s="193"/>
      <c r="AV702" s="193"/>
    </row>
    <row r="703" spans="1:48" ht="15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  <c r="AE703" s="193"/>
      <c r="AF703" s="193"/>
      <c r="AG703" s="193"/>
      <c r="AH703" s="193"/>
      <c r="AI703" s="193"/>
      <c r="AJ703" s="193"/>
      <c r="AK703" s="193"/>
      <c r="AL703" s="193"/>
      <c r="AM703" s="193"/>
      <c r="AN703" s="193"/>
      <c r="AO703" s="193"/>
      <c r="AP703" s="193"/>
      <c r="AQ703" s="193"/>
      <c r="AR703" s="193"/>
      <c r="AS703" s="193"/>
      <c r="AT703" s="193"/>
      <c r="AU703" s="193"/>
      <c r="AV703" s="193"/>
    </row>
    <row r="704" spans="1:48" ht="15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  <c r="AE704" s="193"/>
      <c r="AF704" s="193"/>
      <c r="AG704" s="193"/>
      <c r="AH704" s="193"/>
      <c r="AI704" s="193"/>
      <c r="AJ704" s="193"/>
      <c r="AK704" s="193"/>
      <c r="AL704" s="193"/>
      <c r="AM704" s="193"/>
      <c r="AN704" s="193"/>
      <c r="AO704" s="193"/>
      <c r="AP704" s="193"/>
      <c r="AQ704" s="193"/>
      <c r="AR704" s="193"/>
      <c r="AS704" s="193"/>
      <c r="AT704" s="193"/>
      <c r="AU704" s="193"/>
      <c r="AV704" s="193"/>
    </row>
    <row r="705" spans="1:48" ht="15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  <c r="AE705" s="193"/>
      <c r="AF705" s="193"/>
      <c r="AG705" s="193"/>
      <c r="AH705" s="193"/>
      <c r="AI705" s="193"/>
      <c r="AJ705" s="193"/>
      <c r="AK705" s="193"/>
      <c r="AL705" s="193"/>
      <c r="AM705" s="193"/>
      <c r="AN705" s="193"/>
      <c r="AO705" s="193"/>
      <c r="AP705" s="193"/>
      <c r="AQ705" s="193"/>
      <c r="AR705" s="193"/>
      <c r="AS705" s="193"/>
      <c r="AT705" s="193"/>
      <c r="AU705" s="193"/>
      <c r="AV705" s="193"/>
    </row>
    <row r="706" spans="1:48" ht="15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  <c r="AE706" s="193"/>
      <c r="AF706" s="193"/>
      <c r="AG706" s="193"/>
      <c r="AH706" s="193"/>
      <c r="AI706" s="193"/>
      <c r="AJ706" s="193"/>
      <c r="AK706" s="193"/>
      <c r="AL706" s="193"/>
      <c r="AM706" s="193"/>
      <c r="AN706" s="193"/>
      <c r="AO706" s="193"/>
      <c r="AP706" s="193"/>
      <c r="AQ706" s="193"/>
      <c r="AR706" s="193"/>
      <c r="AS706" s="193"/>
      <c r="AT706" s="193"/>
      <c r="AU706" s="193"/>
      <c r="AV706" s="193"/>
    </row>
    <row r="707" spans="1:48" ht="15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  <c r="AA707" s="193"/>
      <c r="AB707" s="193"/>
      <c r="AC707" s="193"/>
      <c r="AD707" s="193"/>
      <c r="AE707" s="193"/>
      <c r="AF707" s="193"/>
      <c r="AG707" s="193"/>
      <c r="AH707" s="193"/>
      <c r="AI707" s="193"/>
      <c r="AJ707" s="193"/>
      <c r="AK707" s="193"/>
      <c r="AL707" s="193"/>
      <c r="AM707" s="193"/>
      <c r="AN707" s="193"/>
      <c r="AO707" s="193"/>
      <c r="AP707" s="193"/>
      <c r="AQ707" s="193"/>
      <c r="AR707" s="193"/>
      <c r="AS707" s="193"/>
      <c r="AT707" s="193"/>
      <c r="AU707" s="193"/>
      <c r="AV707" s="193"/>
    </row>
    <row r="708" spans="1:48" ht="15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  <c r="AE708" s="193"/>
      <c r="AF708" s="193"/>
      <c r="AG708" s="193"/>
      <c r="AH708" s="193"/>
      <c r="AI708" s="193"/>
      <c r="AJ708" s="193"/>
      <c r="AK708" s="193"/>
      <c r="AL708" s="193"/>
      <c r="AM708" s="193"/>
      <c r="AN708" s="193"/>
      <c r="AO708" s="193"/>
      <c r="AP708" s="193"/>
      <c r="AQ708" s="193"/>
      <c r="AR708" s="193"/>
      <c r="AS708" s="193"/>
      <c r="AT708" s="193"/>
      <c r="AU708" s="193"/>
      <c r="AV708" s="193"/>
    </row>
    <row r="709" spans="1:48" ht="15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  <c r="AE709" s="193"/>
      <c r="AF709" s="193"/>
      <c r="AG709" s="193"/>
      <c r="AH709" s="193"/>
      <c r="AI709" s="193"/>
      <c r="AJ709" s="193"/>
      <c r="AK709" s="193"/>
      <c r="AL709" s="193"/>
      <c r="AM709" s="193"/>
      <c r="AN709" s="193"/>
      <c r="AO709" s="193"/>
      <c r="AP709" s="193"/>
      <c r="AQ709" s="193"/>
      <c r="AR709" s="193"/>
      <c r="AS709" s="193"/>
      <c r="AT709" s="193"/>
      <c r="AU709" s="193"/>
      <c r="AV709" s="193"/>
    </row>
    <row r="710" spans="1:48" ht="15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  <c r="AE710" s="193"/>
      <c r="AF710" s="193"/>
      <c r="AG710" s="193"/>
      <c r="AH710" s="193"/>
      <c r="AI710" s="193"/>
      <c r="AJ710" s="193"/>
      <c r="AK710" s="193"/>
      <c r="AL710" s="193"/>
      <c r="AM710" s="193"/>
      <c r="AN710" s="193"/>
      <c r="AO710" s="193"/>
      <c r="AP710" s="193"/>
      <c r="AQ710" s="193"/>
      <c r="AR710" s="193"/>
      <c r="AS710" s="193"/>
      <c r="AT710" s="193"/>
      <c r="AU710" s="193"/>
      <c r="AV710" s="193"/>
    </row>
    <row r="711" spans="1:48" ht="15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3"/>
      <c r="AF711" s="193"/>
      <c r="AG711" s="193"/>
      <c r="AH711" s="193"/>
      <c r="AI711" s="193"/>
      <c r="AJ711" s="193"/>
      <c r="AK711" s="193"/>
      <c r="AL711" s="193"/>
      <c r="AM711" s="193"/>
      <c r="AN711" s="193"/>
      <c r="AO711" s="193"/>
      <c r="AP711" s="193"/>
      <c r="AQ711" s="193"/>
      <c r="AR711" s="193"/>
      <c r="AS711" s="193"/>
      <c r="AT711" s="193"/>
      <c r="AU711" s="193"/>
      <c r="AV711" s="193"/>
    </row>
    <row r="712" spans="1:48" ht="15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  <c r="AE712" s="193"/>
      <c r="AF712" s="193"/>
      <c r="AG712" s="193"/>
      <c r="AH712" s="193"/>
      <c r="AI712" s="193"/>
      <c r="AJ712" s="193"/>
      <c r="AK712" s="193"/>
      <c r="AL712" s="193"/>
      <c r="AM712" s="193"/>
      <c r="AN712" s="193"/>
      <c r="AO712" s="193"/>
      <c r="AP712" s="193"/>
      <c r="AQ712" s="193"/>
      <c r="AR712" s="193"/>
      <c r="AS712" s="193"/>
      <c r="AT712" s="193"/>
      <c r="AU712" s="193"/>
      <c r="AV712" s="193"/>
    </row>
    <row r="713" spans="1:48" ht="15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  <c r="AE713" s="193"/>
      <c r="AF713" s="193"/>
      <c r="AG713" s="193"/>
      <c r="AH713" s="193"/>
      <c r="AI713" s="193"/>
      <c r="AJ713" s="193"/>
      <c r="AK713" s="193"/>
      <c r="AL713" s="193"/>
      <c r="AM713" s="193"/>
      <c r="AN713" s="193"/>
      <c r="AO713" s="193"/>
      <c r="AP713" s="193"/>
      <c r="AQ713" s="193"/>
      <c r="AR713" s="193"/>
      <c r="AS713" s="193"/>
      <c r="AT713" s="193"/>
      <c r="AU713" s="193"/>
      <c r="AV713" s="193"/>
    </row>
    <row r="714" spans="1:48" ht="15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  <c r="AE714" s="193"/>
      <c r="AF714" s="193"/>
      <c r="AG714" s="193"/>
      <c r="AH714" s="193"/>
      <c r="AI714" s="193"/>
      <c r="AJ714" s="193"/>
      <c r="AK714" s="193"/>
      <c r="AL714" s="193"/>
      <c r="AM714" s="193"/>
      <c r="AN714" s="193"/>
      <c r="AO714" s="193"/>
      <c r="AP714" s="193"/>
      <c r="AQ714" s="193"/>
      <c r="AR714" s="193"/>
      <c r="AS714" s="193"/>
      <c r="AT714" s="193"/>
      <c r="AU714" s="193"/>
      <c r="AV714" s="193"/>
    </row>
    <row r="715" spans="1:48" ht="15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  <c r="AA715" s="193"/>
      <c r="AB715" s="193"/>
      <c r="AC715" s="193"/>
      <c r="AD715" s="193"/>
      <c r="AE715" s="193"/>
      <c r="AF715" s="193"/>
      <c r="AG715" s="193"/>
      <c r="AH715" s="193"/>
      <c r="AI715" s="193"/>
      <c r="AJ715" s="193"/>
      <c r="AK715" s="193"/>
      <c r="AL715" s="193"/>
      <c r="AM715" s="193"/>
      <c r="AN715" s="193"/>
      <c r="AO715" s="193"/>
      <c r="AP715" s="193"/>
      <c r="AQ715" s="193"/>
      <c r="AR715" s="193"/>
      <c r="AS715" s="193"/>
      <c r="AT715" s="193"/>
      <c r="AU715" s="193"/>
      <c r="AV715" s="193"/>
    </row>
    <row r="716" spans="1:48" ht="15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  <c r="AE716" s="193"/>
      <c r="AF716" s="193"/>
      <c r="AG716" s="193"/>
      <c r="AH716" s="193"/>
      <c r="AI716" s="193"/>
      <c r="AJ716" s="193"/>
      <c r="AK716" s="193"/>
      <c r="AL716" s="193"/>
      <c r="AM716" s="193"/>
      <c r="AN716" s="193"/>
      <c r="AO716" s="193"/>
      <c r="AP716" s="193"/>
      <c r="AQ716" s="193"/>
      <c r="AR716" s="193"/>
      <c r="AS716" s="193"/>
      <c r="AT716" s="193"/>
      <c r="AU716" s="193"/>
      <c r="AV716" s="193"/>
    </row>
    <row r="717" spans="1:48" ht="15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  <c r="AE717" s="193"/>
      <c r="AF717" s="193"/>
      <c r="AG717" s="193"/>
      <c r="AH717" s="193"/>
      <c r="AI717" s="193"/>
      <c r="AJ717" s="193"/>
      <c r="AK717" s="193"/>
      <c r="AL717" s="193"/>
      <c r="AM717" s="193"/>
      <c r="AN717" s="193"/>
      <c r="AO717" s="193"/>
      <c r="AP717" s="193"/>
      <c r="AQ717" s="193"/>
      <c r="AR717" s="193"/>
      <c r="AS717" s="193"/>
      <c r="AT717" s="193"/>
      <c r="AU717" s="193"/>
      <c r="AV717" s="193"/>
    </row>
    <row r="718" spans="1:48" ht="15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  <c r="AE718" s="193"/>
      <c r="AF718" s="193"/>
      <c r="AG718" s="193"/>
      <c r="AH718" s="193"/>
      <c r="AI718" s="193"/>
      <c r="AJ718" s="193"/>
      <c r="AK718" s="193"/>
      <c r="AL718" s="193"/>
      <c r="AM718" s="193"/>
      <c r="AN718" s="193"/>
      <c r="AO718" s="193"/>
      <c r="AP718" s="193"/>
      <c r="AQ718" s="193"/>
      <c r="AR718" s="193"/>
      <c r="AS718" s="193"/>
      <c r="AT718" s="193"/>
      <c r="AU718" s="193"/>
      <c r="AV718" s="193"/>
    </row>
    <row r="719" spans="1:48" ht="15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  <c r="AE719" s="193"/>
      <c r="AF719" s="193"/>
      <c r="AG719" s="193"/>
      <c r="AH719" s="193"/>
      <c r="AI719" s="193"/>
      <c r="AJ719" s="193"/>
      <c r="AK719" s="193"/>
      <c r="AL719" s="193"/>
      <c r="AM719" s="193"/>
      <c r="AN719" s="193"/>
      <c r="AO719" s="193"/>
      <c r="AP719" s="193"/>
      <c r="AQ719" s="193"/>
      <c r="AR719" s="193"/>
      <c r="AS719" s="193"/>
      <c r="AT719" s="193"/>
      <c r="AU719" s="193"/>
      <c r="AV719" s="193"/>
    </row>
    <row r="720" spans="1:48" ht="15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  <c r="AE720" s="193"/>
      <c r="AF720" s="193"/>
      <c r="AG720" s="193"/>
      <c r="AH720" s="193"/>
      <c r="AI720" s="193"/>
      <c r="AJ720" s="193"/>
      <c r="AK720" s="193"/>
      <c r="AL720" s="193"/>
      <c r="AM720" s="193"/>
      <c r="AN720" s="193"/>
      <c r="AO720" s="193"/>
      <c r="AP720" s="193"/>
      <c r="AQ720" s="193"/>
      <c r="AR720" s="193"/>
      <c r="AS720" s="193"/>
      <c r="AT720" s="193"/>
      <c r="AU720" s="193"/>
      <c r="AV720" s="193"/>
    </row>
    <row r="721" spans="1:48" ht="15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  <c r="AA721" s="193"/>
      <c r="AB721" s="193"/>
      <c r="AC721" s="193"/>
      <c r="AD721" s="193"/>
      <c r="AE721" s="193"/>
      <c r="AF721" s="193"/>
      <c r="AG721" s="193"/>
      <c r="AH721" s="193"/>
      <c r="AI721" s="193"/>
      <c r="AJ721" s="193"/>
      <c r="AK721" s="193"/>
      <c r="AL721" s="193"/>
      <c r="AM721" s="193"/>
      <c r="AN721" s="193"/>
      <c r="AO721" s="193"/>
      <c r="AP721" s="193"/>
      <c r="AQ721" s="193"/>
      <c r="AR721" s="193"/>
      <c r="AS721" s="193"/>
      <c r="AT721" s="193"/>
      <c r="AU721" s="193"/>
      <c r="AV721" s="193"/>
    </row>
    <row r="722" spans="1:48" ht="15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  <c r="AE722" s="193"/>
      <c r="AF722" s="193"/>
      <c r="AG722" s="193"/>
      <c r="AH722" s="193"/>
      <c r="AI722" s="193"/>
      <c r="AJ722" s="193"/>
      <c r="AK722" s="193"/>
      <c r="AL722" s="193"/>
      <c r="AM722" s="193"/>
      <c r="AN722" s="193"/>
      <c r="AO722" s="193"/>
      <c r="AP722" s="193"/>
      <c r="AQ722" s="193"/>
      <c r="AR722" s="193"/>
      <c r="AS722" s="193"/>
      <c r="AT722" s="193"/>
      <c r="AU722" s="193"/>
      <c r="AV722" s="193"/>
    </row>
    <row r="723" spans="1:48" ht="15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  <c r="AE723" s="193"/>
      <c r="AF723" s="193"/>
      <c r="AG723" s="193"/>
      <c r="AH723" s="193"/>
      <c r="AI723" s="193"/>
      <c r="AJ723" s="193"/>
      <c r="AK723" s="193"/>
      <c r="AL723" s="193"/>
      <c r="AM723" s="193"/>
      <c r="AN723" s="193"/>
      <c r="AO723" s="193"/>
      <c r="AP723" s="193"/>
      <c r="AQ723" s="193"/>
      <c r="AR723" s="193"/>
      <c r="AS723" s="193"/>
      <c r="AT723" s="193"/>
      <c r="AU723" s="193"/>
      <c r="AV723" s="193"/>
    </row>
    <row r="724" spans="1:48" ht="15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  <c r="AE724" s="193"/>
      <c r="AF724" s="193"/>
      <c r="AG724" s="193"/>
      <c r="AH724" s="193"/>
      <c r="AI724" s="193"/>
      <c r="AJ724" s="193"/>
      <c r="AK724" s="193"/>
      <c r="AL724" s="193"/>
      <c r="AM724" s="193"/>
      <c r="AN724" s="193"/>
      <c r="AO724" s="193"/>
      <c r="AP724" s="193"/>
      <c r="AQ724" s="193"/>
      <c r="AR724" s="193"/>
      <c r="AS724" s="193"/>
      <c r="AT724" s="193"/>
      <c r="AU724" s="193"/>
      <c r="AV724" s="193"/>
    </row>
    <row r="725" spans="1:48" ht="15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  <c r="AE725" s="193"/>
      <c r="AF725" s="193"/>
      <c r="AG725" s="193"/>
      <c r="AH725" s="193"/>
      <c r="AI725" s="193"/>
      <c r="AJ725" s="193"/>
      <c r="AK725" s="193"/>
      <c r="AL725" s="193"/>
      <c r="AM725" s="193"/>
      <c r="AN725" s="193"/>
      <c r="AO725" s="193"/>
      <c r="AP725" s="193"/>
      <c r="AQ725" s="193"/>
      <c r="AR725" s="193"/>
      <c r="AS725" s="193"/>
      <c r="AT725" s="193"/>
      <c r="AU725" s="193"/>
      <c r="AV725" s="193"/>
    </row>
    <row r="726" spans="1:48" ht="15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  <c r="AE726" s="193"/>
      <c r="AF726" s="193"/>
      <c r="AG726" s="193"/>
      <c r="AH726" s="193"/>
      <c r="AI726" s="193"/>
      <c r="AJ726" s="193"/>
      <c r="AK726" s="193"/>
      <c r="AL726" s="193"/>
      <c r="AM726" s="193"/>
      <c r="AN726" s="193"/>
      <c r="AO726" s="193"/>
      <c r="AP726" s="193"/>
      <c r="AQ726" s="193"/>
      <c r="AR726" s="193"/>
      <c r="AS726" s="193"/>
      <c r="AT726" s="193"/>
      <c r="AU726" s="193"/>
      <c r="AV726" s="193"/>
    </row>
    <row r="727" spans="1:48" ht="15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  <c r="AE727" s="193"/>
      <c r="AF727" s="193"/>
      <c r="AG727" s="193"/>
      <c r="AH727" s="193"/>
      <c r="AI727" s="193"/>
      <c r="AJ727" s="193"/>
      <c r="AK727" s="193"/>
      <c r="AL727" s="193"/>
      <c r="AM727" s="193"/>
      <c r="AN727" s="193"/>
      <c r="AO727" s="193"/>
      <c r="AP727" s="193"/>
      <c r="AQ727" s="193"/>
      <c r="AR727" s="193"/>
      <c r="AS727" s="193"/>
      <c r="AT727" s="193"/>
      <c r="AU727" s="193"/>
      <c r="AV727" s="193"/>
    </row>
    <row r="728" spans="1:48" ht="15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  <c r="AE728" s="193"/>
      <c r="AF728" s="193"/>
      <c r="AG728" s="193"/>
      <c r="AH728" s="193"/>
      <c r="AI728" s="193"/>
      <c r="AJ728" s="193"/>
      <c r="AK728" s="193"/>
      <c r="AL728" s="193"/>
      <c r="AM728" s="193"/>
      <c r="AN728" s="193"/>
      <c r="AO728" s="193"/>
      <c r="AP728" s="193"/>
      <c r="AQ728" s="193"/>
      <c r="AR728" s="193"/>
      <c r="AS728" s="193"/>
      <c r="AT728" s="193"/>
      <c r="AU728" s="193"/>
      <c r="AV728" s="193"/>
    </row>
    <row r="729" spans="1:48" ht="15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  <c r="AE729" s="193"/>
      <c r="AF729" s="193"/>
      <c r="AG729" s="193"/>
      <c r="AH729" s="193"/>
      <c r="AI729" s="193"/>
      <c r="AJ729" s="193"/>
      <c r="AK729" s="193"/>
      <c r="AL729" s="193"/>
      <c r="AM729" s="193"/>
      <c r="AN729" s="193"/>
      <c r="AO729" s="193"/>
      <c r="AP729" s="193"/>
      <c r="AQ729" s="193"/>
      <c r="AR729" s="193"/>
      <c r="AS729" s="193"/>
      <c r="AT729" s="193"/>
      <c r="AU729" s="193"/>
      <c r="AV729" s="193"/>
    </row>
    <row r="730" spans="1:48" ht="15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  <c r="AE730" s="193"/>
      <c r="AF730" s="193"/>
      <c r="AG730" s="193"/>
      <c r="AH730" s="193"/>
      <c r="AI730" s="193"/>
      <c r="AJ730" s="193"/>
      <c r="AK730" s="193"/>
      <c r="AL730" s="193"/>
      <c r="AM730" s="193"/>
      <c r="AN730" s="193"/>
      <c r="AO730" s="193"/>
      <c r="AP730" s="193"/>
      <c r="AQ730" s="193"/>
      <c r="AR730" s="193"/>
      <c r="AS730" s="193"/>
      <c r="AT730" s="193"/>
      <c r="AU730" s="193"/>
      <c r="AV730" s="193"/>
    </row>
    <row r="731" spans="1:48" ht="15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  <c r="AE731" s="193"/>
      <c r="AF731" s="193"/>
      <c r="AG731" s="193"/>
      <c r="AH731" s="193"/>
      <c r="AI731" s="193"/>
      <c r="AJ731" s="193"/>
      <c r="AK731" s="193"/>
      <c r="AL731" s="193"/>
      <c r="AM731" s="193"/>
      <c r="AN731" s="193"/>
      <c r="AO731" s="193"/>
      <c r="AP731" s="193"/>
      <c r="AQ731" s="193"/>
      <c r="AR731" s="193"/>
      <c r="AS731" s="193"/>
      <c r="AT731" s="193"/>
      <c r="AU731" s="193"/>
      <c r="AV731" s="193"/>
    </row>
    <row r="732" spans="1:48" ht="15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  <c r="AE732" s="193"/>
      <c r="AF732" s="193"/>
      <c r="AG732" s="193"/>
      <c r="AH732" s="193"/>
      <c r="AI732" s="193"/>
      <c r="AJ732" s="193"/>
      <c r="AK732" s="193"/>
      <c r="AL732" s="193"/>
      <c r="AM732" s="193"/>
      <c r="AN732" s="193"/>
      <c r="AO732" s="193"/>
      <c r="AP732" s="193"/>
      <c r="AQ732" s="193"/>
      <c r="AR732" s="193"/>
      <c r="AS732" s="193"/>
      <c r="AT732" s="193"/>
      <c r="AU732" s="193"/>
      <c r="AV732" s="193"/>
    </row>
    <row r="733" spans="1:48" ht="15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  <c r="AE733" s="193"/>
      <c r="AF733" s="193"/>
      <c r="AG733" s="193"/>
      <c r="AH733" s="193"/>
      <c r="AI733" s="193"/>
      <c r="AJ733" s="193"/>
      <c r="AK733" s="193"/>
      <c r="AL733" s="193"/>
      <c r="AM733" s="193"/>
      <c r="AN733" s="193"/>
      <c r="AO733" s="193"/>
      <c r="AP733" s="193"/>
      <c r="AQ733" s="193"/>
      <c r="AR733" s="193"/>
      <c r="AS733" s="193"/>
      <c r="AT733" s="193"/>
      <c r="AU733" s="193"/>
      <c r="AV733" s="193"/>
    </row>
    <row r="734" spans="1:48" ht="15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  <c r="AE734" s="193"/>
      <c r="AF734" s="193"/>
      <c r="AG734" s="193"/>
      <c r="AH734" s="193"/>
      <c r="AI734" s="193"/>
      <c r="AJ734" s="193"/>
      <c r="AK734" s="193"/>
      <c r="AL734" s="193"/>
      <c r="AM734" s="193"/>
      <c r="AN734" s="193"/>
      <c r="AO734" s="193"/>
      <c r="AP734" s="193"/>
      <c r="AQ734" s="193"/>
      <c r="AR734" s="193"/>
      <c r="AS734" s="193"/>
      <c r="AT734" s="193"/>
      <c r="AU734" s="193"/>
      <c r="AV734" s="193"/>
    </row>
    <row r="735" spans="1:48" ht="15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  <c r="AE735" s="193"/>
      <c r="AF735" s="193"/>
      <c r="AG735" s="193"/>
      <c r="AH735" s="193"/>
      <c r="AI735" s="193"/>
      <c r="AJ735" s="193"/>
      <c r="AK735" s="193"/>
      <c r="AL735" s="193"/>
      <c r="AM735" s="193"/>
      <c r="AN735" s="193"/>
      <c r="AO735" s="193"/>
      <c r="AP735" s="193"/>
      <c r="AQ735" s="193"/>
      <c r="AR735" s="193"/>
      <c r="AS735" s="193"/>
      <c r="AT735" s="193"/>
      <c r="AU735" s="193"/>
      <c r="AV735" s="193"/>
    </row>
    <row r="736" spans="1:48" ht="15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  <c r="AE736" s="193"/>
      <c r="AF736" s="193"/>
      <c r="AG736" s="193"/>
      <c r="AH736" s="193"/>
      <c r="AI736" s="193"/>
      <c r="AJ736" s="193"/>
      <c r="AK736" s="193"/>
      <c r="AL736" s="193"/>
      <c r="AM736" s="193"/>
      <c r="AN736" s="193"/>
      <c r="AO736" s="193"/>
      <c r="AP736" s="193"/>
      <c r="AQ736" s="193"/>
      <c r="AR736" s="193"/>
      <c r="AS736" s="193"/>
      <c r="AT736" s="193"/>
      <c r="AU736" s="193"/>
      <c r="AV736" s="193"/>
    </row>
    <row r="737" spans="1:48" ht="15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  <c r="AE737" s="193"/>
      <c r="AF737" s="193"/>
      <c r="AG737" s="193"/>
      <c r="AH737" s="193"/>
      <c r="AI737" s="193"/>
      <c r="AJ737" s="193"/>
      <c r="AK737" s="193"/>
      <c r="AL737" s="193"/>
      <c r="AM737" s="193"/>
      <c r="AN737" s="193"/>
      <c r="AO737" s="193"/>
      <c r="AP737" s="193"/>
      <c r="AQ737" s="193"/>
      <c r="AR737" s="193"/>
      <c r="AS737" s="193"/>
      <c r="AT737" s="193"/>
      <c r="AU737" s="193"/>
      <c r="AV737" s="193"/>
    </row>
    <row r="738" spans="1:48" ht="15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  <c r="AE738" s="193"/>
      <c r="AF738" s="193"/>
      <c r="AG738" s="193"/>
      <c r="AH738" s="193"/>
      <c r="AI738" s="193"/>
      <c r="AJ738" s="193"/>
      <c r="AK738" s="193"/>
      <c r="AL738" s="193"/>
      <c r="AM738" s="193"/>
      <c r="AN738" s="193"/>
      <c r="AO738" s="193"/>
      <c r="AP738" s="193"/>
      <c r="AQ738" s="193"/>
      <c r="AR738" s="193"/>
      <c r="AS738" s="193"/>
      <c r="AT738" s="193"/>
      <c r="AU738" s="193"/>
      <c r="AV738" s="193"/>
    </row>
    <row r="739" spans="1:48" ht="15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  <c r="AE739" s="193"/>
      <c r="AF739" s="193"/>
      <c r="AG739" s="193"/>
      <c r="AH739" s="193"/>
      <c r="AI739" s="193"/>
      <c r="AJ739" s="193"/>
      <c r="AK739" s="193"/>
      <c r="AL739" s="193"/>
      <c r="AM739" s="193"/>
      <c r="AN739" s="193"/>
      <c r="AO739" s="193"/>
      <c r="AP739" s="193"/>
      <c r="AQ739" s="193"/>
      <c r="AR739" s="193"/>
      <c r="AS739" s="193"/>
      <c r="AT739" s="193"/>
      <c r="AU739" s="193"/>
      <c r="AV739" s="193"/>
    </row>
    <row r="740" spans="1:48" ht="15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  <c r="AE740" s="193"/>
      <c r="AF740" s="193"/>
      <c r="AG740" s="193"/>
      <c r="AH740" s="193"/>
      <c r="AI740" s="193"/>
      <c r="AJ740" s="193"/>
      <c r="AK740" s="193"/>
      <c r="AL740" s="193"/>
      <c r="AM740" s="193"/>
      <c r="AN740" s="193"/>
      <c r="AO740" s="193"/>
      <c r="AP740" s="193"/>
      <c r="AQ740" s="193"/>
      <c r="AR740" s="193"/>
      <c r="AS740" s="193"/>
      <c r="AT740" s="193"/>
      <c r="AU740" s="193"/>
      <c r="AV740" s="193"/>
    </row>
    <row r="741" spans="1:48" ht="15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  <c r="AE741" s="193"/>
      <c r="AF741" s="193"/>
      <c r="AG741" s="193"/>
      <c r="AH741" s="193"/>
      <c r="AI741" s="193"/>
      <c r="AJ741" s="193"/>
      <c r="AK741" s="193"/>
      <c r="AL741" s="193"/>
      <c r="AM741" s="193"/>
      <c r="AN741" s="193"/>
      <c r="AO741" s="193"/>
      <c r="AP741" s="193"/>
      <c r="AQ741" s="193"/>
      <c r="AR741" s="193"/>
      <c r="AS741" s="193"/>
      <c r="AT741" s="193"/>
      <c r="AU741" s="193"/>
      <c r="AV741" s="193"/>
    </row>
    <row r="742" spans="1:48" ht="15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  <c r="AE742" s="193"/>
      <c r="AF742" s="193"/>
      <c r="AG742" s="193"/>
      <c r="AH742" s="193"/>
      <c r="AI742" s="193"/>
      <c r="AJ742" s="193"/>
      <c r="AK742" s="193"/>
      <c r="AL742" s="193"/>
      <c r="AM742" s="193"/>
      <c r="AN742" s="193"/>
      <c r="AO742" s="193"/>
      <c r="AP742" s="193"/>
      <c r="AQ742" s="193"/>
      <c r="AR742" s="193"/>
      <c r="AS742" s="193"/>
      <c r="AT742" s="193"/>
      <c r="AU742" s="193"/>
      <c r="AV742" s="193"/>
    </row>
    <row r="743" spans="1:48" ht="15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  <c r="AE743" s="193"/>
      <c r="AF743" s="193"/>
      <c r="AG743" s="193"/>
      <c r="AH743" s="193"/>
      <c r="AI743" s="193"/>
      <c r="AJ743" s="193"/>
      <c r="AK743" s="193"/>
      <c r="AL743" s="193"/>
      <c r="AM743" s="193"/>
      <c r="AN743" s="193"/>
      <c r="AO743" s="193"/>
      <c r="AP743" s="193"/>
      <c r="AQ743" s="193"/>
      <c r="AR743" s="193"/>
      <c r="AS743" s="193"/>
      <c r="AT743" s="193"/>
      <c r="AU743" s="193"/>
      <c r="AV743" s="193"/>
    </row>
    <row r="744" spans="1:48" ht="15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  <c r="AA744" s="193"/>
      <c r="AB744" s="193"/>
      <c r="AC744" s="193"/>
      <c r="AD744" s="193"/>
      <c r="AE744" s="193"/>
      <c r="AF744" s="193"/>
      <c r="AG744" s="193"/>
      <c r="AH744" s="193"/>
      <c r="AI744" s="193"/>
      <c r="AJ744" s="193"/>
      <c r="AK744" s="193"/>
      <c r="AL744" s="193"/>
      <c r="AM744" s="193"/>
      <c r="AN744" s="193"/>
      <c r="AO744" s="193"/>
      <c r="AP744" s="193"/>
      <c r="AQ744" s="193"/>
      <c r="AR744" s="193"/>
      <c r="AS744" s="193"/>
      <c r="AT744" s="193"/>
      <c r="AU744" s="193"/>
      <c r="AV744" s="193"/>
    </row>
    <row r="745" spans="1:48" ht="15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  <c r="AE745" s="193"/>
      <c r="AF745" s="193"/>
      <c r="AG745" s="193"/>
      <c r="AH745" s="193"/>
      <c r="AI745" s="193"/>
      <c r="AJ745" s="193"/>
      <c r="AK745" s="193"/>
      <c r="AL745" s="193"/>
      <c r="AM745" s="193"/>
      <c r="AN745" s="193"/>
      <c r="AO745" s="193"/>
      <c r="AP745" s="193"/>
      <c r="AQ745" s="193"/>
      <c r="AR745" s="193"/>
      <c r="AS745" s="193"/>
      <c r="AT745" s="193"/>
      <c r="AU745" s="193"/>
      <c r="AV745" s="193"/>
    </row>
    <row r="746" spans="1:48" ht="15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  <c r="AE746" s="193"/>
      <c r="AF746" s="193"/>
      <c r="AG746" s="193"/>
      <c r="AH746" s="193"/>
      <c r="AI746" s="193"/>
      <c r="AJ746" s="193"/>
      <c r="AK746" s="193"/>
      <c r="AL746" s="193"/>
      <c r="AM746" s="193"/>
      <c r="AN746" s="193"/>
      <c r="AO746" s="193"/>
      <c r="AP746" s="193"/>
      <c r="AQ746" s="193"/>
      <c r="AR746" s="193"/>
      <c r="AS746" s="193"/>
      <c r="AT746" s="193"/>
      <c r="AU746" s="193"/>
      <c r="AV746" s="193"/>
    </row>
    <row r="747" spans="1:48" ht="15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  <c r="AE747" s="193"/>
      <c r="AF747" s="193"/>
      <c r="AG747" s="193"/>
      <c r="AH747" s="193"/>
      <c r="AI747" s="193"/>
      <c r="AJ747" s="193"/>
      <c r="AK747" s="193"/>
      <c r="AL747" s="193"/>
      <c r="AM747" s="193"/>
      <c r="AN747" s="193"/>
      <c r="AO747" s="193"/>
      <c r="AP747" s="193"/>
      <c r="AQ747" s="193"/>
      <c r="AR747" s="193"/>
      <c r="AS747" s="193"/>
      <c r="AT747" s="193"/>
      <c r="AU747" s="193"/>
      <c r="AV747" s="193"/>
    </row>
    <row r="748" spans="1:48" ht="15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  <c r="AE748" s="193"/>
      <c r="AF748" s="193"/>
      <c r="AG748" s="193"/>
      <c r="AH748" s="193"/>
      <c r="AI748" s="193"/>
      <c r="AJ748" s="193"/>
      <c r="AK748" s="193"/>
      <c r="AL748" s="193"/>
      <c r="AM748" s="193"/>
      <c r="AN748" s="193"/>
      <c r="AO748" s="193"/>
      <c r="AP748" s="193"/>
      <c r="AQ748" s="193"/>
      <c r="AR748" s="193"/>
      <c r="AS748" s="193"/>
      <c r="AT748" s="193"/>
      <c r="AU748" s="193"/>
      <c r="AV748" s="193"/>
    </row>
    <row r="749" spans="1:48" ht="15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193"/>
      <c r="AB749" s="193"/>
      <c r="AC749" s="193"/>
      <c r="AD749" s="193"/>
      <c r="AE749" s="193"/>
      <c r="AF749" s="193"/>
      <c r="AG749" s="193"/>
      <c r="AH749" s="193"/>
      <c r="AI749" s="193"/>
      <c r="AJ749" s="193"/>
      <c r="AK749" s="193"/>
      <c r="AL749" s="193"/>
      <c r="AM749" s="193"/>
      <c r="AN749" s="193"/>
      <c r="AO749" s="193"/>
      <c r="AP749" s="193"/>
      <c r="AQ749" s="193"/>
      <c r="AR749" s="193"/>
      <c r="AS749" s="193"/>
      <c r="AT749" s="193"/>
      <c r="AU749" s="193"/>
      <c r="AV749" s="193"/>
    </row>
    <row r="750" spans="1:48" ht="15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  <c r="AE750" s="193"/>
      <c r="AF750" s="193"/>
      <c r="AG750" s="193"/>
      <c r="AH750" s="193"/>
      <c r="AI750" s="193"/>
      <c r="AJ750" s="193"/>
      <c r="AK750" s="193"/>
      <c r="AL750" s="193"/>
      <c r="AM750" s="193"/>
      <c r="AN750" s="193"/>
      <c r="AO750" s="193"/>
      <c r="AP750" s="193"/>
      <c r="AQ750" s="193"/>
      <c r="AR750" s="193"/>
      <c r="AS750" s="193"/>
      <c r="AT750" s="193"/>
      <c r="AU750" s="193"/>
      <c r="AV750" s="193"/>
    </row>
    <row r="751" spans="1:48" ht="15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  <c r="AE751" s="193"/>
      <c r="AF751" s="193"/>
      <c r="AG751" s="193"/>
      <c r="AH751" s="193"/>
      <c r="AI751" s="193"/>
      <c r="AJ751" s="193"/>
      <c r="AK751" s="193"/>
      <c r="AL751" s="193"/>
      <c r="AM751" s="193"/>
      <c r="AN751" s="193"/>
      <c r="AO751" s="193"/>
      <c r="AP751" s="193"/>
      <c r="AQ751" s="193"/>
      <c r="AR751" s="193"/>
      <c r="AS751" s="193"/>
      <c r="AT751" s="193"/>
      <c r="AU751" s="193"/>
      <c r="AV751" s="193"/>
    </row>
    <row r="752" spans="1:48" ht="15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  <c r="AE752" s="193"/>
      <c r="AF752" s="193"/>
      <c r="AG752" s="193"/>
      <c r="AH752" s="193"/>
      <c r="AI752" s="193"/>
      <c r="AJ752" s="193"/>
      <c r="AK752" s="193"/>
      <c r="AL752" s="193"/>
      <c r="AM752" s="193"/>
      <c r="AN752" s="193"/>
      <c r="AO752" s="193"/>
      <c r="AP752" s="193"/>
      <c r="AQ752" s="193"/>
      <c r="AR752" s="193"/>
      <c r="AS752" s="193"/>
      <c r="AT752" s="193"/>
      <c r="AU752" s="193"/>
      <c r="AV752" s="193"/>
    </row>
    <row r="753" spans="1:48" ht="15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  <c r="AE753" s="193"/>
      <c r="AF753" s="193"/>
      <c r="AG753" s="193"/>
      <c r="AH753" s="193"/>
      <c r="AI753" s="193"/>
      <c r="AJ753" s="193"/>
      <c r="AK753" s="193"/>
      <c r="AL753" s="193"/>
      <c r="AM753" s="193"/>
      <c r="AN753" s="193"/>
      <c r="AO753" s="193"/>
      <c r="AP753" s="193"/>
      <c r="AQ753" s="193"/>
      <c r="AR753" s="193"/>
      <c r="AS753" s="193"/>
      <c r="AT753" s="193"/>
      <c r="AU753" s="193"/>
      <c r="AV753" s="193"/>
    </row>
    <row r="754" spans="1:48" ht="15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  <c r="AE754" s="193"/>
      <c r="AF754" s="193"/>
      <c r="AG754" s="193"/>
      <c r="AH754" s="193"/>
      <c r="AI754" s="193"/>
      <c r="AJ754" s="193"/>
      <c r="AK754" s="193"/>
      <c r="AL754" s="193"/>
      <c r="AM754" s="193"/>
      <c r="AN754" s="193"/>
      <c r="AO754" s="193"/>
      <c r="AP754" s="193"/>
      <c r="AQ754" s="193"/>
      <c r="AR754" s="193"/>
      <c r="AS754" s="193"/>
      <c r="AT754" s="193"/>
      <c r="AU754" s="193"/>
      <c r="AV754" s="193"/>
    </row>
    <row r="755" spans="1:48" ht="15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  <c r="AE755" s="193"/>
      <c r="AF755" s="193"/>
      <c r="AG755" s="193"/>
      <c r="AH755" s="193"/>
      <c r="AI755" s="193"/>
      <c r="AJ755" s="193"/>
      <c r="AK755" s="193"/>
      <c r="AL755" s="193"/>
      <c r="AM755" s="193"/>
      <c r="AN755" s="193"/>
      <c r="AO755" s="193"/>
      <c r="AP755" s="193"/>
      <c r="AQ755" s="193"/>
      <c r="AR755" s="193"/>
      <c r="AS755" s="193"/>
      <c r="AT755" s="193"/>
      <c r="AU755" s="193"/>
      <c r="AV755" s="193"/>
    </row>
    <row r="756" spans="1:48" ht="15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  <c r="AE756" s="193"/>
      <c r="AF756" s="193"/>
      <c r="AG756" s="193"/>
      <c r="AH756" s="193"/>
      <c r="AI756" s="193"/>
      <c r="AJ756" s="193"/>
      <c r="AK756" s="193"/>
      <c r="AL756" s="193"/>
      <c r="AM756" s="193"/>
      <c r="AN756" s="193"/>
      <c r="AO756" s="193"/>
      <c r="AP756" s="193"/>
      <c r="AQ756" s="193"/>
      <c r="AR756" s="193"/>
      <c r="AS756" s="193"/>
      <c r="AT756" s="193"/>
      <c r="AU756" s="193"/>
      <c r="AV756" s="193"/>
    </row>
    <row r="757" spans="1:48" ht="15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193"/>
      <c r="AB757" s="193"/>
      <c r="AC757" s="193"/>
      <c r="AD757" s="193"/>
      <c r="AE757" s="193"/>
      <c r="AF757" s="193"/>
      <c r="AG757" s="193"/>
      <c r="AH757" s="193"/>
      <c r="AI757" s="193"/>
      <c r="AJ757" s="193"/>
      <c r="AK757" s="193"/>
      <c r="AL757" s="193"/>
      <c r="AM757" s="193"/>
      <c r="AN757" s="193"/>
      <c r="AO757" s="193"/>
      <c r="AP757" s="193"/>
      <c r="AQ757" s="193"/>
      <c r="AR757" s="193"/>
      <c r="AS757" s="193"/>
      <c r="AT757" s="193"/>
      <c r="AU757" s="193"/>
      <c r="AV757" s="193"/>
    </row>
    <row r="758" spans="1:48" ht="15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  <c r="AE758" s="193"/>
      <c r="AF758" s="193"/>
      <c r="AG758" s="193"/>
      <c r="AH758" s="193"/>
      <c r="AI758" s="193"/>
      <c r="AJ758" s="193"/>
      <c r="AK758" s="193"/>
      <c r="AL758" s="193"/>
      <c r="AM758" s="193"/>
      <c r="AN758" s="193"/>
      <c r="AO758" s="193"/>
      <c r="AP758" s="193"/>
      <c r="AQ758" s="193"/>
      <c r="AR758" s="193"/>
      <c r="AS758" s="193"/>
      <c r="AT758" s="193"/>
      <c r="AU758" s="193"/>
      <c r="AV758" s="193"/>
    </row>
    <row r="759" spans="1:48" ht="15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  <c r="AE759" s="193"/>
      <c r="AF759" s="193"/>
      <c r="AG759" s="193"/>
      <c r="AH759" s="193"/>
      <c r="AI759" s="193"/>
      <c r="AJ759" s="193"/>
      <c r="AK759" s="193"/>
      <c r="AL759" s="193"/>
      <c r="AM759" s="193"/>
      <c r="AN759" s="193"/>
      <c r="AO759" s="193"/>
      <c r="AP759" s="193"/>
      <c r="AQ759" s="193"/>
      <c r="AR759" s="193"/>
      <c r="AS759" s="193"/>
      <c r="AT759" s="193"/>
      <c r="AU759" s="193"/>
      <c r="AV759" s="193"/>
    </row>
    <row r="760" spans="1:48" ht="15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  <c r="AE760" s="193"/>
      <c r="AF760" s="193"/>
      <c r="AG760" s="193"/>
      <c r="AH760" s="193"/>
      <c r="AI760" s="193"/>
      <c r="AJ760" s="193"/>
      <c r="AK760" s="193"/>
      <c r="AL760" s="193"/>
      <c r="AM760" s="193"/>
      <c r="AN760" s="193"/>
      <c r="AO760" s="193"/>
      <c r="AP760" s="193"/>
      <c r="AQ760" s="193"/>
      <c r="AR760" s="193"/>
      <c r="AS760" s="193"/>
      <c r="AT760" s="193"/>
      <c r="AU760" s="193"/>
      <c r="AV760" s="193"/>
    </row>
    <row r="761" spans="1:48" ht="15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  <c r="AE761" s="193"/>
      <c r="AF761" s="193"/>
      <c r="AG761" s="193"/>
      <c r="AH761" s="193"/>
      <c r="AI761" s="193"/>
      <c r="AJ761" s="193"/>
      <c r="AK761" s="193"/>
      <c r="AL761" s="193"/>
      <c r="AM761" s="193"/>
      <c r="AN761" s="193"/>
      <c r="AO761" s="193"/>
      <c r="AP761" s="193"/>
      <c r="AQ761" s="193"/>
      <c r="AR761" s="193"/>
      <c r="AS761" s="193"/>
      <c r="AT761" s="193"/>
      <c r="AU761" s="193"/>
      <c r="AV761" s="193"/>
    </row>
    <row r="762" spans="1:48" ht="15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  <c r="AE762" s="193"/>
      <c r="AF762" s="193"/>
      <c r="AG762" s="193"/>
      <c r="AH762" s="193"/>
      <c r="AI762" s="193"/>
      <c r="AJ762" s="193"/>
      <c r="AK762" s="193"/>
      <c r="AL762" s="193"/>
      <c r="AM762" s="193"/>
      <c r="AN762" s="193"/>
      <c r="AO762" s="193"/>
      <c r="AP762" s="193"/>
      <c r="AQ762" s="193"/>
      <c r="AR762" s="193"/>
      <c r="AS762" s="193"/>
      <c r="AT762" s="193"/>
      <c r="AU762" s="193"/>
      <c r="AV762" s="193"/>
    </row>
    <row r="763" spans="1:48" ht="15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  <c r="AA763" s="193"/>
      <c r="AB763" s="193"/>
      <c r="AC763" s="193"/>
      <c r="AD763" s="193"/>
      <c r="AE763" s="193"/>
      <c r="AF763" s="193"/>
      <c r="AG763" s="193"/>
      <c r="AH763" s="193"/>
      <c r="AI763" s="193"/>
      <c r="AJ763" s="193"/>
      <c r="AK763" s="193"/>
      <c r="AL763" s="193"/>
      <c r="AM763" s="193"/>
      <c r="AN763" s="193"/>
      <c r="AO763" s="193"/>
      <c r="AP763" s="193"/>
      <c r="AQ763" s="193"/>
      <c r="AR763" s="193"/>
      <c r="AS763" s="193"/>
      <c r="AT763" s="193"/>
      <c r="AU763" s="193"/>
      <c r="AV763" s="193"/>
    </row>
    <row r="764" spans="1:48" ht="15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  <c r="AE764" s="193"/>
      <c r="AF764" s="193"/>
      <c r="AG764" s="193"/>
      <c r="AH764" s="193"/>
      <c r="AI764" s="193"/>
      <c r="AJ764" s="193"/>
      <c r="AK764" s="193"/>
      <c r="AL764" s="193"/>
      <c r="AM764" s="193"/>
      <c r="AN764" s="193"/>
      <c r="AO764" s="193"/>
      <c r="AP764" s="193"/>
      <c r="AQ764" s="193"/>
      <c r="AR764" s="193"/>
      <c r="AS764" s="193"/>
      <c r="AT764" s="193"/>
      <c r="AU764" s="193"/>
      <c r="AV764" s="193"/>
    </row>
    <row r="765" spans="1:48" ht="15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  <c r="AE765" s="193"/>
      <c r="AF765" s="193"/>
      <c r="AG765" s="193"/>
      <c r="AH765" s="193"/>
      <c r="AI765" s="193"/>
      <c r="AJ765" s="193"/>
      <c r="AK765" s="193"/>
      <c r="AL765" s="193"/>
      <c r="AM765" s="193"/>
      <c r="AN765" s="193"/>
      <c r="AO765" s="193"/>
      <c r="AP765" s="193"/>
      <c r="AQ765" s="193"/>
      <c r="AR765" s="193"/>
      <c r="AS765" s="193"/>
      <c r="AT765" s="193"/>
      <c r="AU765" s="193"/>
      <c r="AV765" s="193"/>
    </row>
    <row r="766" spans="1:48" ht="15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  <c r="AE766" s="193"/>
      <c r="AF766" s="193"/>
      <c r="AG766" s="193"/>
      <c r="AH766" s="193"/>
      <c r="AI766" s="193"/>
      <c r="AJ766" s="193"/>
      <c r="AK766" s="193"/>
      <c r="AL766" s="193"/>
      <c r="AM766" s="193"/>
      <c r="AN766" s="193"/>
      <c r="AO766" s="193"/>
      <c r="AP766" s="193"/>
      <c r="AQ766" s="193"/>
      <c r="AR766" s="193"/>
      <c r="AS766" s="193"/>
      <c r="AT766" s="193"/>
      <c r="AU766" s="193"/>
      <c r="AV766" s="193"/>
    </row>
    <row r="767" spans="1:48" ht="15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  <c r="AE767" s="193"/>
      <c r="AF767" s="193"/>
      <c r="AG767" s="193"/>
      <c r="AH767" s="193"/>
      <c r="AI767" s="193"/>
      <c r="AJ767" s="193"/>
      <c r="AK767" s="193"/>
      <c r="AL767" s="193"/>
      <c r="AM767" s="193"/>
      <c r="AN767" s="193"/>
      <c r="AO767" s="193"/>
      <c r="AP767" s="193"/>
      <c r="AQ767" s="193"/>
      <c r="AR767" s="193"/>
      <c r="AS767" s="193"/>
      <c r="AT767" s="193"/>
      <c r="AU767" s="193"/>
      <c r="AV767" s="193"/>
    </row>
    <row r="768" spans="1:48" ht="15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  <c r="AE768" s="193"/>
      <c r="AF768" s="193"/>
      <c r="AG768" s="193"/>
      <c r="AH768" s="193"/>
      <c r="AI768" s="193"/>
      <c r="AJ768" s="193"/>
      <c r="AK768" s="193"/>
      <c r="AL768" s="193"/>
      <c r="AM768" s="193"/>
      <c r="AN768" s="193"/>
      <c r="AO768" s="193"/>
      <c r="AP768" s="193"/>
      <c r="AQ768" s="193"/>
      <c r="AR768" s="193"/>
      <c r="AS768" s="193"/>
      <c r="AT768" s="193"/>
      <c r="AU768" s="193"/>
      <c r="AV768" s="193"/>
    </row>
    <row r="769" spans="1:48" ht="15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  <c r="AE769" s="193"/>
      <c r="AF769" s="193"/>
      <c r="AG769" s="193"/>
      <c r="AH769" s="193"/>
      <c r="AI769" s="193"/>
      <c r="AJ769" s="193"/>
      <c r="AK769" s="193"/>
      <c r="AL769" s="193"/>
      <c r="AM769" s="193"/>
      <c r="AN769" s="193"/>
      <c r="AO769" s="193"/>
      <c r="AP769" s="193"/>
      <c r="AQ769" s="193"/>
      <c r="AR769" s="193"/>
      <c r="AS769" s="193"/>
      <c r="AT769" s="193"/>
      <c r="AU769" s="193"/>
      <c r="AV769" s="193"/>
    </row>
    <row r="770" spans="1:48" ht="15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  <c r="AE770" s="193"/>
      <c r="AF770" s="193"/>
      <c r="AG770" s="193"/>
      <c r="AH770" s="193"/>
      <c r="AI770" s="193"/>
      <c r="AJ770" s="193"/>
      <c r="AK770" s="193"/>
      <c r="AL770" s="193"/>
      <c r="AM770" s="193"/>
      <c r="AN770" s="193"/>
      <c r="AO770" s="193"/>
      <c r="AP770" s="193"/>
      <c r="AQ770" s="193"/>
      <c r="AR770" s="193"/>
      <c r="AS770" s="193"/>
      <c r="AT770" s="193"/>
      <c r="AU770" s="193"/>
      <c r="AV770" s="193"/>
    </row>
    <row r="771" spans="1:48" ht="15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  <c r="AE771" s="193"/>
      <c r="AF771" s="193"/>
      <c r="AG771" s="193"/>
      <c r="AH771" s="193"/>
      <c r="AI771" s="193"/>
      <c r="AJ771" s="193"/>
      <c r="AK771" s="193"/>
      <c r="AL771" s="193"/>
      <c r="AM771" s="193"/>
      <c r="AN771" s="193"/>
      <c r="AO771" s="193"/>
      <c r="AP771" s="193"/>
      <c r="AQ771" s="193"/>
      <c r="AR771" s="193"/>
      <c r="AS771" s="193"/>
      <c r="AT771" s="193"/>
      <c r="AU771" s="193"/>
      <c r="AV771" s="193"/>
    </row>
    <row r="772" spans="1:48" ht="15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  <c r="AE772" s="193"/>
      <c r="AF772" s="193"/>
      <c r="AG772" s="193"/>
      <c r="AH772" s="193"/>
      <c r="AI772" s="193"/>
      <c r="AJ772" s="193"/>
      <c r="AK772" s="193"/>
      <c r="AL772" s="193"/>
      <c r="AM772" s="193"/>
      <c r="AN772" s="193"/>
      <c r="AO772" s="193"/>
      <c r="AP772" s="193"/>
      <c r="AQ772" s="193"/>
      <c r="AR772" s="193"/>
      <c r="AS772" s="193"/>
      <c r="AT772" s="193"/>
      <c r="AU772" s="193"/>
      <c r="AV772" s="193"/>
    </row>
    <row r="773" spans="1:48" ht="15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  <c r="AE773" s="193"/>
      <c r="AF773" s="193"/>
      <c r="AG773" s="193"/>
      <c r="AH773" s="193"/>
      <c r="AI773" s="193"/>
      <c r="AJ773" s="193"/>
      <c r="AK773" s="193"/>
      <c r="AL773" s="193"/>
      <c r="AM773" s="193"/>
      <c r="AN773" s="193"/>
      <c r="AO773" s="193"/>
      <c r="AP773" s="193"/>
      <c r="AQ773" s="193"/>
      <c r="AR773" s="193"/>
      <c r="AS773" s="193"/>
      <c r="AT773" s="193"/>
      <c r="AU773" s="193"/>
      <c r="AV773" s="193"/>
    </row>
    <row r="774" spans="1:48" ht="15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  <c r="AE774" s="193"/>
      <c r="AF774" s="193"/>
      <c r="AG774" s="193"/>
      <c r="AH774" s="193"/>
      <c r="AI774" s="193"/>
      <c r="AJ774" s="193"/>
      <c r="AK774" s="193"/>
      <c r="AL774" s="193"/>
      <c r="AM774" s="193"/>
      <c r="AN774" s="193"/>
      <c r="AO774" s="193"/>
      <c r="AP774" s="193"/>
      <c r="AQ774" s="193"/>
      <c r="AR774" s="193"/>
      <c r="AS774" s="193"/>
      <c r="AT774" s="193"/>
      <c r="AU774" s="193"/>
      <c r="AV774" s="193"/>
    </row>
    <row r="775" spans="1:48" ht="15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  <c r="AE775" s="193"/>
      <c r="AF775" s="193"/>
      <c r="AG775" s="193"/>
      <c r="AH775" s="193"/>
      <c r="AI775" s="193"/>
      <c r="AJ775" s="193"/>
      <c r="AK775" s="193"/>
      <c r="AL775" s="193"/>
      <c r="AM775" s="193"/>
      <c r="AN775" s="193"/>
      <c r="AO775" s="193"/>
      <c r="AP775" s="193"/>
      <c r="AQ775" s="193"/>
      <c r="AR775" s="193"/>
      <c r="AS775" s="193"/>
      <c r="AT775" s="193"/>
      <c r="AU775" s="193"/>
      <c r="AV775" s="193"/>
    </row>
    <row r="776" spans="1:48" ht="15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  <c r="AE776" s="193"/>
      <c r="AF776" s="193"/>
      <c r="AG776" s="193"/>
      <c r="AH776" s="193"/>
      <c r="AI776" s="193"/>
      <c r="AJ776" s="193"/>
      <c r="AK776" s="193"/>
      <c r="AL776" s="193"/>
      <c r="AM776" s="193"/>
      <c r="AN776" s="193"/>
      <c r="AO776" s="193"/>
      <c r="AP776" s="193"/>
      <c r="AQ776" s="193"/>
      <c r="AR776" s="193"/>
      <c r="AS776" s="193"/>
      <c r="AT776" s="193"/>
      <c r="AU776" s="193"/>
      <c r="AV776" s="193"/>
    </row>
    <row r="777" spans="1:48" ht="15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  <c r="AE777" s="193"/>
      <c r="AF777" s="193"/>
      <c r="AG777" s="193"/>
      <c r="AH777" s="193"/>
      <c r="AI777" s="193"/>
      <c r="AJ777" s="193"/>
      <c r="AK777" s="193"/>
      <c r="AL777" s="193"/>
      <c r="AM777" s="193"/>
      <c r="AN777" s="193"/>
      <c r="AO777" s="193"/>
      <c r="AP777" s="193"/>
      <c r="AQ777" s="193"/>
      <c r="AR777" s="193"/>
      <c r="AS777" s="193"/>
      <c r="AT777" s="193"/>
      <c r="AU777" s="193"/>
      <c r="AV777" s="193"/>
    </row>
    <row r="778" spans="1:48" ht="15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  <c r="AE778" s="193"/>
      <c r="AF778" s="193"/>
      <c r="AG778" s="193"/>
      <c r="AH778" s="193"/>
      <c r="AI778" s="193"/>
      <c r="AJ778" s="193"/>
      <c r="AK778" s="193"/>
      <c r="AL778" s="193"/>
      <c r="AM778" s="193"/>
      <c r="AN778" s="193"/>
      <c r="AO778" s="193"/>
      <c r="AP778" s="193"/>
      <c r="AQ778" s="193"/>
      <c r="AR778" s="193"/>
      <c r="AS778" s="193"/>
      <c r="AT778" s="193"/>
      <c r="AU778" s="193"/>
      <c r="AV778" s="193"/>
    </row>
    <row r="779" spans="1:48" ht="15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  <c r="AE779" s="193"/>
      <c r="AF779" s="193"/>
      <c r="AG779" s="193"/>
      <c r="AH779" s="193"/>
      <c r="AI779" s="193"/>
      <c r="AJ779" s="193"/>
      <c r="AK779" s="193"/>
      <c r="AL779" s="193"/>
      <c r="AM779" s="193"/>
      <c r="AN779" s="193"/>
      <c r="AO779" s="193"/>
      <c r="AP779" s="193"/>
      <c r="AQ779" s="193"/>
      <c r="AR779" s="193"/>
      <c r="AS779" s="193"/>
      <c r="AT779" s="193"/>
      <c r="AU779" s="193"/>
      <c r="AV779" s="193"/>
    </row>
    <row r="780" spans="1:48" ht="15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  <c r="AE780" s="193"/>
      <c r="AF780" s="193"/>
      <c r="AG780" s="193"/>
      <c r="AH780" s="193"/>
      <c r="AI780" s="193"/>
      <c r="AJ780" s="193"/>
      <c r="AK780" s="193"/>
      <c r="AL780" s="193"/>
      <c r="AM780" s="193"/>
      <c r="AN780" s="193"/>
      <c r="AO780" s="193"/>
      <c r="AP780" s="193"/>
      <c r="AQ780" s="193"/>
      <c r="AR780" s="193"/>
      <c r="AS780" s="193"/>
      <c r="AT780" s="193"/>
      <c r="AU780" s="193"/>
      <c r="AV780" s="193"/>
    </row>
    <row r="781" spans="1:48" ht="15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  <c r="AE781" s="193"/>
      <c r="AF781" s="193"/>
      <c r="AG781" s="193"/>
      <c r="AH781" s="193"/>
      <c r="AI781" s="193"/>
      <c r="AJ781" s="193"/>
      <c r="AK781" s="193"/>
      <c r="AL781" s="193"/>
      <c r="AM781" s="193"/>
      <c r="AN781" s="193"/>
      <c r="AO781" s="193"/>
      <c r="AP781" s="193"/>
      <c r="AQ781" s="193"/>
      <c r="AR781" s="193"/>
      <c r="AS781" s="193"/>
      <c r="AT781" s="193"/>
      <c r="AU781" s="193"/>
      <c r="AV781" s="193"/>
    </row>
    <row r="782" spans="1:48" ht="15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  <c r="AE782" s="193"/>
      <c r="AF782" s="193"/>
      <c r="AG782" s="193"/>
      <c r="AH782" s="193"/>
      <c r="AI782" s="193"/>
      <c r="AJ782" s="193"/>
      <c r="AK782" s="193"/>
      <c r="AL782" s="193"/>
      <c r="AM782" s="193"/>
      <c r="AN782" s="193"/>
      <c r="AO782" s="193"/>
      <c r="AP782" s="193"/>
      <c r="AQ782" s="193"/>
      <c r="AR782" s="193"/>
      <c r="AS782" s="193"/>
      <c r="AT782" s="193"/>
      <c r="AU782" s="193"/>
      <c r="AV782" s="193"/>
    </row>
    <row r="783" spans="1:48" ht="15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  <c r="AE783" s="193"/>
      <c r="AF783" s="193"/>
      <c r="AG783" s="193"/>
      <c r="AH783" s="193"/>
      <c r="AI783" s="193"/>
      <c r="AJ783" s="193"/>
      <c r="AK783" s="193"/>
      <c r="AL783" s="193"/>
      <c r="AM783" s="193"/>
      <c r="AN783" s="193"/>
      <c r="AO783" s="193"/>
      <c r="AP783" s="193"/>
      <c r="AQ783" s="193"/>
      <c r="AR783" s="193"/>
      <c r="AS783" s="193"/>
      <c r="AT783" s="193"/>
      <c r="AU783" s="193"/>
      <c r="AV783" s="193"/>
    </row>
    <row r="784" spans="1:48" ht="15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  <c r="AE784" s="193"/>
      <c r="AF784" s="193"/>
      <c r="AG784" s="193"/>
      <c r="AH784" s="193"/>
      <c r="AI784" s="193"/>
      <c r="AJ784" s="193"/>
      <c r="AK784" s="193"/>
      <c r="AL784" s="193"/>
      <c r="AM784" s="193"/>
      <c r="AN784" s="193"/>
      <c r="AO784" s="193"/>
      <c r="AP784" s="193"/>
      <c r="AQ784" s="193"/>
      <c r="AR784" s="193"/>
      <c r="AS784" s="193"/>
      <c r="AT784" s="193"/>
      <c r="AU784" s="193"/>
      <c r="AV784" s="193"/>
    </row>
    <row r="785" spans="1:48" ht="15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  <c r="AE785" s="193"/>
      <c r="AF785" s="193"/>
      <c r="AG785" s="193"/>
      <c r="AH785" s="193"/>
      <c r="AI785" s="193"/>
      <c r="AJ785" s="193"/>
      <c r="AK785" s="193"/>
      <c r="AL785" s="193"/>
      <c r="AM785" s="193"/>
      <c r="AN785" s="193"/>
      <c r="AO785" s="193"/>
      <c r="AP785" s="193"/>
      <c r="AQ785" s="193"/>
      <c r="AR785" s="193"/>
      <c r="AS785" s="193"/>
      <c r="AT785" s="193"/>
      <c r="AU785" s="193"/>
      <c r="AV785" s="193"/>
    </row>
    <row r="786" spans="1:48" ht="15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  <c r="AA786" s="193"/>
      <c r="AB786" s="193"/>
      <c r="AC786" s="193"/>
      <c r="AD786" s="193"/>
      <c r="AE786" s="193"/>
      <c r="AF786" s="193"/>
      <c r="AG786" s="193"/>
      <c r="AH786" s="193"/>
      <c r="AI786" s="193"/>
      <c r="AJ786" s="193"/>
      <c r="AK786" s="193"/>
      <c r="AL786" s="193"/>
      <c r="AM786" s="193"/>
      <c r="AN786" s="193"/>
      <c r="AO786" s="193"/>
      <c r="AP786" s="193"/>
      <c r="AQ786" s="193"/>
      <c r="AR786" s="193"/>
      <c r="AS786" s="193"/>
      <c r="AT786" s="193"/>
      <c r="AU786" s="193"/>
      <c r="AV786" s="193"/>
    </row>
    <row r="787" spans="1:48" ht="15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  <c r="AE787" s="193"/>
      <c r="AF787" s="193"/>
      <c r="AG787" s="193"/>
      <c r="AH787" s="193"/>
      <c r="AI787" s="193"/>
      <c r="AJ787" s="193"/>
      <c r="AK787" s="193"/>
      <c r="AL787" s="193"/>
      <c r="AM787" s="193"/>
      <c r="AN787" s="193"/>
      <c r="AO787" s="193"/>
      <c r="AP787" s="193"/>
      <c r="AQ787" s="193"/>
      <c r="AR787" s="193"/>
      <c r="AS787" s="193"/>
      <c r="AT787" s="193"/>
      <c r="AU787" s="193"/>
      <c r="AV787" s="193"/>
    </row>
    <row r="788" spans="1:48" ht="15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  <c r="AE788" s="193"/>
      <c r="AF788" s="193"/>
      <c r="AG788" s="193"/>
      <c r="AH788" s="193"/>
      <c r="AI788" s="193"/>
      <c r="AJ788" s="193"/>
      <c r="AK788" s="193"/>
      <c r="AL788" s="193"/>
      <c r="AM788" s="193"/>
      <c r="AN788" s="193"/>
      <c r="AO788" s="193"/>
      <c r="AP788" s="193"/>
      <c r="AQ788" s="193"/>
      <c r="AR788" s="193"/>
      <c r="AS788" s="193"/>
      <c r="AT788" s="193"/>
      <c r="AU788" s="193"/>
      <c r="AV788" s="193"/>
    </row>
    <row r="789" spans="1:48" ht="15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  <c r="AE789" s="193"/>
      <c r="AF789" s="193"/>
      <c r="AG789" s="193"/>
      <c r="AH789" s="193"/>
      <c r="AI789" s="193"/>
      <c r="AJ789" s="193"/>
      <c r="AK789" s="193"/>
      <c r="AL789" s="193"/>
      <c r="AM789" s="193"/>
      <c r="AN789" s="193"/>
      <c r="AO789" s="193"/>
      <c r="AP789" s="193"/>
      <c r="AQ789" s="193"/>
      <c r="AR789" s="193"/>
      <c r="AS789" s="193"/>
      <c r="AT789" s="193"/>
      <c r="AU789" s="193"/>
      <c r="AV789" s="193"/>
    </row>
    <row r="790" spans="1:48" ht="15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  <c r="AE790" s="193"/>
      <c r="AF790" s="193"/>
      <c r="AG790" s="193"/>
      <c r="AH790" s="193"/>
      <c r="AI790" s="193"/>
      <c r="AJ790" s="193"/>
      <c r="AK790" s="193"/>
      <c r="AL790" s="193"/>
      <c r="AM790" s="193"/>
      <c r="AN790" s="193"/>
      <c r="AO790" s="193"/>
      <c r="AP790" s="193"/>
      <c r="AQ790" s="193"/>
      <c r="AR790" s="193"/>
      <c r="AS790" s="193"/>
      <c r="AT790" s="193"/>
      <c r="AU790" s="193"/>
      <c r="AV790" s="193"/>
    </row>
    <row r="791" spans="1:48" ht="15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  <c r="AA791" s="193"/>
      <c r="AB791" s="193"/>
      <c r="AC791" s="193"/>
      <c r="AD791" s="193"/>
      <c r="AE791" s="193"/>
      <c r="AF791" s="193"/>
      <c r="AG791" s="193"/>
      <c r="AH791" s="193"/>
      <c r="AI791" s="193"/>
      <c r="AJ791" s="193"/>
      <c r="AK791" s="193"/>
      <c r="AL791" s="193"/>
      <c r="AM791" s="193"/>
      <c r="AN791" s="193"/>
      <c r="AO791" s="193"/>
      <c r="AP791" s="193"/>
      <c r="AQ791" s="193"/>
      <c r="AR791" s="193"/>
      <c r="AS791" s="193"/>
      <c r="AT791" s="193"/>
      <c r="AU791" s="193"/>
      <c r="AV791" s="193"/>
    </row>
    <row r="792" spans="1:48" ht="15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  <c r="AE792" s="193"/>
      <c r="AF792" s="193"/>
      <c r="AG792" s="193"/>
      <c r="AH792" s="193"/>
      <c r="AI792" s="193"/>
      <c r="AJ792" s="193"/>
      <c r="AK792" s="193"/>
      <c r="AL792" s="193"/>
      <c r="AM792" s="193"/>
      <c r="AN792" s="193"/>
      <c r="AO792" s="193"/>
      <c r="AP792" s="193"/>
      <c r="AQ792" s="193"/>
      <c r="AR792" s="193"/>
      <c r="AS792" s="193"/>
      <c r="AT792" s="193"/>
      <c r="AU792" s="193"/>
      <c r="AV792" s="193"/>
    </row>
    <row r="793" spans="1:48" ht="15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  <c r="AE793" s="193"/>
      <c r="AF793" s="193"/>
      <c r="AG793" s="193"/>
      <c r="AH793" s="193"/>
      <c r="AI793" s="193"/>
      <c r="AJ793" s="193"/>
      <c r="AK793" s="193"/>
      <c r="AL793" s="193"/>
      <c r="AM793" s="193"/>
      <c r="AN793" s="193"/>
      <c r="AO793" s="193"/>
      <c r="AP793" s="193"/>
      <c r="AQ793" s="193"/>
      <c r="AR793" s="193"/>
      <c r="AS793" s="193"/>
      <c r="AT793" s="193"/>
      <c r="AU793" s="193"/>
      <c r="AV793" s="193"/>
    </row>
    <row r="794" spans="1:48" ht="15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  <c r="AA794" s="193"/>
      <c r="AB794" s="193"/>
      <c r="AC794" s="193"/>
      <c r="AD794" s="193"/>
      <c r="AE794" s="193"/>
      <c r="AF794" s="193"/>
      <c r="AG794" s="193"/>
      <c r="AH794" s="193"/>
      <c r="AI794" s="193"/>
      <c r="AJ794" s="193"/>
      <c r="AK794" s="193"/>
      <c r="AL794" s="193"/>
      <c r="AM794" s="193"/>
      <c r="AN794" s="193"/>
      <c r="AO794" s="193"/>
      <c r="AP794" s="193"/>
      <c r="AQ794" s="193"/>
      <c r="AR794" s="193"/>
      <c r="AS794" s="193"/>
      <c r="AT794" s="193"/>
      <c r="AU794" s="193"/>
      <c r="AV794" s="193"/>
    </row>
    <row r="795" spans="1:48" ht="15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  <c r="AE795" s="193"/>
      <c r="AF795" s="193"/>
      <c r="AG795" s="193"/>
      <c r="AH795" s="193"/>
      <c r="AI795" s="193"/>
      <c r="AJ795" s="193"/>
      <c r="AK795" s="193"/>
      <c r="AL795" s="193"/>
      <c r="AM795" s="193"/>
      <c r="AN795" s="193"/>
      <c r="AO795" s="193"/>
      <c r="AP795" s="193"/>
      <c r="AQ795" s="193"/>
      <c r="AR795" s="193"/>
      <c r="AS795" s="193"/>
      <c r="AT795" s="193"/>
      <c r="AU795" s="193"/>
      <c r="AV795" s="193"/>
    </row>
    <row r="796" spans="1:48" ht="15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  <c r="AE796" s="193"/>
      <c r="AF796" s="193"/>
      <c r="AG796" s="193"/>
      <c r="AH796" s="193"/>
      <c r="AI796" s="193"/>
      <c r="AJ796" s="193"/>
      <c r="AK796" s="193"/>
      <c r="AL796" s="193"/>
      <c r="AM796" s="193"/>
      <c r="AN796" s="193"/>
      <c r="AO796" s="193"/>
      <c r="AP796" s="193"/>
      <c r="AQ796" s="193"/>
      <c r="AR796" s="193"/>
      <c r="AS796" s="193"/>
      <c r="AT796" s="193"/>
      <c r="AU796" s="193"/>
      <c r="AV796" s="193"/>
    </row>
    <row r="797" spans="1:48" ht="15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  <c r="AE797" s="193"/>
      <c r="AF797" s="193"/>
      <c r="AG797" s="193"/>
      <c r="AH797" s="193"/>
      <c r="AI797" s="193"/>
      <c r="AJ797" s="193"/>
      <c r="AK797" s="193"/>
      <c r="AL797" s="193"/>
      <c r="AM797" s="193"/>
      <c r="AN797" s="193"/>
      <c r="AO797" s="193"/>
      <c r="AP797" s="193"/>
      <c r="AQ797" s="193"/>
      <c r="AR797" s="193"/>
      <c r="AS797" s="193"/>
      <c r="AT797" s="193"/>
      <c r="AU797" s="193"/>
      <c r="AV797" s="193"/>
    </row>
    <row r="798" spans="1:48" ht="15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  <c r="AE798" s="193"/>
      <c r="AF798" s="193"/>
      <c r="AG798" s="193"/>
      <c r="AH798" s="193"/>
      <c r="AI798" s="193"/>
      <c r="AJ798" s="193"/>
      <c r="AK798" s="193"/>
      <c r="AL798" s="193"/>
      <c r="AM798" s="193"/>
      <c r="AN798" s="193"/>
      <c r="AO798" s="193"/>
      <c r="AP798" s="193"/>
      <c r="AQ798" s="193"/>
      <c r="AR798" s="193"/>
      <c r="AS798" s="193"/>
      <c r="AT798" s="193"/>
      <c r="AU798" s="193"/>
      <c r="AV798" s="193"/>
    </row>
    <row r="799" spans="1:48" ht="15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  <c r="AE799" s="193"/>
      <c r="AF799" s="193"/>
      <c r="AG799" s="193"/>
      <c r="AH799" s="193"/>
      <c r="AI799" s="193"/>
      <c r="AJ799" s="193"/>
      <c r="AK799" s="193"/>
      <c r="AL799" s="193"/>
      <c r="AM799" s="193"/>
      <c r="AN799" s="193"/>
      <c r="AO799" s="193"/>
      <c r="AP799" s="193"/>
      <c r="AQ799" s="193"/>
      <c r="AR799" s="193"/>
      <c r="AS799" s="193"/>
      <c r="AT799" s="193"/>
      <c r="AU799" s="193"/>
      <c r="AV799" s="193"/>
    </row>
    <row r="800" spans="1:48" ht="15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  <c r="AE800" s="193"/>
      <c r="AF800" s="193"/>
      <c r="AG800" s="193"/>
      <c r="AH800" s="193"/>
      <c r="AI800" s="193"/>
      <c r="AJ800" s="193"/>
      <c r="AK800" s="193"/>
      <c r="AL800" s="193"/>
      <c r="AM800" s="193"/>
      <c r="AN800" s="193"/>
      <c r="AO800" s="193"/>
      <c r="AP800" s="193"/>
      <c r="AQ800" s="193"/>
      <c r="AR800" s="193"/>
      <c r="AS800" s="193"/>
      <c r="AT800" s="193"/>
      <c r="AU800" s="193"/>
      <c r="AV800" s="193"/>
    </row>
    <row r="801" spans="1:48" ht="15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  <c r="AE801" s="193"/>
      <c r="AF801" s="193"/>
      <c r="AG801" s="193"/>
      <c r="AH801" s="193"/>
      <c r="AI801" s="193"/>
      <c r="AJ801" s="193"/>
      <c r="AK801" s="193"/>
      <c r="AL801" s="193"/>
      <c r="AM801" s="193"/>
      <c r="AN801" s="193"/>
      <c r="AO801" s="193"/>
      <c r="AP801" s="193"/>
      <c r="AQ801" s="193"/>
      <c r="AR801" s="193"/>
      <c r="AS801" s="193"/>
      <c r="AT801" s="193"/>
      <c r="AU801" s="193"/>
      <c r="AV801" s="193"/>
    </row>
    <row r="802" spans="1:48" ht="15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  <c r="AE802" s="193"/>
      <c r="AF802" s="193"/>
      <c r="AG802" s="193"/>
      <c r="AH802" s="193"/>
      <c r="AI802" s="193"/>
      <c r="AJ802" s="193"/>
      <c r="AK802" s="193"/>
      <c r="AL802" s="193"/>
      <c r="AM802" s="193"/>
      <c r="AN802" s="193"/>
      <c r="AO802" s="193"/>
      <c r="AP802" s="193"/>
      <c r="AQ802" s="193"/>
      <c r="AR802" s="193"/>
      <c r="AS802" s="193"/>
      <c r="AT802" s="193"/>
      <c r="AU802" s="193"/>
      <c r="AV802" s="193"/>
    </row>
    <row r="803" spans="1:48" ht="15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  <c r="AE803" s="193"/>
      <c r="AF803" s="193"/>
      <c r="AG803" s="193"/>
      <c r="AH803" s="193"/>
      <c r="AI803" s="193"/>
      <c r="AJ803" s="193"/>
      <c r="AK803" s="193"/>
      <c r="AL803" s="193"/>
      <c r="AM803" s="193"/>
      <c r="AN803" s="193"/>
      <c r="AO803" s="193"/>
      <c r="AP803" s="193"/>
      <c r="AQ803" s="193"/>
      <c r="AR803" s="193"/>
      <c r="AS803" s="193"/>
      <c r="AT803" s="193"/>
      <c r="AU803" s="193"/>
      <c r="AV803" s="193"/>
    </row>
    <row r="804" spans="1:48" ht="15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  <c r="AE804" s="193"/>
      <c r="AF804" s="193"/>
      <c r="AG804" s="193"/>
      <c r="AH804" s="193"/>
      <c r="AI804" s="193"/>
      <c r="AJ804" s="193"/>
      <c r="AK804" s="193"/>
      <c r="AL804" s="193"/>
      <c r="AM804" s="193"/>
      <c r="AN804" s="193"/>
      <c r="AO804" s="193"/>
      <c r="AP804" s="193"/>
      <c r="AQ804" s="193"/>
      <c r="AR804" s="193"/>
      <c r="AS804" s="193"/>
      <c r="AT804" s="193"/>
      <c r="AU804" s="193"/>
      <c r="AV804" s="193"/>
    </row>
    <row r="805" spans="1:48" ht="15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  <c r="AE805" s="193"/>
      <c r="AF805" s="193"/>
      <c r="AG805" s="193"/>
      <c r="AH805" s="193"/>
      <c r="AI805" s="193"/>
      <c r="AJ805" s="193"/>
      <c r="AK805" s="193"/>
      <c r="AL805" s="193"/>
      <c r="AM805" s="193"/>
      <c r="AN805" s="193"/>
      <c r="AO805" s="193"/>
      <c r="AP805" s="193"/>
      <c r="AQ805" s="193"/>
      <c r="AR805" s="193"/>
      <c r="AS805" s="193"/>
      <c r="AT805" s="193"/>
      <c r="AU805" s="193"/>
      <c r="AV805" s="193"/>
    </row>
    <row r="806" spans="1:48" ht="15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  <c r="AE806" s="193"/>
      <c r="AF806" s="193"/>
      <c r="AG806" s="193"/>
      <c r="AH806" s="193"/>
      <c r="AI806" s="193"/>
      <c r="AJ806" s="193"/>
      <c r="AK806" s="193"/>
      <c r="AL806" s="193"/>
      <c r="AM806" s="193"/>
      <c r="AN806" s="193"/>
      <c r="AO806" s="193"/>
      <c r="AP806" s="193"/>
      <c r="AQ806" s="193"/>
      <c r="AR806" s="193"/>
      <c r="AS806" s="193"/>
      <c r="AT806" s="193"/>
      <c r="AU806" s="193"/>
      <c r="AV806" s="193"/>
    </row>
    <row r="807" spans="1:48" ht="15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  <c r="AE807" s="193"/>
      <c r="AF807" s="193"/>
      <c r="AG807" s="193"/>
      <c r="AH807" s="193"/>
      <c r="AI807" s="193"/>
      <c r="AJ807" s="193"/>
      <c r="AK807" s="193"/>
      <c r="AL807" s="193"/>
      <c r="AM807" s="193"/>
      <c r="AN807" s="193"/>
      <c r="AO807" s="193"/>
      <c r="AP807" s="193"/>
      <c r="AQ807" s="193"/>
      <c r="AR807" s="193"/>
      <c r="AS807" s="193"/>
      <c r="AT807" s="193"/>
      <c r="AU807" s="193"/>
      <c r="AV807" s="193"/>
    </row>
    <row r="808" spans="1:48" ht="15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  <c r="AE808" s="193"/>
      <c r="AF808" s="193"/>
      <c r="AG808" s="193"/>
      <c r="AH808" s="193"/>
      <c r="AI808" s="193"/>
      <c r="AJ808" s="193"/>
      <c r="AK808" s="193"/>
      <c r="AL808" s="193"/>
      <c r="AM808" s="193"/>
      <c r="AN808" s="193"/>
      <c r="AO808" s="193"/>
      <c r="AP808" s="193"/>
      <c r="AQ808" s="193"/>
      <c r="AR808" s="193"/>
      <c r="AS808" s="193"/>
      <c r="AT808" s="193"/>
      <c r="AU808" s="193"/>
      <c r="AV808" s="193"/>
    </row>
    <row r="809" spans="1:48" ht="15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  <c r="AE809" s="193"/>
      <c r="AF809" s="193"/>
      <c r="AG809" s="193"/>
      <c r="AH809" s="193"/>
      <c r="AI809" s="193"/>
      <c r="AJ809" s="193"/>
      <c r="AK809" s="193"/>
      <c r="AL809" s="193"/>
      <c r="AM809" s="193"/>
      <c r="AN809" s="193"/>
      <c r="AO809" s="193"/>
      <c r="AP809" s="193"/>
      <c r="AQ809" s="193"/>
      <c r="AR809" s="193"/>
      <c r="AS809" s="193"/>
      <c r="AT809" s="193"/>
      <c r="AU809" s="193"/>
      <c r="AV809" s="193"/>
    </row>
    <row r="810" spans="1:48" ht="15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  <c r="AE810" s="193"/>
      <c r="AF810" s="193"/>
      <c r="AG810" s="193"/>
      <c r="AH810" s="193"/>
      <c r="AI810" s="193"/>
      <c r="AJ810" s="193"/>
      <c r="AK810" s="193"/>
      <c r="AL810" s="193"/>
      <c r="AM810" s="193"/>
      <c r="AN810" s="193"/>
      <c r="AO810" s="193"/>
      <c r="AP810" s="193"/>
      <c r="AQ810" s="193"/>
      <c r="AR810" s="193"/>
      <c r="AS810" s="193"/>
      <c r="AT810" s="193"/>
      <c r="AU810" s="193"/>
      <c r="AV810" s="193"/>
    </row>
    <row r="811" spans="1:48" ht="15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  <c r="AE811" s="193"/>
      <c r="AF811" s="193"/>
      <c r="AG811" s="193"/>
      <c r="AH811" s="193"/>
      <c r="AI811" s="193"/>
      <c r="AJ811" s="193"/>
      <c r="AK811" s="193"/>
      <c r="AL811" s="193"/>
      <c r="AM811" s="193"/>
      <c r="AN811" s="193"/>
      <c r="AO811" s="193"/>
      <c r="AP811" s="193"/>
      <c r="AQ811" s="193"/>
      <c r="AR811" s="193"/>
      <c r="AS811" s="193"/>
      <c r="AT811" s="193"/>
      <c r="AU811" s="193"/>
      <c r="AV811" s="193"/>
    </row>
    <row r="812" spans="1:48" ht="15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  <c r="AE812" s="193"/>
      <c r="AF812" s="193"/>
      <c r="AG812" s="193"/>
      <c r="AH812" s="193"/>
      <c r="AI812" s="193"/>
      <c r="AJ812" s="193"/>
      <c r="AK812" s="193"/>
      <c r="AL812" s="193"/>
      <c r="AM812" s="193"/>
      <c r="AN812" s="193"/>
      <c r="AO812" s="193"/>
      <c r="AP812" s="193"/>
      <c r="AQ812" s="193"/>
      <c r="AR812" s="193"/>
      <c r="AS812" s="193"/>
      <c r="AT812" s="193"/>
      <c r="AU812" s="193"/>
      <c r="AV812" s="193"/>
    </row>
    <row r="813" spans="1:48" ht="15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  <c r="AE813" s="193"/>
      <c r="AF813" s="193"/>
      <c r="AG813" s="193"/>
      <c r="AH813" s="193"/>
      <c r="AI813" s="193"/>
      <c r="AJ813" s="193"/>
      <c r="AK813" s="193"/>
      <c r="AL813" s="193"/>
      <c r="AM813" s="193"/>
      <c r="AN813" s="193"/>
      <c r="AO813" s="193"/>
      <c r="AP813" s="193"/>
      <c r="AQ813" s="193"/>
      <c r="AR813" s="193"/>
      <c r="AS813" s="193"/>
      <c r="AT813" s="193"/>
      <c r="AU813" s="193"/>
      <c r="AV813" s="193"/>
    </row>
    <row r="814" spans="1:48" ht="15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  <c r="AE814" s="193"/>
      <c r="AF814" s="193"/>
      <c r="AG814" s="193"/>
      <c r="AH814" s="193"/>
      <c r="AI814" s="193"/>
      <c r="AJ814" s="193"/>
      <c r="AK814" s="193"/>
      <c r="AL814" s="193"/>
      <c r="AM814" s="193"/>
      <c r="AN814" s="193"/>
      <c r="AO814" s="193"/>
      <c r="AP814" s="193"/>
      <c r="AQ814" s="193"/>
      <c r="AR814" s="193"/>
      <c r="AS814" s="193"/>
      <c r="AT814" s="193"/>
      <c r="AU814" s="193"/>
      <c r="AV814" s="193"/>
    </row>
    <row r="815" spans="1:48" ht="15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  <c r="AE815" s="193"/>
      <c r="AF815" s="193"/>
      <c r="AG815" s="193"/>
      <c r="AH815" s="193"/>
      <c r="AI815" s="193"/>
      <c r="AJ815" s="193"/>
      <c r="AK815" s="193"/>
      <c r="AL815" s="193"/>
      <c r="AM815" s="193"/>
      <c r="AN815" s="193"/>
      <c r="AO815" s="193"/>
      <c r="AP815" s="193"/>
      <c r="AQ815" s="193"/>
      <c r="AR815" s="193"/>
      <c r="AS815" s="193"/>
      <c r="AT815" s="193"/>
      <c r="AU815" s="193"/>
      <c r="AV815" s="193"/>
    </row>
    <row r="816" spans="1:48" ht="15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  <c r="AE816" s="193"/>
      <c r="AF816" s="193"/>
      <c r="AG816" s="193"/>
      <c r="AH816" s="193"/>
      <c r="AI816" s="193"/>
      <c r="AJ816" s="193"/>
      <c r="AK816" s="193"/>
      <c r="AL816" s="193"/>
      <c r="AM816" s="193"/>
      <c r="AN816" s="193"/>
      <c r="AO816" s="193"/>
      <c r="AP816" s="193"/>
      <c r="AQ816" s="193"/>
      <c r="AR816" s="193"/>
      <c r="AS816" s="193"/>
      <c r="AT816" s="193"/>
      <c r="AU816" s="193"/>
      <c r="AV816" s="193"/>
    </row>
    <row r="817" spans="1:48" ht="15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  <c r="AA817" s="193"/>
      <c r="AB817" s="193"/>
      <c r="AC817" s="193"/>
      <c r="AD817" s="193"/>
      <c r="AE817" s="193"/>
      <c r="AF817" s="193"/>
      <c r="AG817" s="193"/>
      <c r="AH817" s="193"/>
      <c r="AI817" s="193"/>
      <c r="AJ817" s="193"/>
      <c r="AK817" s="193"/>
      <c r="AL817" s="193"/>
      <c r="AM817" s="193"/>
      <c r="AN817" s="193"/>
      <c r="AO817" s="193"/>
      <c r="AP817" s="193"/>
      <c r="AQ817" s="193"/>
      <c r="AR817" s="193"/>
      <c r="AS817" s="193"/>
      <c r="AT817" s="193"/>
      <c r="AU817" s="193"/>
      <c r="AV817" s="193"/>
    </row>
    <row r="818" spans="1:48" ht="15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  <c r="AE818" s="193"/>
      <c r="AF818" s="193"/>
      <c r="AG818" s="193"/>
      <c r="AH818" s="193"/>
      <c r="AI818" s="193"/>
      <c r="AJ818" s="193"/>
      <c r="AK818" s="193"/>
      <c r="AL818" s="193"/>
      <c r="AM818" s="193"/>
      <c r="AN818" s="193"/>
      <c r="AO818" s="193"/>
      <c r="AP818" s="193"/>
      <c r="AQ818" s="193"/>
      <c r="AR818" s="193"/>
      <c r="AS818" s="193"/>
      <c r="AT818" s="193"/>
      <c r="AU818" s="193"/>
      <c r="AV818" s="193"/>
    </row>
    <row r="819" spans="1:48" ht="15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  <c r="AE819" s="193"/>
      <c r="AF819" s="193"/>
      <c r="AG819" s="193"/>
      <c r="AH819" s="193"/>
      <c r="AI819" s="193"/>
      <c r="AJ819" s="193"/>
      <c r="AK819" s="193"/>
      <c r="AL819" s="193"/>
      <c r="AM819" s="193"/>
      <c r="AN819" s="193"/>
      <c r="AO819" s="193"/>
      <c r="AP819" s="193"/>
      <c r="AQ819" s="193"/>
      <c r="AR819" s="193"/>
      <c r="AS819" s="193"/>
      <c r="AT819" s="193"/>
      <c r="AU819" s="193"/>
      <c r="AV819" s="193"/>
    </row>
    <row r="820" spans="1:48" ht="15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  <c r="AE820" s="193"/>
      <c r="AF820" s="193"/>
      <c r="AG820" s="193"/>
      <c r="AH820" s="193"/>
      <c r="AI820" s="193"/>
      <c r="AJ820" s="193"/>
      <c r="AK820" s="193"/>
      <c r="AL820" s="193"/>
      <c r="AM820" s="193"/>
      <c r="AN820" s="193"/>
      <c r="AO820" s="193"/>
      <c r="AP820" s="193"/>
      <c r="AQ820" s="193"/>
      <c r="AR820" s="193"/>
      <c r="AS820" s="193"/>
      <c r="AT820" s="193"/>
      <c r="AU820" s="193"/>
      <c r="AV820" s="193"/>
    </row>
    <row r="821" spans="1:48" ht="15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  <c r="AE821" s="193"/>
      <c r="AF821" s="193"/>
      <c r="AG821" s="193"/>
      <c r="AH821" s="193"/>
      <c r="AI821" s="193"/>
      <c r="AJ821" s="193"/>
      <c r="AK821" s="193"/>
      <c r="AL821" s="193"/>
      <c r="AM821" s="193"/>
      <c r="AN821" s="193"/>
      <c r="AO821" s="193"/>
      <c r="AP821" s="193"/>
      <c r="AQ821" s="193"/>
      <c r="AR821" s="193"/>
      <c r="AS821" s="193"/>
      <c r="AT821" s="193"/>
      <c r="AU821" s="193"/>
      <c r="AV821" s="193"/>
    </row>
    <row r="822" spans="1:48" ht="15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  <c r="AA822" s="193"/>
      <c r="AB822" s="193"/>
      <c r="AC822" s="193"/>
      <c r="AD822" s="193"/>
      <c r="AE822" s="193"/>
      <c r="AF822" s="193"/>
      <c r="AG822" s="193"/>
      <c r="AH822" s="193"/>
      <c r="AI822" s="193"/>
      <c r="AJ822" s="193"/>
      <c r="AK822" s="193"/>
      <c r="AL822" s="193"/>
      <c r="AM822" s="193"/>
      <c r="AN822" s="193"/>
      <c r="AO822" s="193"/>
      <c r="AP822" s="193"/>
      <c r="AQ822" s="193"/>
      <c r="AR822" s="193"/>
      <c r="AS822" s="193"/>
      <c r="AT822" s="193"/>
      <c r="AU822" s="193"/>
      <c r="AV822" s="193"/>
    </row>
    <row r="823" spans="1:48" ht="15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  <c r="AE823" s="193"/>
      <c r="AF823" s="193"/>
      <c r="AG823" s="193"/>
      <c r="AH823" s="193"/>
      <c r="AI823" s="193"/>
      <c r="AJ823" s="193"/>
      <c r="AK823" s="193"/>
      <c r="AL823" s="193"/>
      <c r="AM823" s="193"/>
      <c r="AN823" s="193"/>
      <c r="AO823" s="193"/>
      <c r="AP823" s="193"/>
      <c r="AQ823" s="193"/>
      <c r="AR823" s="193"/>
      <c r="AS823" s="193"/>
      <c r="AT823" s="193"/>
      <c r="AU823" s="193"/>
      <c r="AV823" s="193"/>
    </row>
    <row r="824" spans="1:48" ht="15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  <c r="AE824" s="193"/>
      <c r="AF824" s="193"/>
      <c r="AG824" s="193"/>
      <c r="AH824" s="193"/>
      <c r="AI824" s="193"/>
      <c r="AJ824" s="193"/>
      <c r="AK824" s="193"/>
      <c r="AL824" s="193"/>
      <c r="AM824" s="193"/>
      <c r="AN824" s="193"/>
      <c r="AO824" s="193"/>
      <c r="AP824" s="193"/>
      <c r="AQ824" s="193"/>
      <c r="AR824" s="193"/>
      <c r="AS824" s="193"/>
      <c r="AT824" s="193"/>
      <c r="AU824" s="193"/>
      <c r="AV824" s="193"/>
    </row>
    <row r="825" spans="1:48" ht="15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  <c r="AE825" s="193"/>
      <c r="AF825" s="193"/>
      <c r="AG825" s="193"/>
      <c r="AH825" s="193"/>
      <c r="AI825" s="193"/>
      <c r="AJ825" s="193"/>
      <c r="AK825" s="193"/>
      <c r="AL825" s="193"/>
      <c r="AM825" s="193"/>
      <c r="AN825" s="193"/>
      <c r="AO825" s="193"/>
      <c r="AP825" s="193"/>
      <c r="AQ825" s="193"/>
      <c r="AR825" s="193"/>
      <c r="AS825" s="193"/>
      <c r="AT825" s="193"/>
      <c r="AU825" s="193"/>
      <c r="AV825" s="193"/>
    </row>
    <row r="826" spans="1:48" ht="15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  <c r="AE826" s="193"/>
      <c r="AF826" s="193"/>
      <c r="AG826" s="193"/>
      <c r="AH826" s="193"/>
      <c r="AI826" s="193"/>
      <c r="AJ826" s="193"/>
      <c r="AK826" s="193"/>
      <c r="AL826" s="193"/>
      <c r="AM826" s="193"/>
      <c r="AN826" s="193"/>
      <c r="AO826" s="193"/>
      <c r="AP826" s="193"/>
      <c r="AQ826" s="193"/>
      <c r="AR826" s="193"/>
      <c r="AS826" s="193"/>
      <c r="AT826" s="193"/>
      <c r="AU826" s="193"/>
      <c r="AV826" s="193"/>
    </row>
    <row r="827" spans="1:48" ht="15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  <c r="AE827" s="193"/>
      <c r="AF827" s="193"/>
      <c r="AG827" s="193"/>
      <c r="AH827" s="193"/>
      <c r="AI827" s="193"/>
      <c r="AJ827" s="193"/>
      <c r="AK827" s="193"/>
      <c r="AL827" s="193"/>
      <c r="AM827" s="193"/>
      <c r="AN827" s="193"/>
      <c r="AO827" s="193"/>
      <c r="AP827" s="193"/>
      <c r="AQ827" s="193"/>
      <c r="AR827" s="193"/>
      <c r="AS827" s="193"/>
      <c r="AT827" s="193"/>
      <c r="AU827" s="193"/>
      <c r="AV827" s="193"/>
    </row>
    <row r="828" spans="1:48" ht="15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  <c r="AE828" s="193"/>
      <c r="AF828" s="193"/>
      <c r="AG828" s="193"/>
      <c r="AH828" s="193"/>
      <c r="AI828" s="193"/>
      <c r="AJ828" s="193"/>
      <c r="AK828" s="193"/>
      <c r="AL828" s="193"/>
      <c r="AM828" s="193"/>
      <c r="AN828" s="193"/>
      <c r="AO828" s="193"/>
      <c r="AP828" s="193"/>
      <c r="AQ828" s="193"/>
      <c r="AR828" s="193"/>
      <c r="AS828" s="193"/>
      <c r="AT828" s="193"/>
      <c r="AU828" s="193"/>
      <c r="AV828" s="193"/>
    </row>
    <row r="829" spans="1:48" ht="15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  <c r="AE829" s="193"/>
      <c r="AF829" s="193"/>
      <c r="AG829" s="193"/>
      <c r="AH829" s="193"/>
      <c r="AI829" s="193"/>
      <c r="AJ829" s="193"/>
      <c r="AK829" s="193"/>
      <c r="AL829" s="193"/>
      <c r="AM829" s="193"/>
      <c r="AN829" s="193"/>
      <c r="AO829" s="193"/>
      <c r="AP829" s="193"/>
      <c r="AQ829" s="193"/>
      <c r="AR829" s="193"/>
      <c r="AS829" s="193"/>
      <c r="AT829" s="193"/>
      <c r="AU829" s="193"/>
      <c r="AV829" s="193"/>
    </row>
    <row r="830" spans="1:48" ht="15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  <c r="AA830" s="193"/>
      <c r="AB830" s="193"/>
      <c r="AC830" s="193"/>
      <c r="AD830" s="193"/>
      <c r="AE830" s="193"/>
      <c r="AF830" s="193"/>
      <c r="AG830" s="193"/>
      <c r="AH830" s="193"/>
      <c r="AI830" s="193"/>
      <c r="AJ830" s="193"/>
      <c r="AK830" s="193"/>
      <c r="AL830" s="193"/>
      <c r="AM830" s="193"/>
      <c r="AN830" s="193"/>
      <c r="AO830" s="193"/>
      <c r="AP830" s="193"/>
      <c r="AQ830" s="193"/>
      <c r="AR830" s="193"/>
      <c r="AS830" s="193"/>
      <c r="AT830" s="193"/>
      <c r="AU830" s="193"/>
      <c r="AV830" s="193"/>
    </row>
    <row r="831" spans="1:48" ht="15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  <c r="AE831" s="193"/>
      <c r="AF831" s="193"/>
      <c r="AG831" s="193"/>
      <c r="AH831" s="193"/>
      <c r="AI831" s="193"/>
      <c r="AJ831" s="193"/>
      <c r="AK831" s="193"/>
      <c r="AL831" s="193"/>
      <c r="AM831" s="193"/>
      <c r="AN831" s="193"/>
      <c r="AO831" s="193"/>
      <c r="AP831" s="193"/>
      <c r="AQ831" s="193"/>
      <c r="AR831" s="193"/>
      <c r="AS831" s="193"/>
      <c r="AT831" s="193"/>
      <c r="AU831" s="193"/>
      <c r="AV831" s="193"/>
    </row>
    <row r="832" spans="1:48" ht="15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  <c r="AE832" s="193"/>
      <c r="AF832" s="193"/>
      <c r="AG832" s="193"/>
      <c r="AH832" s="193"/>
      <c r="AI832" s="193"/>
      <c r="AJ832" s="193"/>
      <c r="AK832" s="193"/>
      <c r="AL832" s="193"/>
      <c r="AM832" s="193"/>
      <c r="AN832" s="193"/>
      <c r="AO832" s="193"/>
      <c r="AP832" s="193"/>
      <c r="AQ832" s="193"/>
      <c r="AR832" s="193"/>
      <c r="AS832" s="193"/>
      <c r="AT832" s="193"/>
      <c r="AU832" s="193"/>
      <c r="AV832" s="193"/>
    </row>
    <row r="833" spans="1:48" ht="15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  <c r="AE833" s="193"/>
      <c r="AF833" s="193"/>
      <c r="AG833" s="193"/>
      <c r="AH833" s="193"/>
      <c r="AI833" s="193"/>
      <c r="AJ833" s="193"/>
      <c r="AK833" s="193"/>
      <c r="AL833" s="193"/>
      <c r="AM833" s="193"/>
      <c r="AN833" s="193"/>
      <c r="AO833" s="193"/>
      <c r="AP833" s="193"/>
      <c r="AQ833" s="193"/>
      <c r="AR833" s="193"/>
      <c r="AS833" s="193"/>
      <c r="AT833" s="193"/>
      <c r="AU833" s="193"/>
      <c r="AV833" s="193"/>
    </row>
    <row r="834" spans="1:48" ht="15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  <c r="AE834" s="193"/>
      <c r="AF834" s="193"/>
      <c r="AG834" s="193"/>
      <c r="AH834" s="193"/>
      <c r="AI834" s="193"/>
      <c r="AJ834" s="193"/>
      <c r="AK834" s="193"/>
      <c r="AL834" s="193"/>
      <c r="AM834" s="193"/>
      <c r="AN834" s="193"/>
      <c r="AO834" s="193"/>
      <c r="AP834" s="193"/>
      <c r="AQ834" s="193"/>
      <c r="AR834" s="193"/>
      <c r="AS834" s="193"/>
      <c r="AT834" s="193"/>
      <c r="AU834" s="193"/>
      <c r="AV834" s="193"/>
    </row>
    <row r="835" spans="1:48" ht="15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  <c r="AE835" s="193"/>
      <c r="AF835" s="193"/>
      <c r="AG835" s="193"/>
      <c r="AH835" s="193"/>
      <c r="AI835" s="193"/>
      <c r="AJ835" s="193"/>
      <c r="AK835" s="193"/>
      <c r="AL835" s="193"/>
      <c r="AM835" s="193"/>
      <c r="AN835" s="193"/>
      <c r="AO835" s="193"/>
      <c r="AP835" s="193"/>
      <c r="AQ835" s="193"/>
      <c r="AR835" s="193"/>
      <c r="AS835" s="193"/>
      <c r="AT835" s="193"/>
      <c r="AU835" s="193"/>
      <c r="AV835" s="193"/>
    </row>
    <row r="836" spans="1:48" ht="15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  <c r="AA836" s="193"/>
      <c r="AB836" s="193"/>
      <c r="AC836" s="193"/>
      <c r="AD836" s="193"/>
      <c r="AE836" s="193"/>
      <c r="AF836" s="193"/>
      <c r="AG836" s="193"/>
      <c r="AH836" s="193"/>
      <c r="AI836" s="193"/>
      <c r="AJ836" s="193"/>
      <c r="AK836" s="193"/>
      <c r="AL836" s="193"/>
      <c r="AM836" s="193"/>
      <c r="AN836" s="193"/>
      <c r="AO836" s="193"/>
      <c r="AP836" s="193"/>
      <c r="AQ836" s="193"/>
      <c r="AR836" s="193"/>
      <c r="AS836" s="193"/>
      <c r="AT836" s="193"/>
      <c r="AU836" s="193"/>
      <c r="AV836" s="193"/>
    </row>
    <row r="837" spans="1:48" ht="15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  <c r="AE837" s="193"/>
      <c r="AF837" s="193"/>
      <c r="AG837" s="193"/>
      <c r="AH837" s="193"/>
      <c r="AI837" s="193"/>
      <c r="AJ837" s="193"/>
      <c r="AK837" s="193"/>
      <c r="AL837" s="193"/>
      <c r="AM837" s="193"/>
      <c r="AN837" s="193"/>
      <c r="AO837" s="193"/>
      <c r="AP837" s="193"/>
      <c r="AQ837" s="193"/>
      <c r="AR837" s="193"/>
      <c r="AS837" s="193"/>
      <c r="AT837" s="193"/>
      <c r="AU837" s="193"/>
      <c r="AV837" s="193"/>
    </row>
    <row r="838" spans="1:48" ht="15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  <c r="AE838" s="193"/>
      <c r="AF838" s="193"/>
      <c r="AG838" s="193"/>
      <c r="AH838" s="193"/>
      <c r="AI838" s="193"/>
      <c r="AJ838" s="193"/>
      <c r="AK838" s="193"/>
      <c r="AL838" s="193"/>
      <c r="AM838" s="193"/>
      <c r="AN838" s="193"/>
      <c r="AO838" s="193"/>
      <c r="AP838" s="193"/>
      <c r="AQ838" s="193"/>
      <c r="AR838" s="193"/>
      <c r="AS838" s="193"/>
      <c r="AT838" s="193"/>
      <c r="AU838" s="193"/>
      <c r="AV838" s="193"/>
    </row>
    <row r="839" spans="1:48" ht="15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  <c r="AE839" s="193"/>
      <c r="AF839" s="193"/>
      <c r="AG839" s="193"/>
      <c r="AH839" s="193"/>
      <c r="AI839" s="193"/>
      <c r="AJ839" s="193"/>
      <c r="AK839" s="193"/>
      <c r="AL839" s="193"/>
      <c r="AM839" s="193"/>
      <c r="AN839" s="193"/>
      <c r="AO839" s="193"/>
      <c r="AP839" s="193"/>
      <c r="AQ839" s="193"/>
      <c r="AR839" s="193"/>
      <c r="AS839" s="193"/>
      <c r="AT839" s="193"/>
      <c r="AU839" s="193"/>
      <c r="AV839" s="193"/>
    </row>
    <row r="840" spans="1:48" ht="15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  <c r="AE840" s="193"/>
      <c r="AF840" s="193"/>
      <c r="AG840" s="193"/>
      <c r="AH840" s="193"/>
      <c r="AI840" s="193"/>
      <c r="AJ840" s="193"/>
      <c r="AK840" s="193"/>
      <c r="AL840" s="193"/>
      <c r="AM840" s="193"/>
      <c r="AN840" s="193"/>
      <c r="AO840" s="193"/>
      <c r="AP840" s="193"/>
      <c r="AQ840" s="193"/>
      <c r="AR840" s="193"/>
      <c r="AS840" s="193"/>
      <c r="AT840" s="193"/>
      <c r="AU840" s="193"/>
      <c r="AV840" s="193"/>
    </row>
    <row r="841" spans="1:48" ht="15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  <c r="AE841" s="193"/>
      <c r="AF841" s="193"/>
      <c r="AG841" s="193"/>
      <c r="AH841" s="193"/>
      <c r="AI841" s="193"/>
      <c r="AJ841" s="193"/>
      <c r="AK841" s="193"/>
      <c r="AL841" s="193"/>
      <c r="AM841" s="193"/>
      <c r="AN841" s="193"/>
      <c r="AO841" s="193"/>
      <c r="AP841" s="193"/>
      <c r="AQ841" s="193"/>
      <c r="AR841" s="193"/>
      <c r="AS841" s="193"/>
      <c r="AT841" s="193"/>
      <c r="AU841" s="193"/>
      <c r="AV841" s="193"/>
    </row>
    <row r="842" spans="1:48" ht="15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  <c r="AE842" s="193"/>
      <c r="AF842" s="193"/>
      <c r="AG842" s="193"/>
      <c r="AH842" s="193"/>
      <c r="AI842" s="193"/>
      <c r="AJ842" s="193"/>
      <c r="AK842" s="193"/>
      <c r="AL842" s="193"/>
      <c r="AM842" s="193"/>
      <c r="AN842" s="193"/>
      <c r="AO842" s="193"/>
      <c r="AP842" s="193"/>
      <c r="AQ842" s="193"/>
      <c r="AR842" s="193"/>
      <c r="AS842" s="193"/>
      <c r="AT842" s="193"/>
      <c r="AU842" s="193"/>
      <c r="AV842" s="193"/>
    </row>
    <row r="843" spans="1:48" ht="15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  <c r="AE843" s="193"/>
      <c r="AF843" s="193"/>
      <c r="AG843" s="193"/>
      <c r="AH843" s="193"/>
      <c r="AI843" s="193"/>
      <c r="AJ843" s="193"/>
      <c r="AK843" s="193"/>
      <c r="AL843" s="193"/>
      <c r="AM843" s="193"/>
      <c r="AN843" s="193"/>
      <c r="AO843" s="193"/>
      <c r="AP843" s="193"/>
      <c r="AQ843" s="193"/>
      <c r="AR843" s="193"/>
      <c r="AS843" s="193"/>
      <c r="AT843" s="193"/>
      <c r="AU843" s="193"/>
      <c r="AV843" s="193"/>
    </row>
    <row r="844" spans="1:48" ht="15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  <c r="AE844" s="193"/>
      <c r="AF844" s="193"/>
      <c r="AG844" s="193"/>
      <c r="AH844" s="193"/>
      <c r="AI844" s="193"/>
      <c r="AJ844" s="193"/>
      <c r="AK844" s="193"/>
      <c r="AL844" s="193"/>
      <c r="AM844" s="193"/>
      <c r="AN844" s="193"/>
      <c r="AO844" s="193"/>
      <c r="AP844" s="193"/>
      <c r="AQ844" s="193"/>
      <c r="AR844" s="193"/>
      <c r="AS844" s="193"/>
      <c r="AT844" s="193"/>
      <c r="AU844" s="193"/>
      <c r="AV844" s="193"/>
    </row>
    <row r="845" spans="1:48" ht="15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  <c r="AE845" s="193"/>
      <c r="AF845" s="193"/>
      <c r="AG845" s="193"/>
      <c r="AH845" s="193"/>
      <c r="AI845" s="193"/>
      <c r="AJ845" s="193"/>
      <c r="AK845" s="193"/>
      <c r="AL845" s="193"/>
      <c r="AM845" s="193"/>
      <c r="AN845" s="193"/>
      <c r="AO845" s="193"/>
      <c r="AP845" s="193"/>
      <c r="AQ845" s="193"/>
      <c r="AR845" s="193"/>
      <c r="AS845" s="193"/>
      <c r="AT845" s="193"/>
      <c r="AU845" s="193"/>
      <c r="AV845" s="193"/>
    </row>
    <row r="846" spans="1:48" ht="15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  <c r="AE846" s="193"/>
      <c r="AF846" s="193"/>
      <c r="AG846" s="193"/>
      <c r="AH846" s="193"/>
      <c r="AI846" s="193"/>
      <c r="AJ846" s="193"/>
      <c r="AK846" s="193"/>
      <c r="AL846" s="193"/>
      <c r="AM846" s="193"/>
      <c r="AN846" s="193"/>
      <c r="AO846" s="193"/>
      <c r="AP846" s="193"/>
      <c r="AQ846" s="193"/>
      <c r="AR846" s="193"/>
      <c r="AS846" s="193"/>
      <c r="AT846" s="193"/>
      <c r="AU846" s="193"/>
      <c r="AV846" s="193"/>
    </row>
    <row r="847" spans="1:48" ht="15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  <c r="AE847" s="193"/>
      <c r="AF847" s="193"/>
      <c r="AG847" s="193"/>
      <c r="AH847" s="193"/>
      <c r="AI847" s="193"/>
      <c r="AJ847" s="193"/>
      <c r="AK847" s="193"/>
      <c r="AL847" s="193"/>
      <c r="AM847" s="193"/>
      <c r="AN847" s="193"/>
      <c r="AO847" s="193"/>
      <c r="AP847" s="193"/>
      <c r="AQ847" s="193"/>
      <c r="AR847" s="193"/>
      <c r="AS847" s="193"/>
      <c r="AT847" s="193"/>
      <c r="AU847" s="193"/>
      <c r="AV847" s="193"/>
    </row>
    <row r="848" spans="1:48" ht="15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  <c r="AE848" s="193"/>
      <c r="AF848" s="193"/>
      <c r="AG848" s="193"/>
      <c r="AH848" s="193"/>
      <c r="AI848" s="193"/>
      <c r="AJ848" s="193"/>
      <c r="AK848" s="193"/>
      <c r="AL848" s="193"/>
      <c r="AM848" s="193"/>
      <c r="AN848" s="193"/>
      <c r="AO848" s="193"/>
      <c r="AP848" s="193"/>
      <c r="AQ848" s="193"/>
      <c r="AR848" s="193"/>
      <c r="AS848" s="193"/>
      <c r="AT848" s="193"/>
      <c r="AU848" s="193"/>
      <c r="AV848" s="193"/>
    </row>
    <row r="849" spans="1:48" ht="15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  <c r="AE849" s="193"/>
      <c r="AF849" s="193"/>
      <c r="AG849" s="193"/>
      <c r="AH849" s="193"/>
      <c r="AI849" s="193"/>
      <c r="AJ849" s="193"/>
      <c r="AK849" s="193"/>
      <c r="AL849" s="193"/>
      <c r="AM849" s="193"/>
      <c r="AN849" s="193"/>
      <c r="AO849" s="193"/>
      <c r="AP849" s="193"/>
      <c r="AQ849" s="193"/>
      <c r="AR849" s="193"/>
      <c r="AS849" s="193"/>
      <c r="AT849" s="193"/>
      <c r="AU849" s="193"/>
      <c r="AV849" s="193"/>
    </row>
    <row r="850" spans="1:48" ht="15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  <c r="AE850" s="193"/>
      <c r="AF850" s="193"/>
      <c r="AG850" s="193"/>
      <c r="AH850" s="193"/>
      <c r="AI850" s="193"/>
      <c r="AJ850" s="193"/>
      <c r="AK850" s="193"/>
      <c r="AL850" s="193"/>
      <c r="AM850" s="193"/>
      <c r="AN850" s="193"/>
      <c r="AO850" s="193"/>
      <c r="AP850" s="193"/>
      <c r="AQ850" s="193"/>
      <c r="AR850" s="193"/>
      <c r="AS850" s="193"/>
      <c r="AT850" s="193"/>
      <c r="AU850" s="193"/>
      <c r="AV850" s="193"/>
    </row>
    <row r="851" spans="1:48" ht="15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  <c r="AE851" s="193"/>
      <c r="AF851" s="193"/>
      <c r="AG851" s="193"/>
      <c r="AH851" s="193"/>
      <c r="AI851" s="193"/>
      <c r="AJ851" s="193"/>
      <c r="AK851" s="193"/>
      <c r="AL851" s="193"/>
      <c r="AM851" s="193"/>
      <c r="AN851" s="193"/>
      <c r="AO851" s="193"/>
      <c r="AP851" s="193"/>
      <c r="AQ851" s="193"/>
      <c r="AR851" s="193"/>
      <c r="AS851" s="193"/>
      <c r="AT851" s="193"/>
      <c r="AU851" s="193"/>
      <c r="AV851" s="193"/>
    </row>
    <row r="852" spans="1:48" ht="15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  <c r="AE852" s="193"/>
      <c r="AF852" s="193"/>
      <c r="AG852" s="193"/>
      <c r="AH852" s="193"/>
      <c r="AI852" s="193"/>
      <c r="AJ852" s="193"/>
      <c r="AK852" s="193"/>
      <c r="AL852" s="193"/>
      <c r="AM852" s="193"/>
      <c r="AN852" s="193"/>
      <c r="AO852" s="193"/>
      <c r="AP852" s="193"/>
      <c r="AQ852" s="193"/>
      <c r="AR852" s="193"/>
      <c r="AS852" s="193"/>
      <c r="AT852" s="193"/>
      <c r="AU852" s="193"/>
      <c r="AV852" s="193"/>
    </row>
    <row r="853" spans="1:48" ht="15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  <c r="AE853" s="193"/>
      <c r="AF853" s="193"/>
      <c r="AG853" s="193"/>
      <c r="AH853" s="193"/>
      <c r="AI853" s="193"/>
      <c r="AJ853" s="193"/>
      <c r="AK853" s="193"/>
      <c r="AL853" s="193"/>
      <c r="AM853" s="193"/>
      <c r="AN853" s="193"/>
      <c r="AO853" s="193"/>
      <c r="AP853" s="193"/>
      <c r="AQ853" s="193"/>
      <c r="AR853" s="193"/>
      <c r="AS853" s="193"/>
      <c r="AT853" s="193"/>
      <c r="AU853" s="193"/>
      <c r="AV853" s="193"/>
    </row>
    <row r="854" spans="1:48" ht="15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  <c r="AE854" s="193"/>
      <c r="AF854" s="193"/>
      <c r="AG854" s="193"/>
      <c r="AH854" s="193"/>
      <c r="AI854" s="193"/>
      <c r="AJ854" s="193"/>
      <c r="AK854" s="193"/>
      <c r="AL854" s="193"/>
      <c r="AM854" s="193"/>
      <c r="AN854" s="193"/>
      <c r="AO854" s="193"/>
      <c r="AP854" s="193"/>
      <c r="AQ854" s="193"/>
      <c r="AR854" s="193"/>
      <c r="AS854" s="193"/>
      <c r="AT854" s="193"/>
      <c r="AU854" s="193"/>
      <c r="AV854" s="193"/>
    </row>
    <row r="855" spans="1:48" ht="15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  <c r="AE855" s="193"/>
      <c r="AF855" s="193"/>
      <c r="AG855" s="193"/>
      <c r="AH855" s="193"/>
      <c r="AI855" s="193"/>
      <c r="AJ855" s="193"/>
      <c r="AK855" s="193"/>
      <c r="AL855" s="193"/>
      <c r="AM855" s="193"/>
      <c r="AN855" s="193"/>
      <c r="AO855" s="193"/>
      <c r="AP855" s="193"/>
      <c r="AQ855" s="193"/>
      <c r="AR855" s="193"/>
      <c r="AS855" s="193"/>
      <c r="AT855" s="193"/>
      <c r="AU855" s="193"/>
      <c r="AV855" s="193"/>
    </row>
    <row r="856" spans="1:48" ht="15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  <c r="AE856" s="193"/>
      <c r="AF856" s="193"/>
      <c r="AG856" s="193"/>
      <c r="AH856" s="193"/>
      <c r="AI856" s="193"/>
      <c r="AJ856" s="193"/>
      <c r="AK856" s="193"/>
      <c r="AL856" s="193"/>
      <c r="AM856" s="193"/>
      <c r="AN856" s="193"/>
      <c r="AO856" s="193"/>
      <c r="AP856" s="193"/>
      <c r="AQ856" s="193"/>
      <c r="AR856" s="193"/>
      <c r="AS856" s="193"/>
      <c r="AT856" s="193"/>
      <c r="AU856" s="193"/>
      <c r="AV856" s="193"/>
    </row>
    <row r="857" spans="1:48" ht="15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  <c r="AE857" s="193"/>
      <c r="AF857" s="193"/>
      <c r="AG857" s="193"/>
      <c r="AH857" s="193"/>
      <c r="AI857" s="193"/>
      <c r="AJ857" s="193"/>
      <c r="AK857" s="193"/>
      <c r="AL857" s="193"/>
      <c r="AM857" s="193"/>
      <c r="AN857" s="193"/>
      <c r="AO857" s="193"/>
      <c r="AP857" s="193"/>
      <c r="AQ857" s="193"/>
      <c r="AR857" s="193"/>
      <c r="AS857" s="193"/>
      <c r="AT857" s="193"/>
      <c r="AU857" s="193"/>
      <c r="AV857" s="193"/>
    </row>
    <row r="858" spans="1:48" ht="15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  <c r="AE858" s="193"/>
      <c r="AF858" s="193"/>
      <c r="AG858" s="193"/>
      <c r="AH858" s="193"/>
      <c r="AI858" s="193"/>
      <c r="AJ858" s="193"/>
      <c r="AK858" s="193"/>
      <c r="AL858" s="193"/>
      <c r="AM858" s="193"/>
      <c r="AN858" s="193"/>
      <c r="AO858" s="193"/>
      <c r="AP858" s="193"/>
      <c r="AQ858" s="193"/>
      <c r="AR858" s="193"/>
      <c r="AS858" s="193"/>
      <c r="AT858" s="193"/>
      <c r="AU858" s="193"/>
      <c r="AV858" s="193"/>
    </row>
    <row r="859" spans="1:48" ht="15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  <c r="AA859" s="193"/>
      <c r="AB859" s="193"/>
      <c r="AC859" s="193"/>
      <c r="AD859" s="193"/>
      <c r="AE859" s="193"/>
      <c r="AF859" s="193"/>
      <c r="AG859" s="193"/>
      <c r="AH859" s="193"/>
      <c r="AI859" s="193"/>
      <c r="AJ859" s="193"/>
      <c r="AK859" s="193"/>
      <c r="AL859" s="193"/>
      <c r="AM859" s="193"/>
      <c r="AN859" s="193"/>
      <c r="AO859" s="193"/>
      <c r="AP859" s="193"/>
      <c r="AQ859" s="193"/>
      <c r="AR859" s="193"/>
      <c r="AS859" s="193"/>
      <c r="AT859" s="193"/>
      <c r="AU859" s="193"/>
      <c r="AV859" s="193"/>
    </row>
    <row r="860" spans="1:48" ht="15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  <c r="AE860" s="193"/>
      <c r="AF860" s="193"/>
      <c r="AG860" s="193"/>
      <c r="AH860" s="193"/>
      <c r="AI860" s="193"/>
      <c r="AJ860" s="193"/>
      <c r="AK860" s="193"/>
      <c r="AL860" s="193"/>
      <c r="AM860" s="193"/>
      <c r="AN860" s="193"/>
      <c r="AO860" s="193"/>
      <c r="AP860" s="193"/>
      <c r="AQ860" s="193"/>
      <c r="AR860" s="193"/>
      <c r="AS860" s="193"/>
      <c r="AT860" s="193"/>
      <c r="AU860" s="193"/>
      <c r="AV860" s="193"/>
    </row>
    <row r="861" spans="1:48" ht="15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  <c r="AE861" s="193"/>
      <c r="AF861" s="193"/>
      <c r="AG861" s="193"/>
      <c r="AH861" s="193"/>
      <c r="AI861" s="193"/>
      <c r="AJ861" s="193"/>
      <c r="AK861" s="193"/>
      <c r="AL861" s="193"/>
      <c r="AM861" s="193"/>
      <c r="AN861" s="193"/>
      <c r="AO861" s="193"/>
      <c r="AP861" s="193"/>
      <c r="AQ861" s="193"/>
      <c r="AR861" s="193"/>
      <c r="AS861" s="193"/>
      <c r="AT861" s="193"/>
      <c r="AU861" s="193"/>
      <c r="AV861" s="193"/>
    </row>
    <row r="862" spans="1:48" ht="15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  <c r="AE862" s="193"/>
      <c r="AF862" s="193"/>
      <c r="AG862" s="193"/>
      <c r="AH862" s="193"/>
      <c r="AI862" s="193"/>
      <c r="AJ862" s="193"/>
      <c r="AK862" s="193"/>
      <c r="AL862" s="193"/>
      <c r="AM862" s="193"/>
      <c r="AN862" s="193"/>
      <c r="AO862" s="193"/>
      <c r="AP862" s="193"/>
      <c r="AQ862" s="193"/>
      <c r="AR862" s="193"/>
      <c r="AS862" s="193"/>
      <c r="AT862" s="193"/>
      <c r="AU862" s="193"/>
      <c r="AV862" s="193"/>
    </row>
    <row r="863" spans="1:48" ht="15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  <c r="AE863" s="193"/>
      <c r="AF863" s="193"/>
      <c r="AG863" s="193"/>
      <c r="AH863" s="193"/>
      <c r="AI863" s="193"/>
      <c r="AJ863" s="193"/>
      <c r="AK863" s="193"/>
      <c r="AL863" s="193"/>
      <c r="AM863" s="193"/>
      <c r="AN863" s="193"/>
      <c r="AO863" s="193"/>
      <c r="AP863" s="193"/>
      <c r="AQ863" s="193"/>
      <c r="AR863" s="193"/>
      <c r="AS863" s="193"/>
      <c r="AT863" s="193"/>
      <c r="AU863" s="193"/>
      <c r="AV863" s="193"/>
    </row>
    <row r="864" spans="1:48" ht="15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  <c r="AA864" s="193"/>
      <c r="AB864" s="193"/>
      <c r="AC864" s="193"/>
      <c r="AD864" s="193"/>
      <c r="AE864" s="193"/>
      <c r="AF864" s="193"/>
      <c r="AG864" s="193"/>
      <c r="AH864" s="193"/>
      <c r="AI864" s="193"/>
      <c r="AJ864" s="193"/>
      <c r="AK864" s="193"/>
      <c r="AL864" s="193"/>
      <c r="AM864" s="193"/>
      <c r="AN864" s="193"/>
      <c r="AO864" s="193"/>
      <c r="AP864" s="193"/>
      <c r="AQ864" s="193"/>
      <c r="AR864" s="193"/>
      <c r="AS864" s="193"/>
      <c r="AT864" s="193"/>
      <c r="AU864" s="193"/>
      <c r="AV864" s="193"/>
    </row>
    <row r="865" spans="1:48" ht="15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  <c r="AE865" s="193"/>
      <c r="AF865" s="193"/>
      <c r="AG865" s="193"/>
      <c r="AH865" s="193"/>
      <c r="AI865" s="193"/>
      <c r="AJ865" s="193"/>
      <c r="AK865" s="193"/>
      <c r="AL865" s="193"/>
      <c r="AM865" s="193"/>
      <c r="AN865" s="193"/>
      <c r="AO865" s="193"/>
      <c r="AP865" s="193"/>
      <c r="AQ865" s="193"/>
      <c r="AR865" s="193"/>
      <c r="AS865" s="193"/>
      <c r="AT865" s="193"/>
      <c r="AU865" s="193"/>
      <c r="AV865" s="193"/>
    </row>
    <row r="866" spans="1:48" ht="15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  <c r="AE866" s="193"/>
      <c r="AF866" s="193"/>
      <c r="AG866" s="193"/>
      <c r="AH866" s="193"/>
      <c r="AI866" s="193"/>
      <c r="AJ866" s="193"/>
      <c r="AK866" s="193"/>
      <c r="AL866" s="193"/>
      <c r="AM866" s="193"/>
      <c r="AN866" s="193"/>
      <c r="AO866" s="193"/>
      <c r="AP866" s="193"/>
      <c r="AQ866" s="193"/>
      <c r="AR866" s="193"/>
      <c r="AS866" s="193"/>
      <c r="AT866" s="193"/>
      <c r="AU866" s="193"/>
      <c r="AV866" s="193"/>
    </row>
    <row r="867" spans="1:48" ht="15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  <c r="AE867" s="193"/>
      <c r="AF867" s="193"/>
      <c r="AG867" s="193"/>
      <c r="AH867" s="193"/>
      <c r="AI867" s="193"/>
      <c r="AJ867" s="193"/>
      <c r="AK867" s="193"/>
      <c r="AL867" s="193"/>
      <c r="AM867" s="193"/>
      <c r="AN867" s="193"/>
      <c r="AO867" s="193"/>
      <c r="AP867" s="193"/>
      <c r="AQ867" s="193"/>
      <c r="AR867" s="193"/>
      <c r="AS867" s="193"/>
      <c r="AT867" s="193"/>
      <c r="AU867" s="193"/>
      <c r="AV867" s="193"/>
    </row>
    <row r="868" spans="1:48" ht="15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  <c r="AE868" s="193"/>
      <c r="AF868" s="193"/>
      <c r="AG868" s="193"/>
      <c r="AH868" s="193"/>
      <c r="AI868" s="193"/>
      <c r="AJ868" s="193"/>
      <c r="AK868" s="193"/>
      <c r="AL868" s="193"/>
      <c r="AM868" s="193"/>
      <c r="AN868" s="193"/>
      <c r="AO868" s="193"/>
      <c r="AP868" s="193"/>
      <c r="AQ868" s="193"/>
      <c r="AR868" s="193"/>
      <c r="AS868" s="193"/>
      <c r="AT868" s="193"/>
      <c r="AU868" s="193"/>
      <c r="AV868" s="193"/>
    </row>
    <row r="869" spans="1:48" ht="15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  <c r="AE869" s="193"/>
      <c r="AF869" s="193"/>
      <c r="AG869" s="193"/>
      <c r="AH869" s="193"/>
      <c r="AI869" s="193"/>
      <c r="AJ869" s="193"/>
      <c r="AK869" s="193"/>
      <c r="AL869" s="193"/>
      <c r="AM869" s="193"/>
      <c r="AN869" s="193"/>
      <c r="AO869" s="193"/>
      <c r="AP869" s="193"/>
      <c r="AQ869" s="193"/>
      <c r="AR869" s="193"/>
      <c r="AS869" s="193"/>
      <c r="AT869" s="193"/>
      <c r="AU869" s="193"/>
      <c r="AV869" s="193"/>
    </row>
    <row r="870" spans="1:48" ht="15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  <c r="AE870" s="193"/>
      <c r="AF870" s="193"/>
      <c r="AG870" s="193"/>
      <c r="AH870" s="193"/>
      <c r="AI870" s="193"/>
      <c r="AJ870" s="193"/>
      <c r="AK870" s="193"/>
      <c r="AL870" s="193"/>
      <c r="AM870" s="193"/>
      <c r="AN870" s="193"/>
      <c r="AO870" s="193"/>
      <c r="AP870" s="193"/>
      <c r="AQ870" s="193"/>
      <c r="AR870" s="193"/>
      <c r="AS870" s="193"/>
      <c r="AT870" s="193"/>
      <c r="AU870" s="193"/>
      <c r="AV870" s="193"/>
    </row>
    <row r="871" spans="1:48" ht="15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  <c r="AE871" s="193"/>
      <c r="AF871" s="193"/>
      <c r="AG871" s="193"/>
      <c r="AH871" s="193"/>
      <c r="AI871" s="193"/>
      <c r="AJ871" s="193"/>
      <c r="AK871" s="193"/>
      <c r="AL871" s="193"/>
      <c r="AM871" s="193"/>
      <c r="AN871" s="193"/>
      <c r="AO871" s="193"/>
      <c r="AP871" s="193"/>
      <c r="AQ871" s="193"/>
      <c r="AR871" s="193"/>
      <c r="AS871" s="193"/>
      <c r="AT871" s="193"/>
      <c r="AU871" s="193"/>
      <c r="AV871" s="193"/>
    </row>
    <row r="872" spans="1:48" ht="15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  <c r="AA872" s="193"/>
      <c r="AB872" s="193"/>
      <c r="AC872" s="193"/>
      <c r="AD872" s="193"/>
      <c r="AE872" s="193"/>
      <c r="AF872" s="193"/>
      <c r="AG872" s="193"/>
      <c r="AH872" s="193"/>
      <c r="AI872" s="193"/>
      <c r="AJ872" s="193"/>
      <c r="AK872" s="193"/>
      <c r="AL872" s="193"/>
      <c r="AM872" s="193"/>
      <c r="AN872" s="193"/>
      <c r="AO872" s="193"/>
      <c r="AP872" s="193"/>
      <c r="AQ872" s="193"/>
      <c r="AR872" s="193"/>
      <c r="AS872" s="193"/>
      <c r="AT872" s="193"/>
      <c r="AU872" s="193"/>
      <c r="AV872" s="193"/>
    </row>
    <row r="873" spans="1:48" ht="15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  <c r="AE873" s="193"/>
      <c r="AF873" s="193"/>
      <c r="AG873" s="193"/>
      <c r="AH873" s="193"/>
      <c r="AI873" s="193"/>
      <c r="AJ873" s="193"/>
      <c r="AK873" s="193"/>
      <c r="AL873" s="193"/>
      <c r="AM873" s="193"/>
      <c r="AN873" s="193"/>
      <c r="AO873" s="193"/>
      <c r="AP873" s="193"/>
      <c r="AQ873" s="193"/>
      <c r="AR873" s="193"/>
      <c r="AS873" s="193"/>
      <c r="AT873" s="193"/>
      <c r="AU873" s="193"/>
      <c r="AV873" s="193"/>
    </row>
    <row r="874" spans="1:48" ht="15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  <c r="AE874" s="193"/>
      <c r="AF874" s="193"/>
      <c r="AG874" s="193"/>
      <c r="AH874" s="193"/>
      <c r="AI874" s="193"/>
      <c r="AJ874" s="193"/>
      <c r="AK874" s="193"/>
      <c r="AL874" s="193"/>
      <c r="AM874" s="193"/>
      <c r="AN874" s="193"/>
      <c r="AO874" s="193"/>
      <c r="AP874" s="193"/>
      <c r="AQ874" s="193"/>
      <c r="AR874" s="193"/>
      <c r="AS874" s="193"/>
      <c r="AT874" s="193"/>
      <c r="AU874" s="193"/>
      <c r="AV874" s="193"/>
    </row>
    <row r="875" spans="1:48" ht="15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  <c r="AE875" s="193"/>
      <c r="AF875" s="193"/>
      <c r="AG875" s="193"/>
      <c r="AH875" s="193"/>
      <c r="AI875" s="193"/>
      <c r="AJ875" s="193"/>
      <c r="AK875" s="193"/>
      <c r="AL875" s="193"/>
      <c r="AM875" s="193"/>
      <c r="AN875" s="193"/>
      <c r="AO875" s="193"/>
      <c r="AP875" s="193"/>
      <c r="AQ875" s="193"/>
      <c r="AR875" s="193"/>
      <c r="AS875" s="193"/>
      <c r="AT875" s="193"/>
      <c r="AU875" s="193"/>
      <c r="AV875" s="193"/>
    </row>
    <row r="876" spans="1:48" ht="15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  <c r="AE876" s="193"/>
      <c r="AF876" s="193"/>
      <c r="AG876" s="193"/>
      <c r="AH876" s="193"/>
      <c r="AI876" s="193"/>
      <c r="AJ876" s="193"/>
      <c r="AK876" s="193"/>
      <c r="AL876" s="193"/>
      <c r="AM876" s="193"/>
      <c r="AN876" s="193"/>
      <c r="AO876" s="193"/>
      <c r="AP876" s="193"/>
      <c r="AQ876" s="193"/>
      <c r="AR876" s="193"/>
      <c r="AS876" s="193"/>
      <c r="AT876" s="193"/>
      <c r="AU876" s="193"/>
      <c r="AV876" s="193"/>
    </row>
    <row r="877" spans="1:48" ht="15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  <c r="AE877" s="193"/>
      <c r="AF877" s="193"/>
      <c r="AG877" s="193"/>
      <c r="AH877" s="193"/>
      <c r="AI877" s="193"/>
      <c r="AJ877" s="193"/>
      <c r="AK877" s="193"/>
      <c r="AL877" s="193"/>
      <c r="AM877" s="193"/>
      <c r="AN877" s="193"/>
      <c r="AO877" s="193"/>
      <c r="AP877" s="193"/>
      <c r="AQ877" s="193"/>
      <c r="AR877" s="193"/>
      <c r="AS877" s="193"/>
      <c r="AT877" s="193"/>
      <c r="AU877" s="193"/>
      <c r="AV877" s="193"/>
    </row>
    <row r="878" spans="1:48" ht="15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  <c r="AA878" s="193"/>
      <c r="AB878" s="193"/>
      <c r="AC878" s="193"/>
      <c r="AD878" s="193"/>
      <c r="AE878" s="193"/>
      <c r="AF878" s="193"/>
      <c r="AG878" s="193"/>
      <c r="AH878" s="193"/>
      <c r="AI878" s="193"/>
      <c r="AJ878" s="193"/>
      <c r="AK878" s="193"/>
      <c r="AL878" s="193"/>
      <c r="AM878" s="193"/>
      <c r="AN878" s="193"/>
      <c r="AO878" s="193"/>
      <c r="AP878" s="193"/>
      <c r="AQ878" s="193"/>
      <c r="AR878" s="193"/>
      <c r="AS878" s="193"/>
      <c r="AT878" s="193"/>
      <c r="AU878" s="193"/>
      <c r="AV878" s="193"/>
    </row>
    <row r="879" spans="1:48" ht="15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  <c r="AE879" s="193"/>
      <c r="AF879" s="193"/>
      <c r="AG879" s="193"/>
      <c r="AH879" s="193"/>
      <c r="AI879" s="193"/>
      <c r="AJ879" s="193"/>
      <c r="AK879" s="193"/>
      <c r="AL879" s="193"/>
      <c r="AM879" s="193"/>
      <c r="AN879" s="193"/>
      <c r="AO879" s="193"/>
      <c r="AP879" s="193"/>
      <c r="AQ879" s="193"/>
      <c r="AR879" s="193"/>
      <c r="AS879" s="193"/>
      <c r="AT879" s="193"/>
      <c r="AU879" s="193"/>
      <c r="AV879" s="193"/>
    </row>
    <row r="880" spans="1:48" ht="15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  <c r="AE880" s="193"/>
      <c r="AF880" s="193"/>
      <c r="AG880" s="193"/>
      <c r="AH880" s="193"/>
      <c r="AI880" s="193"/>
      <c r="AJ880" s="193"/>
      <c r="AK880" s="193"/>
      <c r="AL880" s="193"/>
      <c r="AM880" s="193"/>
      <c r="AN880" s="193"/>
      <c r="AO880" s="193"/>
      <c r="AP880" s="193"/>
      <c r="AQ880" s="193"/>
      <c r="AR880" s="193"/>
      <c r="AS880" s="193"/>
      <c r="AT880" s="193"/>
      <c r="AU880" s="193"/>
      <c r="AV880" s="193"/>
    </row>
    <row r="881" spans="1:48" ht="15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  <c r="AE881" s="193"/>
      <c r="AF881" s="193"/>
      <c r="AG881" s="193"/>
      <c r="AH881" s="193"/>
      <c r="AI881" s="193"/>
      <c r="AJ881" s="193"/>
      <c r="AK881" s="193"/>
      <c r="AL881" s="193"/>
      <c r="AM881" s="193"/>
      <c r="AN881" s="193"/>
      <c r="AO881" s="193"/>
      <c r="AP881" s="193"/>
      <c r="AQ881" s="193"/>
      <c r="AR881" s="193"/>
      <c r="AS881" s="193"/>
      <c r="AT881" s="193"/>
      <c r="AU881" s="193"/>
      <c r="AV881" s="193"/>
    </row>
    <row r="882" spans="1:48" ht="15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  <c r="AE882" s="193"/>
      <c r="AF882" s="193"/>
      <c r="AG882" s="193"/>
      <c r="AH882" s="193"/>
      <c r="AI882" s="193"/>
      <c r="AJ882" s="193"/>
      <c r="AK882" s="193"/>
      <c r="AL882" s="193"/>
      <c r="AM882" s="193"/>
      <c r="AN882" s="193"/>
      <c r="AO882" s="193"/>
      <c r="AP882" s="193"/>
      <c r="AQ882" s="193"/>
      <c r="AR882" s="193"/>
      <c r="AS882" s="193"/>
      <c r="AT882" s="193"/>
      <c r="AU882" s="193"/>
      <c r="AV882" s="193"/>
    </row>
    <row r="883" spans="1:48" ht="15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  <c r="AE883" s="193"/>
      <c r="AF883" s="193"/>
      <c r="AG883" s="193"/>
      <c r="AH883" s="193"/>
      <c r="AI883" s="193"/>
      <c r="AJ883" s="193"/>
      <c r="AK883" s="193"/>
      <c r="AL883" s="193"/>
      <c r="AM883" s="193"/>
      <c r="AN883" s="193"/>
      <c r="AO883" s="193"/>
      <c r="AP883" s="193"/>
      <c r="AQ883" s="193"/>
      <c r="AR883" s="193"/>
      <c r="AS883" s="193"/>
      <c r="AT883" s="193"/>
      <c r="AU883" s="193"/>
      <c r="AV883" s="193"/>
    </row>
    <row r="884" spans="1:48" ht="15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  <c r="AE884" s="193"/>
      <c r="AF884" s="193"/>
      <c r="AG884" s="193"/>
      <c r="AH884" s="193"/>
      <c r="AI884" s="193"/>
      <c r="AJ884" s="193"/>
      <c r="AK884" s="193"/>
      <c r="AL884" s="193"/>
      <c r="AM884" s="193"/>
      <c r="AN884" s="193"/>
      <c r="AO884" s="193"/>
      <c r="AP884" s="193"/>
      <c r="AQ884" s="193"/>
      <c r="AR884" s="193"/>
      <c r="AS884" s="193"/>
      <c r="AT884" s="193"/>
      <c r="AU884" s="193"/>
      <c r="AV884" s="193"/>
    </row>
    <row r="885" spans="1:48" ht="15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  <c r="AE885" s="193"/>
      <c r="AF885" s="193"/>
      <c r="AG885" s="193"/>
      <c r="AH885" s="193"/>
      <c r="AI885" s="193"/>
      <c r="AJ885" s="193"/>
      <c r="AK885" s="193"/>
      <c r="AL885" s="193"/>
      <c r="AM885" s="193"/>
      <c r="AN885" s="193"/>
      <c r="AO885" s="193"/>
      <c r="AP885" s="193"/>
      <c r="AQ885" s="193"/>
      <c r="AR885" s="193"/>
      <c r="AS885" s="193"/>
      <c r="AT885" s="193"/>
      <c r="AU885" s="193"/>
      <c r="AV885" s="193"/>
    </row>
    <row r="886" spans="1:48" ht="15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  <c r="AE886" s="193"/>
      <c r="AF886" s="193"/>
      <c r="AG886" s="193"/>
      <c r="AH886" s="193"/>
      <c r="AI886" s="193"/>
      <c r="AJ886" s="193"/>
      <c r="AK886" s="193"/>
      <c r="AL886" s="193"/>
      <c r="AM886" s="193"/>
      <c r="AN886" s="193"/>
      <c r="AO886" s="193"/>
      <c r="AP886" s="193"/>
      <c r="AQ886" s="193"/>
      <c r="AR886" s="193"/>
      <c r="AS886" s="193"/>
      <c r="AT886" s="193"/>
      <c r="AU886" s="193"/>
      <c r="AV886" s="193"/>
    </row>
    <row r="887" spans="1:48" ht="15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  <c r="AE887" s="193"/>
      <c r="AF887" s="193"/>
      <c r="AG887" s="193"/>
      <c r="AH887" s="193"/>
      <c r="AI887" s="193"/>
      <c r="AJ887" s="193"/>
      <c r="AK887" s="193"/>
      <c r="AL887" s="193"/>
      <c r="AM887" s="193"/>
      <c r="AN887" s="193"/>
      <c r="AO887" s="193"/>
      <c r="AP887" s="193"/>
      <c r="AQ887" s="193"/>
      <c r="AR887" s="193"/>
      <c r="AS887" s="193"/>
      <c r="AT887" s="193"/>
      <c r="AU887" s="193"/>
      <c r="AV887" s="193"/>
    </row>
    <row r="888" spans="1:48" ht="15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  <c r="AE888" s="193"/>
      <c r="AF888" s="193"/>
      <c r="AG888" s="193"/>
      <c r="AH888" s="193"/>
      <c r="AI888" s="193"/>
      <c r="AJ888" s="193"/>
      <c r="AK888" s="193"/>
      <c r="AL888" s="193"/>
      <c r="AM888" s="193"/>
      <c r="AN888" s="193"/>
      <c r="AO888" s="193"/>
      <c r="AP888" s="193"/>
      <c r="AQ888" s="193"/>
      <c r="AR888" s="193"/>
      <c r="AS888" s="193"/>
      <c r="AT888" s="193"/>
      <c r="AU888" s="193"/>
      <c r="AV888" s="193"/>
    </row>
    <row r="889" spans="1:48" ht="15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  <c r="AE889" s="193"/>
      <c r="AF889" s="193"/>
      <c r="AG889" s="193"/>
      <c r="AH889" s="193"/>
      <c r="AI889" s="193"/>
      <c r="AJ889" s="193"/>
      <c r="AK889" s="193"/>
      <c r="AL889" s="193"/>
      <c r="AM889" s="193"/>
      <c r="AN889" s="193"/>
      <c r="AO889" s="193"/>
      <c r="AP889" s="193"/>
      <c r="AQ889" s="193"/>
      <c r="AR889" s="193"/>
      <c r="AS889" s="193"/>
      <c r="AT889" s="193"/>
      <c r="AU889" s="193"/>
      <c r="AV889" s="193"/>
    </row>
    <row r="890" spans="1:48" ht="15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  <c r="AE890" s="193"/>
      <c r="AF890" s="193"/>
      <c r="AG890" s="193"/>
      <c r="AH890" s="193"/>
      <c r="AI890" s="193"/>
      <c r="AJ890" s="193"/>
      <c r="AK890" s="193"/>
      <c r="AL890" s="193"/>
      <c r="AM890" s="193"/>
      <c r="AN890" s="193"/>
      <c r="AO890" s="193"/>
      <c r="AP890" s="193"/>
      <c r="AQ890" s="193"/>
      <c r="AR890" s="193"/>
      <c r="AS890" s="193"/>
      <c r="AT890" s="193"/>
      <c r="AU890" s="193"/>
      <c r="AV890" s="193"/>
    </row>
    <row r="891" spans="1:48" ht="15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  <c r="AE891" s="193"/>
      <c r="AF891" s="193"/>
      <c r="AG891" s="193"/>
      <c r="AH891" s="193"/>
      <c r="AI891" s="193"/>
      <c r="AJ891" s="193"/>
      <c r="AK891" s="193"/>
      <c r="AL891" s="193"/>
      <c r="AM891" s="193"/>
      <c r="AN891" s="193"/>
      <c r="AO891" s="193"/>
      <c r="AP891" s="193"/>
      <c r="AQ891" s="193"/>
      <c r="AR891" s="193"/>
      <c r="AS891" s="193"/>
      <c r="AT891" s="193"/>
      <c r="AU891" s="193"/>
      <c r="AV891" s="193"/>
    </row>
    <row r="892" spans="1:48" ht="15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  <c r="AE892" s="193"/>
      <c r="AF892" s="193"/>
      <c r="AG892" s="193"/>
      <c r="AH892" s="193"/>
      <c r="AI892" s="193"/>
      <c r="AJ892" s="193"/>
      <c r="AK892" s="193"/>
      <c r="AL892" s="193"/>
      <c r="AM892" s="193"/>
      <c r="AN892" s="193"/>
      <c r="AO892" s="193"/>
      <c r="AP892" s="193"/>
      <c r="AQ892" s="193"/>
      <c r="AR892" s="193"/>
      <c r="AS892" s="193"/>
      <c r="AT892" s="193"/>
      <c r="AU892" s="193"/>
      <c r="AV892" s="193"/>
    </row>
    <row r="893" spans="1:48" ht="15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  <c r="AE893" s="193"/>
      <c r="AF893" s="193"/>
      <c r="AG893" s="193"/>
      <c r="AH893" s="193"/>
      <c r="AI893" s="193"/>
      <c r="AJ893" s="193"/>
      <c r="AK893" s="193"/>
      <c r="AL893" s="193"/>
      <c r="AM893" s="193"/>
      <c r="AN893" s="193"/>
      <c r="AO893" s="193"/>
      <c r="AP893" s="193"/>
      <c r="AQ893" s="193"/>
      <c r="AR893" s="193"/>
      <c r="AS893" s="193"/>
      <c r="AT893" s="193"/>
      <c r="AU893" s="193"/>
      <c r="AV893" s="193"/>
    </row>
    <row r="894" spans="1:48" ht="15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  <c r="AE894" s="193"/>
      <c r="AF894" s="193"/>
      <c r="AG894" s="193"/>
      <c r="AH894" s="193"/>
      <c r="AI894" s="193"/>
      <c r="AJ894" s="193"/>
      <c r="AK894" s="193"/>
      <c r="AL894" s="193"/>
      <c r="AM894" s="193"/>
      <c r="AN894" s="193"/>
      <c r="AO894" s="193"/>
      <c r="AP894" s="193"/>
      <c r="AQ894" s="193"/>
      <c r="AR894" s="193"/>
      <c r="AS894" s="193"/>
      <c r="AT894" s="193"/>
      <c r="AU894" s="193"/>
      <c r="AV894" s="193"/>
    </row>
    <row r="895" spans="1:48" ht="15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  <c r="AE895" s="193"/>
      <c r="AF895" s="193"/>
      <c r="AG895" s="193"/>
      <c r="AH895" s="193"/>
      <c r="AI895" s="193"/>
      <c r="AJ895" s="193"/>
      <c r="AK895" s="193"/>
      <c r="AL895" s="193"/>
      <c r="AM895" s="193"/>
      <c r="AN895" s="193"/>
      <c r="AO895" s="193"/>
      <c r="AP895" s="193"/>
      <c r="AQ895" s="193"/>
      <c r="AR895" s="193"/>
      <c r="AS895" s="193"/>
      <c r="AT895" s="193"/>
      <c r="AU895" s="193"/>
      <c r="AV895" s="193"/>
    </row>
    <row r="896" spans="1:48" ht="15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  <c r="AE896" s="193"/>
      <c r="AF896" s="193"/>
      <c r="AG896" s="193"/>
      <c r="AH896" s="193"/>
      <c r="AI896" s="193"/>
      <c r="AJ896" s="193"/>
      <c r="AK896" s="193"/>
      <c r="AL896" s="193"/>
      <c r="AM896" s="193"/>
      <c r="AN896" s="193"/>
      <c r="AO896" s="193"/>
      <c r="AP896" s="193"/>
      <c r="AQ896" s="193"/>
      <c r="AR896" s="193"/>
      <c r="AS896" s="193"/>
      <c r="AT896" s="193"/>
      <c r="AU896" s="193"/>
      <c r="AV896" s="193"/>
    </row>
    <row r="897" spans="1:48" ht="15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  <c r="AE897" s="193"/>
      <c r="AF897" s="193"/>
      <c r="AG897" s="193"/>
      <c r="AH897" s="193"/>
      <c r="AI897" s="193"/>
      <c r="AJ897" s="193"/>
      <c r="AK897" s="193"/>
      <c r="AL897" s="193"/>
      <c r="AM897" s="193"/>
      <c r="AN897" s="193"/>
      <c r="AO897" s="193"/>
      <c r="AP897" s="193"/>
      <c r="AQ897" s="193"/>
      <c r="AR897" s="193"/>
      <c r="AS897" s="193"/>
      <c r="AT897" s="193"/>
      <c r="AU897" s="193"/>
      <c r="AV897" s="193"/>
    </row>
    <row r="898" spans="1:48" ht="15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  <c r="AE898" s="193"/>
      <c r="AF898" s="193"/>
      <c r="AG898" s="193"/>
      <c r="AH898" s="193"/>
      <c r="AI898" s="193"/>
      <c r="AJ898" s="193"/>
      <c r="AK898" s="193"/>
      <c r="AL898" s="193"/>
      <c r="AM898" s="193"/>
      <c r="AN898" s="193"/>
      <c r="AO898" s="193"/>
      <c r="AP898" s="193"/>
      <c r="AQ898" s="193"/>
      <c r="AR898" s="193"/>
      <c r="AS898" s="193"/>
      <c r="AT898" s="193"/>
      <c r="AU898" s="193"/>
      <c r="AV898" s="193"/>
    </row>
    <row r="899" spans="1:48" ht="15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  <c r="AE899" s="193"/>
      <c r="AF899" s="193"/>
      <c r="AG899" s="193"/>
      <c r="AH899" s="193"/>
      <c r="AI899" s="193"/>
      <c r="AJ899" s="193"/>
      <c r="AK899" s="193"/>
      <c r="AL899" s="193"/>
      <c r="AM899" s="193"/>
      <c r="AN899" s="193"/>
      <c r="AO899" s="193"/>
      <c r="AP899" s="193"/>
      <c r="AQ899" s="193"/>
      <c r="AR899" s="193"/>
      <c r="AS899" s="193"/>
      <c r="AT899" s="193"/>
      <c r="AU899" s="193"/>
      <c r="AV899" s="193"/>
    </row>
    <row r="900" spans="1:48" ht="15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  <c r="AE900" s="193"/>
      <c r="AF900" s="193"/>
      <c r="AG900" s="193"/>
      <c r="AH900" s="193"/>
      <c r="AI900" s="193"/>
      <c r="AJ900" s="193"/>
      <c r="AK900" s="193"/>
      <c r="AL900" s="193"/>
      <c r="AM900" s="193"/>
      <c r="AN900" s="193"/>
      <c r="AO900" s="193"/>
      <c r="AP900" s="193"/>
      <c r="AQ900" s="193"/>
      <c r="AR900" s="193"/>
      <c r="AS900" s="193"/>
      <c r="AT900" s="193"/>
      <c r="AU900" s="193"/>
      <c r="AV900" s="193"/>
    </row>
    <row r="901" spans="1:48" ht="15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  <c r="AA901" s="193"/>
      <c r="AB901" s="193"/>
      <c r="AC901" s="193"/>
      <c r="AD901" s="193"/>
      <c r="AE901" s="193"/>
      <c r="AF901" s="193"/>
      <c r="AG901" s="193"/>
      <c r="AH901" s="193"/>
      <c r="AI901" s="193"/>
      <c r="AJ901" s="193"/>
      <c r="AK901" s="193"/>
      <c r="AL901" s="193"/>
      <c r="AM901" s="193"/>
      <c r="AN901" s="193"/>
      <c r="AO901" s="193"/>
      <c r="AP901" s="193"/>
      <c r="AQ901" s="193"/>
      <c r="AR901" s="193"/>
      <c r="AS901" s="193"/>
      <c r="AT901" s="193"/>
      <c r="AU901" s="193"/>
      <c r="AV901" s="193"/>
    </row>
    <row r="902" spans="1:48" ht="15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  <c r="AE902" s="193"/>
      <c r="AF902" s="193"/>
      <c r="AG902" s="193"/>
      <c r="AH902" s="193"/>
      <c r="AI902" s="193"/>
      <c r="AJ902" s="193"/>
      <c r="AK902" s="193"/>
      <c r="AL902" s="193"/>
      <c r="AM902" s="193"/>
      <c r="AN902" s="193"/>
      <c r="AO902" s="193"/>
      <c r="AP902" s="193"/>
      <c r="AQ902" s="193"/>
      <c r="AR902" s="193"/>
      <c r="AS902" s="193"/>
      <c r="AT902" s="193"/>
      <c r="AU902" s="193"/>
      <c r="AV902" s="193"/>
    </row>
    <row r="903" spans="1:48" ht="15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  <c r="AE903" s="193"/>
      <c r="AF903" s="193"/>
      <c r="AG903" s="193"/>
      <c r="AH903" s="193"/>
      <c r="AI903" s="193"/>
      <c r="AJ903" s="193"/>
      <c r="AK903" s="193"/>
      <c r="AL903" s="193"/>
      <c r="AM903" s="193"/>
      <c r="AN903" s="193"/>
      <c r="AO903" s="193"/>
      <c r="AP903" s="193"/>
      <c r="AQ903" s="193"/>
      <c r="AR903" s="193"/>
      <c r="AS903" s="193"/>
      <c r="AT903" s="193"/>
      <c r="AU903" s="193"/>
      <c r="AV903" s="193"/>
    </row>
    <row r="904" spans="1:48" ht="15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  <c r="AE904" s="193"/>
      <c r="AF904" s="193"/>
      <c r="AG904" s="193"/>
      <c r="AH904" s="193"/>
      <c r="AI904" s="193"/>
      <c r="AJ904" s="193"/>
      <c r="AK904" s="193"/>
      <c r="AL904" s="193"/>
      <c r="AM904" s="193"/>
      <c r="AN904" s="193"/>
      <c r="AO904" s="193"/>
      <c r="AP904" s="193"/>
      <c r="AQ904" s="193"/>
      <c r="AR904" s="193"/>
      <c r="AS904" s="193"/>
      <c r="AT904" s="193"/>
      <c r="AU904" s="193"/>
      <c r="AV904" s="193"/>
    </row>
    <row r="905" spans="1:48" ht="15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  <c r="AE905" s="193"/>
      <c r="AF905" s="193"/>
      <c r="AG905" s="193"/>
      <c r="AH905" s="193"/>
      <c r="AI905" s="193"/>
      <c r="AJ905" s="193"/>
      <c r="AK905" s="193"/>
      <c r="AL905" s="193"/>
      <c r="AM905" s="193"/>
      <c r="AN905" s="193"/>
      <c r="AO905" s="193"/>
      <c r="AP905" s="193"/>
      <c r="AQ905" s="193"/>
      <c r="AR905" s="193"/>
      <c r="AS905" s="193"/>
      <c r="AT905" s="193"/>
      <c r="AU905" s="193"/>
      <c r="AV905" s="193"/>
    </row>
    <row r="906" spans="1:48" ht="15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  <c r="AA906" s="193"/>
      <c r="AB906" s="193"/>
      <c r="AC906" s="193"/>
      <c r="AD906" s="193"/>
      <c r="AE906" s="193"/>
      <c r="AF906" s="193"/>
      <c r="AG906" s="193"/>
      <c r="AH906" s="193"/>
      <c r="AI906" s="193"/>
      <c r="AJ906" s="193"/>
      <c r="AK906" s="193"/>
      <c r="AL906" s="193"/>
      <c r="AM906" s="193"/>
      <c r="AN906" s="193"/>
      <c r="AO906" s="193"/>
      <c r="AP906" s="193"/>
      <c r="AQ906" s="193"/>
      <c r="AR906" s="193"/>
      <c r="AS906" s="193"/>
      <c r="AT906" s="193"/>
      <c r="AU906" s="193"/>
      <c r="AV906" s="193"/>
    </row>
    <row r="907" spans="1:48" ht="15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  <c r="AE907" s="193"/>
      <c r="AF907" s="193"/>
      <c r="AG907" s="193"/>
      <c r="AH907" s="193"/>
      <c r="AI907" s="193"/>
      <c r="AJ907" s="193"/>
      <c r="AK907" s="193"/>
      <c r="AL907" s="193"/>
      <c r="AM907" s="193"/>
      <c r="AN907" s="193"/>
      <c r="AO907" s="193"/>
      <c r="AP907" s="193"/>
      <c r="AQ907" s="193"/>
      <c r="AR907" s="193"/>
      <c r="AS907" s="193"/>
      <c r="AT907" s="193"/>
      <c r="AU907" s="193"/>
      <c r="AV907" s="193"/>
    </row>
    <row r="908" spans="1:48" ht="15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  <c r="AE908" s="193"/>
      <c r="AF908" s="193"/>
      <c r="AG908" s="193"/>
      <c r="AH908" s="193"/>
      <c r="AI908" s="193"/>
      <c r="AJ908" s="193"/>
      <c r="AK908" s="193"/>
      <c r="AL908" s="193"/>
      <c r="AM908" s="193"/>
      <c r="AN908" s="193"/>
      <c r="AO908" s="193"/>
      <c r="AP908" s="193"/>
      <c r="AQ908" s="193"/>
      <c r="AR908" s="193"/>
      <c r="AS908" s="193"/>
      <c r="AT908" s="193"/>
      <c r="AU908" s="193"/>
      <c r="AV908" s="193"/>
    </row>
    <row r="909" spans="1:48" ht="15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  <c r="AE909" s="193"/>
      <c r="AF909" s="193"/>
      <c r="AG909" s="193"/>
      <c r="AH909" s="193"/>
      <c r="AI909" s="193"/>
      <c r="AJ909" s="193"/>
      <c r="AK909" s="193"/>
      <c r="AL909" s="193"/>
      <c r="AM909" s="193"/>
      <c r="AN909" s="193"/>
      <c r="AO909" s="193"/>
      <c r="AP909" s="193"/>
      <c r="AQ909" s="193"/>
      <c r="AR909" s="193"/>
      <c r="AS909" s="193"/>
      <c r="AT909" s="193"/>
      <c r="AU909" s="193"/>
      <c r="AV909" s="193"/>
    </row>
    <row r="910" spans="1:48" ht="15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  <c r="AE910" s="193"/>
      <c r="AF910" s="193"/>
      <c r="AG910" s="193"/>
      <c r="AH910" s="193"/>
      <c r="AI910" s="193"/>
      <c r="AJ910" s="193"/>
      <c r="AK910" s="193"/>
      <c r="AL910" s="193"/>
      <c r="AM910" s="193"/>
      <c r="AN910" s="193"/>
      <c r="AO910" s="193"/>
      <c r="AP910" s="193"/>
      <c r="AQ910" s="193"/>
      <c r="AR910" s="193"/>
      <c r="AS910" s="193"/>
      <c r="AT910" s="193"/>
      <c r="AU910" s="193"/>
      <c r="AV910" s="193"/>
    </row>
    <row r="911" spans="1:48" ht="15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  <c r="AE911" s="193"/>
      <c r="AF911" s="193"/>
      <c r="AG911" s="193"/>
      <c r="AH911" s="193"/>
      <c r="AI911" s="193"/>
      <c r="AJ911" s="193"/>
      <c r="AK911" s="193"/>
      <c r="AL911" s="193"/>
      <c r="AM911" s="193"/>
      <c r="AN911" s="193"/>
      <c r="AO911" s="193"/>
      <c r="AP911" s="193"/>
      <c r="AQ911" s="193"/>
      <c r="AR911" s="193"/>
      <c r="AS911" s="193"/>
      <c r="AT911" s="193"/>
      <c r="AU911" s="193"/>
      <c r="AV911" s="193"/>
    </row>
    <row r="912" spans="1:48" ht="15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  <c r="AE912" s="193"/>
      <c r="AF912" s="193"/>
      <c r="AG912" s="193"/>
      <c r="AH912" s="193"/>
      <c r="AI912" s="193"/>
      <c r="AJ912" s="193"/>
      <c r="AK912" s="193"/>
      <c r="AL912" s="193"/>
      <c r="AM912" s="193"/>
      <c r="AN912" s="193"/>
      <c r="AO912" s="193"/>
      <c r="AP912" s="193"/>
      <c r="AQ912" s="193"/>
      <c r="AR912" s="193"/>
      <c r="AS912" s="193"/>
      <c r="AT912" s="193"/>
      <c r="AU912" s="193"/>
      <c r="AV912" s="193"/>
    </row>
    <row r="913" spans="1:48" ht="15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  <c r="AE913" s="193"/>
      <c r="AF913" s="193"/>
      <c r="AG913" s="193"/>
      <c r="AH913" s="193"/>
      <c r="AI913" s="193"/>
      <c r="AJ913" s="193"/>
      <c r="AK913" s="193"/>
      <c r="AL913" s="193"/>
      <c r="AM913" s="193"/>
      <c r="AN913" s="193"/>
      <c r="AO913" s="193"/>
      <c r="AP913" s="193"/>
      <c r="AQ913" s="193"/>
      <c r="AR913" s="193"/>
      <c r="AS913" s="193"/>
      <c r="AT913" s="193"/>
      <c r="AU913" s="193"/>
      <c r="AV913" s="193"/>
    </row>
    <row r="914" spans="1:48" ht="15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  <c r="AA914" s="193"/>
      <c r="AB914" s="193"/>
      <c r="AC914" s="193"/>
      <c r="AD914" s="193"/>
      <c r="AE914" s="193"/>
      <c r="AF914" s="193"/>
      <c r="AG914" s="193"/>
      <c r="AH914" s="193"/>
      <c r="AI914" s="193"/>
      <c r="AJ914" s="193"/>
      <c r="AK914" s="193"/>
      <c r="AL914" s="193"/>
      <c r="AM914" s="193"/>
      <c r="AN914" s="193"/>
      <c r="AO914" s="193"/>
      <c r="AP914" s="193"/>
      <c r="AQ914" s="193"/>
      <c r="AR914" s="193"/>
      <c r="AS914" s="193"/>
      <c r="AT914" s="193"/>
      <c r="AU914" s="193"/>
      <c r="AV914" s="193"/>
    </row>
    <row r="915" spans="1:48" ht="15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  <c r="AE915" s="193"/>
      <c r="AF915" s="193"/>
      <c r="AG915" s="193"/>
      <c r="AH915" s="193"/>
      <c r="AI915" s="193"/>
      <c r="AJ915" s="193"/>
      <c r="AK915" s="193"/>
      <c r="AL915" s="193"/>
      <c r="AM915" s="193"/>
      <c r="AN915" s="193"/>
      <c r="AO915" s="193"/>
      <c r="AP915" s="193"/>
      <c r="AQ915" s="193"/>
      <c r="AR915" s="193"/>
      <c r="AS915" s="193"/>
      <c r="AT915" s="193"/>
      <c r="AU915" s="193"/>
      <c r="AV915" s="193"/>
    </row>
    <row r="916" spans="1:48" ht="15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  <c r="AE916" s="193"/>
      <c r="AF916" s="193"/>
      <c r="AG916" s="193"/>
      <c r="AH916" s="193"/>
      <c r="AI916" s="193"/>
      <c r="AJ916" s="193"/>
      <c r="AK916" s="193"/>
      <c r="AL916" s="193"/>
      <c r="AM916" s="193"/>
      <c r="AN916" s="193"/>
      <c r="AO916" s="193"/>
      <c r="AP916" s="193"/>
      <c r="AQ916" s="193"/>
      <c r="AR916" s="193"/>
      <c r="AS916" s="193"/>
      <c r="AT916" s="193"/>
      <c r="AU916" s="193"/>
      <c r="AV916" s="193"/>
    </row>
    <row r="917" spans="1:48" ht="15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  <c r="AE917" s="193"/>
      <c r="AF917" s="193"/>
      <c r="AG917" s="193"/>
      <c r="AH917" s="193"/>
      <c r="AI917" s="193"/>
      <c r="AJ917" s="193"/>
      <c r="AK917" s="193"/>
      <c r="AL917" s="193"/>
      <c r="AM917" s="193"/>
      <c r="AN917" s="193"/>
      <c r="AO917" s="193"/>
      <c r="AP917" s="193"/>
      <c r="AQ917" s="193"/>
      <c r="AR917" s="193"/>
      <c r="AS917" s="193"/>
      <c r="AT917" s="193"/>
      <c r="AU917" s="193"/>
      <c r="AV917" s="193"/>
    </row>
    <row r="918" spans="1:48" ht="15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  <c r="AE918" s="193"/>
      <c r="AF918" s="193"/>
      <c r="AG918" s="193"/>
      <c r="AH918" s="193"/>
      <c r="AI918" s="193"/>
      <c r="AJ918" s="193"/>
      <c r="AK918" s="193"/>
      <c r="AL918" s="193"/>
      <c r="AM918" s="193"/>
      <c r="AN918" s="193"/>
      <c r="AO918" s="193"/>
      <c r="AP918" s="193"/>
      <c r="AQ918" s="193"/>
      <c r="AR918" s="193"/>
      <c r="AS918" s="193"/>
      <c r="AT918" s="193"/>
      <c r="AU918" s="193"/>
      <c r="AV918" s="193"/>
    </row>
    <row r="919" spans="1:48" ht="15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  <c r="AE919" s="193"/>
      <c r="AF919" s="193"/>
      <c r="AG919" s="193"/>
      <c r="AH919" s="193"/>
      <c r="AI919" s="193"/>
      <c r="AJ919" s="193"/>
      <c r="AK919" s="193"/>
      <c r="AL919" s="193"/>
      <c r="AM919" s="193"/>
      <c r="AN919" s="193"/>
      <c r="AO919" s="193"/>
      <c r="AP919" s="193"/>
      <c r="AQ919" s="193"/>
      <c r="AR919" s="193"/>
      <c r="AS919" s="193"/>
      <c r="AT919" s="193"/>
      <c r="AU919" s="193"/>
      <c r="AV919" s="193"/>
    </row>
    <row r="920" spans="1:48" ht="15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  <c r="AA920" s="193"/>
      <c r="AB920" s="193"/>
      <c r="AC920" s="193"/>
      <c r="AD920" s="193"/>
      <c r="AE920" s="193"/>
      <c r="AF920" s="193"/>
      <c r="AG920" s="193"/>
      <c r="AH920" s="193"/>
      <c r="AI920" s="193"/>
      <c r="AJ920" s="193"/>
      <c r="AK920" s="193"/>
      <c r="AL920" s="193"/>
      <c r="AM920" s="193"/>
      <c r="AN920" s="193"/>
      <c r="AO920" s="193"/>
      <c r="AP920" s="193"/>
      <c r="AQ920" s="193"/>
      <c r="AR920" s="193"/>
      <c r="AS920" s="193"/>
      <c r="AT920" s="193"/>
      <c r="AU920" s="193"/>
      <c r="AV920" s="193"/>
    </row>
    <row r="921" spans="1:48" ht="15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  <c r="AE921" s="193"/>
      <c r="AF921" s="193"/>
      <c r="AG921" s="193"/>
      <c r="AH921" s="193"/>
      <c r="AI921" s="193"/>
      <c r="AJ921" s="193"/>
      <c r="AK921" s="193"/>
      <c r="AL921" s="193"/>
      <c r="AM921" s="193"/>
      <c r="AN921" s="193"/>
      <c r="AO921" s="193"/>
      <c r="AP921" s="193"/>
      <c r="AQ921" s="193"/>
      <c r="AR921" s="193"/>
      <c r="AS921" s="193"/>
      <c r="AT921" s="193"/>
      <c r="AU921" s="193"/>
      <c r="AV921" s="193"/>
    </row>
    <row r="922" spans="1:48" ht="15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  <c r="AE922" s="193"/>
      <c r="AF922" s="193"/>
      <c r="AG922" s="193"/>
      <c r="AH922" s="193"/>
      <c r="AI922" s="193"/>
      <c r="AJ922" s="193"/>
      <c r="AK922" s="193"/>
      <c r="AL922" s="193"/>
      <c r="AM922" s="193"/>
      <c r="AN922" s="193"/>
      <c r="AO922" s="193"/>
      <c r="AP922" s="193"/>
      <c r="AQ922" s="193"/>
      <c r="AR922" s="193"/>
      <c r="AS922" s="193"/>
      <c r="AT922" s="193"/>
      <c r="AU922" s="193"/>
      <c r="AV922" s="193"/>
    </row>
    <row r="923" spans="1:48" ht="15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  <c r="AE923" s="193"/>
      <c r="AF923" s="193"/>
      <c r="AG923" s="193"/>
      <c r="AH923" s="193"/>
      <c r="AI923" s="193"/>
      <c r="AJ923" s="193"/>
      <c r="AK923" s="193"/>
      <c r="AL923" s="193"/>
      <c r="AM923" s="193"/>
      <c r="AN923" s="193"/>
      <c r="AO923" s="193"/>
      <c r="AP923" s="193"/>
      <c r="AQ923" s="193"/>
      <c r="AR923" s="193"/>
      <c r="AS923" s="193"/>
      <c r="AT923" s="193"/>
      <c r="AU923" s="193"/>
      <c r="AV923" s="193"/>
    </row>
    <row r="924" spans="1:48" ht="15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  <c r="AE924" s="193"/>
      <c r="AF924" s="193"/>
      <c r="AG924" s="193"/>
      <c r="AH924" s="193"/>
      <c r="AI924" s="193"/>
      <c r="AJ924" s="193"/>
      <c r="AK924" s="193"/>
      <c r="AL924" s="193"/>
      <c r="AM924" s="193"/>
      <c r="AN924" s="193"/>
      <c r="AO924" s="193"/>
      <c r="AP924" s="193"/>
      <c r="AQ924" s="193"/>
      <c r="AR924" s="193"/>
      <c r="AS924" s="193"/>
      <c r="AT924" s="193"/>
      <c r="AU924" s="193"/>
      <c r="AV924" s="193"/>
    </row>
    <row r="925" spans="1:48" ht="15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  <c r="AE925" s="193"/>
      <c r="AF925" s="193"/>
      <c r="AG925" s="193"/>
      <c r="AH925" s="193"/>
      <c r="AI925" s="193"/>
      <c r="AJ925" s="193"/>
      <c r="AK925" s="193"/>
      <c r="AL925" s="193"/>
      <c r="AM925" s="193"/>
      <c r="AN925" s="193"/>
      <c r="AO925" s="193"/>
      <c r="AP925" s="193"/>
      <c r="AQ925" s="193"/>
      <c r="AR925" s="193"/>
      <c r="AS925" s="193"/>
      <c r="AT925" s="193"/>
      <c r="AU925" s="193"/>
      <c r="AV925" s="193"/>
    </row>
    <row r="926" spans="1:48" ht="15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  <c r="AE926" s="193"/>
      <c r="AF926" s="193"/>
      <c r="AG926" s="193"/>
      <c r="AH926" s="193"/>
      <c r="AI926" s="193"/>
      <c r="AJ926" s="193"/>
      <c r="AK926" s="193"/>
      <c r="AL926" s="193"/>
      <c r="AM926" s="193"/>
      <c r="AN926" s="193"/>
      <c r="AO926" s="193"/>
      <c r="AP926" s="193"/>
      <c r="AQ926" s="193"/>
      <c r="AR926" s="193"/>
      <c r="AS926" s="193"/>
      <c r="AT926" s="193"/>
      <c r="AU926" s="193"/>
      <c r="AV926" s="193"/>
    </row>
    <row r="927" spans="1:48" ht="15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  <c r="AE927" s="193"/>
      <c r="AF927" s="193"/>
      <c r="AG927" s="193"/>
      <c r="AH927" s="193"/>
      <c r="AI927" s="193"/>
      <c r="AJ927" s="193"/>
      <c r="AK927" s="193"/>
      <c r="AL927" s="193"/>
      <c r="AM927" s="193"/>
      <c r="AN927" s="193"/>
      <c r="AO927" s="193"/>
      <c r="AP927" s="193"/>
      <c r="AQ927" s="193"/>
      <c r="AR927" s="193"/>
      <c r="AS927" s="193"/>
      <c r="AT927" s="193"/>
      <c r="AU927" s="193"/>
      <c r="AV927" s="193"/>
    </row>
    <row r="928" spans="1:48" ht="15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  <c r="AE928" s="193"/>
      <c r="AF928" s="193"/>
      <c r="AG928" s="193"/>
      <c r="AH928" s="193"/>
      <c r="AI928" s="193"/>
      <c r="AJ928" s="193"/>
      <c r="AK928" s="193"/>
      <c r="AL928" s="193"/>
      <c r="AM928" s="193"/>
      <c r="AN928" s="193"/>
      <c r="AO928" s="193"/>
      <c r="AP928" s="193"/>
      <c r="AQ928" s="193"/>
      <c r="AR928" s="193"/>
      <c r="AS928" s="193"/>
      <c r="AT928" s="193"/>
      <c r="AU928" s="193"/>
      <c r="AV928" s="193"/>
    </row>
    <row r="929" spans="1:48" ht="15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  <c r="AE929" s="193"/>
      <c r="AF929" s="193"/>
      <c r="AG929" s="193"/>
      <c r="AH929" s="193"/>
      <c r="AI929" s="193"/>
      <c r="AJ929" s="193"/>
      <c r="AK929" s="193"/>
      <c r="AL929" s="193"/>
      <c r="AM929" s="193"/>
      <c r="AN929" s="193"/>
      <c r="AO929" s="193"/>
      <c r="AP929" s="193"/>
      <c r="AQ929" s="193"/>
      <c r="AR929" s="193"/>
      <c r="AS929" s="193"/>
      <c r="AT929" s="193"/>
      <c r="AU929" s="193"/>
      <c r="AV929" s="193"/>
    </row>
    <row r="930" spans="1:48" ht="15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  <c r="AE930" s="193"/>
      <c r="AF930" s="193"/>
      <c r="AG930" s="193"/>
      <c r="AH930" s="193"/>
      <c r="AI930" s="193"/>
      <c r="AJ930" s="193"/>
      <c r="AK930" s="193"/>
      <c r="AL930" s="193"/>
      <c r="AM930" s="193"/>
      <c r="AN930" s="193"/>
      <c r="AO930" s="193"/>
      <c r="AP930" s="193"/>
      <c r="AQ930" s="193"/>
      <c r="AR930" s="193"/>
      <c r="AS930" s="193"/>
      <c r="AT930" s="193"/>
      <c r="AU930" s="193"/>
      <c r="AV930" s="193"/>
    </row>
    <row r="931" spans="1:48" ht="15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  <c r="AE931" s="193"/>
      <c r="AF931" s="193"/>
      <c r="AG931" s="193"/>
      <c r="AH931" s="193"/>
      <c r="AI931" s="193"/>
      <c r="AJ931" s="193"/>
      <c r="AK931" s="193"/>
      <c r="AL931" s="193"/>
      <c r="AM931" s="193"/>
      <c r="AN931" s="193"/>
      <c r="AO931" s="193"/>
      <c r="AP931" s="193"/>
      <c r="AQ931" s="193"/>
      <c r="AR931" s="193"/>
      <c r="AS931" s="193"/>
      <c r="AT931" s="193"/>
      <c r="AU931" s="193"/>
      <c r="AV931" s="193"/>
    </row>
    <row r="932" spans="1:48" ht="15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  <c r="AE932" s="193"/>
      <c r="AF932" s="193"/>
      <c r="AG932" s="193"/>
      <c r="AH932" s="193"/>
      <c r="AI932" s="193"/>
      <c r="AJ932" s="193"/>
      <c r="AK932" s="193"/>
      <c r="AL932" s="193"/>
      <c r="AM932" s="193"/>
      <c r="AN932" s="193"/>
      <c r="AO932" s="193"/>
      <c r="AP932" s="193"/>
      <c r="AQ932" s="193"/>
      <c r="AR932" s="193"/>
      <c r="AS932" s="193"/>
      <c r="AT932" s="193"/>
      <c r="AU932" s="193"/>
      <c r="AV932" s="193"/>
    </row>
    <row r="933" spans="1:48" ht="15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  <c r="AE933" s="193"/>
      <c r="AF933" s="193"/>
      <c r="AG933" s="193"/>
      <c r="AH933" s="193"/>
      <c r="AI933" s="193"/>
      <c r="AJ933" s="193"/>
      <c r="AK933" s="193"/>
      <c r="AL933" s="193"/>
      <c r="AM933" s="193"/>
      <c r="AN933" s="193"/>
      <c r="AO933" s="193"/>
      <c r="AP933" s="193"/>
      <c r="AQ933" s="193"/>
      <c r="AR933" s="193"/>
      <c r="AS933" s="193"/>
      <c r="AT933" s="193"/>
      <c r="AU933" s="193"/>
      <c r="AV933" s="193"/>
    </row>
    <row r="934" spans="1:48" ht="15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  <c r="AE934" s="193"/>
      <c r="AF934" s="193"/>
      <c r="AG934" s="193"/>
      <c r="AH934" s="193"/>
      <c r="AI934" s="193"/>
      <c r="AJ934" s="193"/>
      <c r="AK934" s="193"/>
      <c r="AL934" s="193"/>
      <c r="AM934" s="193"/>
      <c r="AN934" s="193"/>
      <c r="AO934" s="193"/>
      <c r="AP934" s="193"/>
      <c r="AQ934" s="193"/>
      <c r="AR934" s="193"/>
      <c r="AS934" s="193"/>
      <c r="AT934" s="193"/>
      <c r="AU934" s="193"/>
      <c r="AV934" s="193"/>
    </row>
    <row r="935" spans="1:48" ht="15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  <c r="AE935" s="193"/>
      <c r="AF935" s="193"/>
      <c r="AG935" s="193"/>
      <c r="AH935" s="193"/>
      <c r="AI935" s="193"/>
      <c r="AJ935" s="193"/>
      <c r="AK935" s="193"/>
      <c r="AL935" s="193"/>
      <c r="AM935" s="193"/>
      <c r="AN935" s="193"/>
      <c r="AO935" s="193"/>
      <c r="AP935" s="193"/>
      <c r="AQ935" s="193"/>
      <c r="AR935" s="193"/>
      <c r="AS935" s="193"/>
      <c r="AT935" s="193"/>
      <c r="AU935" s="193"/>
      <c r="AV935" s="193"/>
    </row>
    <row r="936" spans="1:48" ht="15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  <c r="AE936" s="193"/>
      <c r="AF936" s="193"/>
      <c r="AG936" s="193"/>
      <c r="AH936" s="193"/>
      <c r="AI936" s="193"/>
      <c r="AJ936" s="193"/>
      <c r="AK936" s="193"/>
      <c r="AL936" s="193"/>
      <c r="AM936" s="193"/>
      <c r="AN936" s="193"/>
      <c r="AO936" s="193"/>
      <c r="AP936" s="193"/>
      <c r="AQ936" s="193"/>
      <c r="AR936" s="193"/>
      <c r="AS936" s="193"/>
      <c r="AT936" s="193"/>
      <c r="AU936" s="193"/>
      <c r="AV936" s="193"/>
    </row>
    <row r="937" spans="1:48" ht="15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  <c r="AE937" s="193"/>
      <c r="AF937" s="193"/>
      <c r="AG937" s="193"/>
      <c r="AH937" s="193"/>
      <c r="AI937" s="193"/>
      <c r="AJ937" s="193"/>
      <c r="AK937" s="193"/>
      <c r="AL937" s="193"/>
      <c r="AM937" s="193"/>
      <c r="AN937" s="193"/>
      <c r="AO937" s="193"/>
      <c r="AP937" s="193"/>
      <c r="AQ937" s="193"/>
      <c r="AR937" s="193"/>
      <c r="AS937" s="193"/>
      <c r="AT937" s="193"/>
      <c r="AU937" s="193"/>
      <c r="AV937" s="193"/>
    </row>
    <row r="938" spans="1:48" ht="15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  <c r="AE938" s="193"/>
      <c r="AF938" s="193"/>
      <c r="AG938" s="193"/>
      <c r="AH938" s="193"/>
      <c r="AI938" s="193"/>
      <c r="AJ938" s="193"/>
      <c r="AK938" s="193"/>
      <c r="AL938" s="193"/>
      <c r="AM938" s="193"/>
      <c r="AN938" s="193"/>
      <c r="AO938" s="193"/>
      <c r="AP938" s="193"/>
      <c r="AQ938" s="193"/>
      <c r="AR938" s="193"/>
      <c r="AS938" s="193"/>
      <c r="AT938" s="193"/>
      <c r="AU938" s="193"/>
      <c r="AV938" s="193"/>
    </row>
    <row r="939" spans="1:48" ht="15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  <c r="AE939" s="193"/>
      <c r="AF939" s="193"/>
      <c r="AG939" s="193"/>
      <c r="AH939" s="193"/>
      <c r="AI939" s="193"/>
      <c r="AJ939" s="193"/>
      <c r="AK939" s="193"/>
      <c r="AL939" s="193"/>
      <c r="AM939" s="193"/>
      <c r="AN939" s="193"/>
      <c r="AO939" s="193"/>
      <c r="AP939" s="193"/>
      <c r="AQ939" s="193"/>
      <c r="AR939" s="193"/>
      <c r="AS939" s="193"/>
      <c r="AT939" s="193"/>
      <c r="AU939" s="193"/>
      <c r="AV939" s="193"/>
    </row>
    <row r="940" spans="1:48" ht="15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  <c r="AE940" s="193"/>
      <c r="AF940" s="193"/>
      <c r="AG940" s="193"/>
      <c r="AH940" s="193"/>
      <c r="AI940" s="193"/>
      <c r="AJ940" s="193"/>
      <c r="AK940" s="193"/>
      <c r="AL940" s="193"/>
      <c r="AM940" s="193"/>
      <c r="AN940" s="193"/>
      <c r="AO940" s="193"/>
      <c r="AP940" s="193"/>
      <c r="AQ940" s="193"/>
      <c r="AR940" s="193"/>
      <c r="AS940" s="193"/>
      <c r="AT940" s="193"/>
      <c r="AU940" s="193"/>
      <c r="AV940" s="193"/>
    </row>
    <row r="941" spans="1:48" ht="15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  <c r="AE941" s="193"/>
      <c r="AF941" s="193"/>
      <c r="AG941" s="193"/>
      <c r="AH941" s="193"/>
      <c r="AI941" s="193"/>
      <c r="AJ941" s="193"/>
      <c r="AK941" s="193"/>
      <c r="AL941" s="193"/>
      <c r="AM941" s="193"/>
      <c r="AN941" s="193"/>
      <c r="AO941" s="193"/>
      <c r="AP941" s="193"/>
      <c r="AQ941" s="193"/>
      <c r="AR941" s="193"/>
      <c r="AS941" s="193"/>
      <c r="AT941" s="193"/>
      <c r="AU941" s="193"/>
      <c r="AV941" s="193"/>
    </row>
    <row r="942" spans="1:48" ht="15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  <c r="AE942" s="193"/>
      <c r="AF942" s="193"/>
      <c r="AG942" s="193"/>
      <c r="AH942" s="193"/>
      <c r="AI942" s="193"/>
      <c r="AJ942" s="193"/>
      <c r="AK942" s="193"/>
      <c r="AL942" s="193"/>
      <c r="AM942" s="193"/>
      <c r="AN942" s="193"/>
      <c r="AO942" s="193"/>
      <c r="AP942" s="193"/>
      <c r="AQ942" s="193"/>
      <c r="AR942" s="193"/>
      <c r="AS942" s="193"/>
      <c r="AT942" s="193"/>
      <c r="AU942" s="193"/>
      <c r="AV942" s="193"/>
    </row>
    <row r="943" spans="1:48" ht="15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  <c r="AA943" s="193"/>
      <c r="AB943" s="193"/>
      <c r="AC943" s="193"/>
      <c r="AD943" s="193"/>
      <c r="AE943" s="193"/>
      <c r="AF943" s="193"/>
      <c r="AG943" s="193"/>
      <c r="AH943" s="193"/>
      <c r="AI943" s="193"/>
      <c r="AJ943" s="193"/>
      <c r="AK943" s="193"/>
      <c r="AL943" s="193"/>
      <c r="AM943" s="193"/>
      <c r="AN943" s="193"/>
      <c r="AO943" s="193"/>
      <c r="AP943" s="193"/>
      <c r="AQ943" s="193"/>
      <c r="AR943" s="193"/>
      <c r="AS943" s="193"/>
      <c r="AT943" s="193"/>
      <c r="AU943" s="193"/>
      <c r="AV943" s="193"/>
    </row>
    <row r="944" spans="1:48" ht="15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  <c r="AE944" s="193"/>
      <c r="AF944" s="193"/>
      <c r="AG944" s="193"/>
      <c r="AH944" s="193"/>
      <c r="AI944" s="193"/>
      <c r="AJ944" s="193"/>
      <c r="AK944" s="193"/>
      <c r="AL944" s="193"/>
      <c r="AM944" s="193"/>
      <c r="AN944" s="193"/>
      <c r="AO944" s="193"/>
      <c r="AP944" s="193"/>
      <c r="AQ944" s="193"/>
      <c r="AR944" s="193"/>
      <c r="AS944" s="193"/>
      <c r="AT944" s="193"/>
      <c r="AU944" s="193"/>
      <c r="AV944" s="193"/>
    </row>
    <row r="945" spans="1:48" ht="15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  <c r="AE945" s="193"/>
      <c r="AF945" s="193"/>
      <c r="AG945" s="193"/>
      <c r="AH945" s="193"/>
      <c r="AI945" s="193"/>
      <c r="AJ945" s="193"/>
      <c r="AK945" s="193"/>
      <c r="AL945" s="193"/>
      <c r="AM945" s="193"/>
      <c r="AN945" s="193"/>
      <c r="AO945" s="193"/>
      <c r="AP945" s="193"/>
      <c r="AQ945" s="193"/>
      <c r="AR945" s="193"/>
      <c r="AS945" s="193"/>
      <c r="AT945" s="193"/>
      <c r="AU945" s="193"/>
      <c r="AV945" s="193"/>
    </row>
    <row r="946" spans="1:48" ht="15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  <c r="AE946" s="193"/>
      <c r="AF946" s="193"/>
      <c r="AG946" s="193"/>
      <c r="AH946" s="193"/>
      <c r="AI946" s="193"/>
      <c r="AJ946" s="193"/>
      <c r="AK946" s="193"/>
      <c r="AL946" s="193"/>
      <c r="AM946" s="193"/>
      <c r="AN946" s="193"/>
      <c r="AO946" s="193"/>
      <c r="AP946" s="193"/>
      <c r="AQ946" s="193"/>
      <c r="AR946" s="193"/>
      <c r="AS946" s="193"/>
      <c r="AT946" s="193"/>
      <c r="AU946" s="193"/>
      <c r="AV946" s="193"/>
    </row>
    <row r="947" spans="1:48" ht="15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  <c r="AE947" s="193"/>
      <c r="AF947" s="193"/>
      <c r="AG947" s="193"/>
      <c r="AH947" s="193"/>
      <c r="AI947" s="193"/>
      <c r="AJ947" s="193"/>
      <c r="AK947" s="193"/>
      <c r="AL947" s="193"/>
      <c r="AM947" s="193"/>
      <c r="AN947" s="193"/>
      <c r="AO947" s="193"/>
      <c r="AP947" s="193"/>
      <c r="AQ947" s="193"/>
      <c r="AR947" s="193"/>
      <c r="AS947" s="193"/>
      <c r="AT947" s="193"/>
      <c r="AU947" s="193"/>
      <c r="AV947" s="193"/>
    </row>
    <row r="948" spans="1:48" ht="15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  <c r="AA948" s="193"/>
      <c r="AB948" s="193"/>
      <c r="AC948" s="193"/>
      <c r="AD948" s="193"/>
      <c r="AE948" s="193"/>
      <c r="AF948" s="193"/>
      <c r="AG948" s="193"/>
      <c r="AH948" s="193"/>
      <c r="AI948" s="193"/>
      <c r="AJ948" s="193"/>
      <c r="AK948" s="193"/>
      <c r="AL948" s="193"/>
      <c r="AM948" s="193"/>
      <c r="AN948" s="193"/>
      <c r="AO948" s="193"/>
      <c r="AP948" s="193"/>
      <c r="AQ948" s="193"/>
      <c r="AR948" s="193"/>
      <c r="AS948" s="193"/>
      <c r="AT948" s="193"/>
      <c r="AU948" s="193"/>
      <c r="AV948" s="193"/>
    </row>
    <row r="949" spans="1:48" ht="15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  <c r="AE949" s="193"/>
      <c r="AF949" s="193"/>
      <c r="AG949" s="193"/>
      <c r="AH949" s="193"/>
      <c r="AI949" s="193"/>
      <c r="AJ949" s="193"/>
      <c r="AK949" s="193"/>
      <c r="AL949" s="193"/>
      <c r="AM949" s="193"/>
      <c r="AN949" s="193"/>
      <c r="AO949" s="193"/>
      <c r="AP949" s="193"/>
      <c r="AQ949" s="193"/>
      <c r="AR949" s="193"/>
      <c r="AS949" s="193"/>
      <c r="AT949" s="193"/>
      <c r="AU949" s="193"/>
      <c r="AV949" s="193"/>
    </row>
    <row r="950" spans="1:48" ht="15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  <c r="AE950" s="193"/>
      <c r="AF950" s="193"/>
      <c r="AG950" s="193"/>
      <c r="AH950" s="193"/>
      <c r="AI950" s="193"/>
      <c r="AJ950" s="193"/>
      <c r="AK950" s="193"/>
      <c r="AL950" s="193"/>
      <c r="AM950" s="193"/>
      <c r="AN950" s="193"/>
      <c r="AO950" s="193"/>
      <c r="AP950" s="193"/>
      <c r="AQ950" s="193"/>
      <c r="AR950" s="193"/>
      <c r="AS950" s="193"/>
      <c r="AT950" s="193"/>
      <c r="AU950" s="193"/>
      <c r="AV950" s="193"/>
    </row>
    <row r="951" spans="1:48" ht="15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  <c r="AA951" s="193"/>
      <c r="AB951" s="193"/>
      <c r="AC951" s="193"/>
      <c r="AD951" s="193"/>
      <c r="AE951" s="193"/>
      <c r="AF951" s="193"/>
      <c r="AG951" s="193"/>
      <c r="AH951" s="193"/>
      <c r="AI951" s="193"/>
      <c r="AJ951" s="193"/>
      <c r="AK951" s="193"/>
      <c r="AL951" s="193"/>
      <c r="AM951" s="193"/>
      <c r="AN951" s="193"/>
      <c r="AO951" s="193"/>
      <c r="AP951" s="193"/>
      <c r="AQ951" s="193"/>
      <c r="AR951" s="193"/>
      <c r="AS951" s="193"/>
      <c r="AT951" s="193"/>
      <c r="AU951" s="193"/>
      <c r="AV951" s="193"/>
    </row>
    <row r="952" spans="1:48" ht="15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  <c r="AE952" s="193"/>
      <c r="AF952" s="193"/>
      <c r="AG952" s="193"/>
      <c r="AH952" s="193"/>
      <c r="AI952" s="193"/>
      <c r="AJ952" s="193"/>
      <c r="AK952" s="193"/>
      <c r="AL952" s="193"/>
      <c r="AM952" s="193"/>
      <c r="AN952" s="193"/>
      <c r="AO952" s="193"/>
      <c r="AP952" s="193"/>
      <c r="AQ952" s="193"/>
      <c r="AR952" s="193"/>
      <c r="AS952" s="193"/>
      <c r="AT952" s="193"/>
      <c r="AU952" s="193"/>
      <c r="AV952" s="193"/>
    </row>
    <row r="953" spans="1:48" ht="15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  <c r="AE953" s="193"/>
      <c r="AF953" s="193"/>
      <c r="AG953" s="193"/>
      <c r="AH953" s="193"/>
      <c r="AI953" s="193"/>
      <c r="AJ953" s="193"/>
      <c r="AK953" s="193"/>
      <c r="AL953" s="193"/>
      <c r="AM953" s="193"/>
      <c r="AN953" s="193"/>
      <c r="AO953" s="193"/>
      <c r="AP953" s="193"/>
      <c r="AQ953" s="193"/>
      <c r="AR953" s="193"/>
      <c r="AS953" s="193"/>
      <c r="AT953" s="193"/>
      <c r="AU953" s="193"/>
      <c r="AV953" s="193"/>
    </row>
    <row r="954" spans="1:48" ht="15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  <c r="AE954" s="193"/>
      <c r="AF954" s="193"/>
      <c r="AG954" s="193"/>
      <c r="AH954" s="193"/>
      <c r="AI954" s="193"/>
      <c r="AJ954" s="193"/>
      <c r="AK954" s="193"/>
      <c r="AL954" s="193"/>
      <c r="AM954" s="193"/>
      <c r="AN954" s="193"/>
      <c r="AO954" s="193"/>
      <c r="AP954" s="193"/>
      <c r="AQ954" s="193"/>
      <c r="AR954" s="193"/>
      <c r="AS954" s="193"/>
      <c r="AT954" s="193"/>
      <c r="AU954" s="193"/>
      <c r="AV954" s="193"/>
    </row>
    <row r="955" spans="1:48" ht="15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  <c r="AE955" s="193"/>
      <c r="AF955" s="193"/>
      <c r="AG955" s="193"/>
      <c r="AH955" s="193"/>
      <c r="AI955" s="193"/>
      <c r="AJ955" s="193"/>
      <c r="AK955" s="193"/>
      <c r="AL955" s="193"/>
      <c r="AM955" s="193"/>
      <c r="AN955" s="193"/>
      <c r="AO955" s="193"/>
      <c r="AP955" s="193"/>
      <c r="AQ955" s="193"/>
      <c r="AR955" s="193"/>
      <c r="AS955" s="193"/>
      <c r="AT955" s="193"/>
      <c r="AU955" s="193"/>
      <c r="AV955" s="193"/>
    </row>
    <row r="956" spans="1:48" ht="15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  <c r="AE956" s="193"/>
      <c r="AF956" s="193"/>
      <c r="AG956" s="193"/>
      <c r="AH956" s="193"/>
      <c r="AI956" s="193"/>
      <c r="AJ956" s="193"/>
      <c r="AK956" s="193"/>
      <c r="AL956" s="193"/>
      <c r="AM956" s="193"/>
      <c r="AN956" s="193"/>
      <c r="AO956" s="193"/>
      <c r="AP956" s="193"/>
      <c r="AQ956" s="193"/>
      <c r="AR956" s="193"/>
      <c r="AS956" s="193"/>
      <c r="AT956" s="193"/>
      <c r="AU956" s="193"/>
      <c r="AV956" s="193"/>
    </row>
    <row r="957" spans="1:48" ht="15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  <c r="AE957" s="193"/>
      <c r="AF957" s="193"/>
      <c r="AG957" s="193"/>
      <c r="AH957" s="193"/>
      <c r="AI957" s="193"/>
      <c r="AJ957" s="193"/>
      <c r="AK957" s="193"/>
      <c r="AL957" s="193"/>
      <c r="AM957" s="193"/>
      <c r="AN957" s="193"/>
      <c r="AO957" s="193"/>
      <c r="AP957" s="193"/>
      <c r="AQ957" s="193"/>
      <c r="AR957" s="193"/>
      <c r="AS957" s="193"/>
      <c r="AT957" s="193"/>
      <c r="AU957" s="193"/>
      <c r="AV957" s="193"/>
    </row>
    <row r="958" spans="1:48" ht="15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  <c r="AE958" s="193"/>
      <c r="AF958" s="193"/>
      <c r="AG958" s="193"/>
      <c r="AH958" s="193"/>
      <c r="AI958" s="193"/>
      <c r="AJ958" s="193"/>
      <c r="AK958" s="193"/>
      <c r="AL958" s="193"/>
      <c r="AM958" s="193"/>
      <c r="AN958" s="193"/>
      <c r="AO958" s="193"/>
      <c r="AP958" s="193"/>
      <c r="AQ958" s="193"/>
      <c r="AR958" s="193"/>
      <c r="AS958" s="193"/>
      <c r="AT958" s="193"/>
      <c r="AU958" s="193"/>
      <c r="AV958" s="193"/>
    </row>
    <row r="959" spans="1:48" ht="15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  <c r="AE959" s="193"/>
      <c r="AF959" s="193"/>
      <c r="AG959" s="193"/>
      <c r="AH959" s="193"/>
      <c r="AI959" s="193"/>
      <c r="AJ959" s="193"/>
      <c r="AK959" s="193"/>
      <c r="AL959" s="193"/>
      <c r="AM959" s="193"/>
      <c r="AN959" s="193"/>
      <c r="AO959" s="193"/>
      <c r="AP959" s="193"/>
      <c r="AQ959" s="193"/>
      <c r="AR959" s="193"/>
      <c r="AS959" s="193"/>
      <c r="AT959" s="193"/>
      <c r="AU959" s="193"/>
      <c r="AV959" s="193"/>
    </row>
    <row r="960" spans="1:48" ht="15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  <c r="AE960" s="193"/>
      <c r="AF960" s="193"/>
      <c r="AG960" s="193"/>
      <c r="AH960" s="193"/>
      <c r="AI960" s="193"/>
      <c r="AJ960" s="193"/>
      <c r="AK960" s="193"/>
      <c r="AL960" s="193"/>
      <c r="AM960" s="193"/>
      <c r="AN960" s="193"/>
      <c r="AO960" s="193"/>
      <c r="AP960" s="193"/>
      <c r="AQ960" s="193"/>
      <c r="AR960" s="193"/>
      <c r="AS960" s="193"/>
      <c r="AT960" s="193"/>
      <c r="AU960" s="193"/>
      <c r="AV960" s="193"/>
    </row>
    <row r="961" spans="1:48" ht="15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  <c r="AE961" s="193"/>
      <c r="AF961" s="193"/>
      <c r="AG961" s="193"/>
      <c r="AH961" s="193"/>
      <c r="AI961" s="193"/>
      <c r="AJ961" s="193"/>
      <c r="AK961" s="193"/>
      <c r="AL961" s="193"/>
      <c r="AM961" s="193"/>
      <c r="AN961" s="193"/>
      <c r="AO961" s="193"/>
      <c r="AP961" s="193"/>
      <c r="AQ961" s="193"/>
      <c r="AR961" s="193"/>
      <c r="AS961" s="193"/>
      <c r="AT961" s="193"/>
      <c r="AU961" s="193"/>
      <c r="AV961" s="193"/>
    </row>
    <row r="962" spans="1:48" ht="15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  <c r="AE962" s="193"/>
      <c r="AF962" s="193"/>
      <c r="AG962" s="193"/>
      <c r="AH962" s="193"/>
      <c r="AI962" s="193"/>
      <c r="AJ962" s="193"/>
      <c r="AK962" s="193"/>
      <c r="AL962" s="193"/>
      <c r="AM962" s="193"/>
      <c r="AN962" s="193"/>
      <c r="AO962" s="193"/>
      <c r="AP962" s="193"/>
      <c r="AQ962" s="193"/>
      <c r="AR962" s="193"/>
      <c r="AS962" s="193"/>
      <c r="AT962" s="193"/>
      <c r="AU962" s="193"/>
      <c r="AV962" s="193"/>
    </row>
    <row r="963" spans="1:48" ht="15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  <c r="AE963" s="193"/>
      <c r="AF963" s="193"/>
      <c r="AG963" s="193"/>
      <c r="AH963" s="193"/>
      <c r="AI963" s="193"/>
      <c r="AJ963" s="193"/>
      <c r="AK963" s="193"/>
      <c r="AL963" s="193"/>
      <c r="AM963" s="193"/>
      <c r="AN963" s="193"/>
      <c r="AO963" s="193"/>
      <c r="AP963" s="193"/>
      <c r="AQ963" s="193"/>
      <c r="AR963" s="193"/>
      <c r="AS963" s="193"/>
      <c r="AT963" s="193"/>
      <c r="AU963" s="193"/>
      <c r="AV963" s="193"/>
    </row>
    <row r="964" spans="1:48" ht="15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  <c r="AE964" s="193"/>
      <c r="AF964" s="193"/>
      <c r="AG964" s="193"/>
      <c r="AH964" s="193"/>
      <c r="AI964" s="193"/>
      <c r="AJ964" s="193"/>
      <c r="AK964" s="193"/>
      <c r="AL964" s="193"/>
      <c r="AM964" s="193"/>
      <c r="AN964" s="193"/>
      <c r="AO964" s="193"/>
      <c r="AP964" s="193"/>
      <c r="AQ964" s="193"/>
      <c r="AR964" s="193"/>
      <c r="AS964" s="193"/>
      <c r="AT964" s="193"/>
      <c r="AU964" s="193"/>
      <c r="AV964" s="193"/>
    </row>
    <row r="965" spans="1:48" ht="15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  <c r="AE965" s="193"/>
      <c r="AF965" s="193"/>
      <c r="AG965" s="193"/>
      <c r="AH965" s="193"/>
      <c r="AI965" s="193"/>
      <c r="AJ965" s="193"/>
      <c r="AK965" s="193"/>
      <c r="AL965" s="193"/>
      <c r="AM965" s="193"/>
      <c r="AN965" s="193"/>
      <c r="AO965" s="193"/>
      <c r="AP965" s="193"/>
      <c r="AQ965" s="193"/>
      <c r="AR965" s="193"/>
      <c r="AS965" s="193"/>
      <c r="AT965" s="193"/>
      <c r="AU965" s="193"/>
      <c r="AV965" s="193"/>
    </row>
    <row r="966" spans="1:48" ht="15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  <c r="AE966" s="193"/>
      <c r="AF966" s="193"/>
      <c r="AG966" s="193"/>
      <c r="AH966" s="193"/>
      <c r="AI966" s="193"/>
      <c r="AJ966" s="193"/>
      <c r="AK966" s="193"/>
      <c r="AL966" s="193"/>
      <c r="AM966" s="193"/>
      <c r="AN966" s="193"/>
      <c r="AO966" s="193"/>
      <c r="AP966" s="193"/>
      <c r="AQ966" s="193"/>
      <c r="AR966" s="193"/>
      <c r="AS966" s="193"/>
      <c r="AT966" s="193"/>
      <c r="AU966" s="193"/>
      <c r="AV966" s="193"/>
    </row>
    <row r="967" spans="1:48" ht="15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  <c r="AE967" s="193"/>
      <c r="AF967" s="193"/>
      <c r="AG967" s="193"/>
      <c r="AH967" s="193"/>
      <c r="AI967" s="193"/>
      <c r="AJ967" s="193"/>
      <c r="AK967" s="193"/>
      <c r="AL967" s="193"/>
      <c r="AM967" s="193"/>
      <c r="AN967" s="193"/>
      <c r="AO967" s="193"/>
      <c r="AP967" s="193"/>
      <c r="AQ967" s="193"/>
      <c r="AR967" s="193"/>
      <c r="AS967" s="193"/>
      <c r="AT967" s="193"/>
      <c r="AU967" s="193"/>
      <c r="AV967" s="193"/>
    </row>
    <row r="968" spans="1:48" ht="15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  <c r="AE968" s="193"/>
      <c r="AF968" s="193"/>
      <c r="AG968" s="193"/>
      <c r="AH968" s="193"/>
      <c r="AI968" s="193"/>
      <c r="AJ968" s="193"/>
      <c r="AK968" s="193"/>
      <c r="AL968" s="193"/>
      <c r="AM968" s="193"/>
      <c r="AN968" s="193"/>
      <c r="AO968" s="193"/>
      <c r="AP968" s="193"/>
      <c r="AQ968" s="193"/>
      <c r="AR968" s="193"/>
      <c r="AS968" s="193"/>
      <c r="AT968" s="193"/>
      <c r="AU968" s="193"/>
      <c r="AV968" s="193"/>
    </row>
    <row r="969" spans="1:48" ht="15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  <c r="AE969" s="193"/>
      <c r="AF969" s="193"/>
      <c r="AG969" s="193"/>
      <c r="AH969" s="193"/>
      <c r="AI969" s="193"/>
      <c r="AJ969" s="193"/>
      <c r="AK969" s="193"/>
      <c r="AL969" s="193"/>
      <c r="AM969" s="193"/>
      <c r="AN969" s="193"/>
      <c r="AO969" s="193"/>
      <c r="AP969" s="193"/>
      <c r="AQ969" s="193"/>
      <c r="AR969" s="193"/>
      <c r="AS969" s="193"/>
      <c r="AT969" s="193"/>
      <c r="AU969" s="193"/>
      <c r="AV969" s="193"/>
    </row>
    <row r="970" spans="1:48" ht="15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  <c r="AE970" s="193"/>
      <c r="AF970" s="193"/>
      <c r="AG970" s="193"/>
      <c r="AH970" s="193"/>
      <c r="AI970" s="193"/>
      <c r="AJ970" s="193"/>
      <c r="AK970" s="193"/>
      <c r="AL970" s="193"/>
      <c r="AM970" s="193"/>
      <c r="AN970" s="193"/>
      <c r="AO970" s="193"/>
      <c r="AP970" s="193"/>
      <c r="AQ970" s="193"/>
      <c r="AR970" s="193"/>
      <c r="AS970" s="193"/>
      <c r="AT970" s="193"/>
      <c r="AU970" s="193"/>
      <c r="AV970" s="193"/>
    </row>
    <row r="971" spans="1:48" ht="15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  <c r="AE971" s="193"/>
      <c r="AF971" s="193"/>
      <c r="AG971" s="193"/>
      <c r="AH971" s="193"/>
      <c r="AI971" s="193"/>
      <c r="AJ971" s="193"/>
      <c r="AK971" s="193"/>
      <c r="AL971" s="193"/>
      <c r="AM971" s="193"/>
      <c r="AN971" s="193"/>
      <c r="AO971" s="193"/>
      <c r="AP971" s="193"/>
      <c r="AQ971" s="193"/>
      <c r="AR971" s="193"/>
      <c r="AS971" s="193"/>
      <c r="AT971" s="193"/>
      <c r="AU971" s="193"/>
      <c r="AV971" s="193"/>
    </row>
    <row r="972" spans="1:48" ht="15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  <c r="AE972" s="193"/>
      <c r="AF972" s="193"/>
      <c r="AG972" s="193"/>
      <c r="AH972" s="193"/>
      <c r="AI972" s="193"/>
      <c r="AJ972" s="193"/>
      <c r="AK972" s="193"/>
      <c r="AL972" s="193"/>
      <c r="AM972" s="193"/>
      <c r="AN972" s="193"/>
      <c r="AO972" s="193"/>
      <c r="AP972" s="193"/>
      <c r="AQ972" s="193"/>
      <c r="AR972" s="193"/>
      <c r="AS972" s="193"/>
      <c r="AT972" s="193"/>
      <c r="AU972" s="193"/>
      <c r="AV972" s="193"/>
    </row>
    <row r="973" spans="1:48" ht="15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  <c r="AE973" s="193"/>
      <c r="AF973" s="193"/>
      <c r="AG973" s="193"/>
      <c r="AH973" s="193"/>
      <c r="AI973" s="193"/>
      <c r="AJ973" s="193"/>
      <c r="AK973" s="193"/>
      <c r="AL973" s="193"/>
      <c r="AM973" s="193"/>
      <c r="AN973" s="193"/>
      <c r="AO973" s="193"/>
      <c r="AP973" s="193"/>
      <c r="AQ973" s="193"/>
      <c r="AR973" s="193"/>
      <c r="AS973" s="193"/>
      <c r="AT973" s="193"/>
      <c r="AU973" s="193"/>
      <c r="AV973" s="193"/>
    </row>
    <row r="974" spans="1:48" ht="15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  <c r="AA974" s="193"/>
      <c r="AB974" s="193"/>
      <c r="AC974" s="193"/>
      <c r="AD974" s="193"/>
      <c r="AE974" s="193"/>
      <c r="AF974" s="193"/>
      <c r="AG974" s="193"/>
      <c r="AH974" s="193"/>
      <c r="AI974" s="193"/>
      <c r="AJ974" s="193"/>
      <c r="AK974" s="193"/>
      <c r="AL974" s="193"/>
      <c r="AM974" s="193"/>
      <c r="AN974" s="193"/>
      <c r="AO974" s="193"/>
      <c r="AP974" s="193"/>
      <c r="AQ974" s="193"/>
      <c r="AR974" s="193"/>
      <c r="AS974" s="193"/>
      <c r="AT974" s="193"/>
      <c r="AU974" s="193"/>
      <c r="AV974" s="193"/>
    </row>
    <row r="975" spans="1:48" ht="15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  <c r="AE975" s="193"/>
      <c r="AF975" s="193"/>
      <c r="AG975" s="193"/>
      <c r="AH975" s="193"/>
      <c r="AI975" s="193"/>
      <c r="AJ975" s="193"/>
      <c r="AK975" s="193"/>
      <c r="AL975" s="193"/>
      <c r="AM975" s="193"/>
      <c r="AN975" s="193"/>
      <c r="AO975" s="193"/>
      <c r="AP975" s="193"/>
      <c r="AQ975" s="193"/>
      <c r="AR975" s="193"/>
      <c r="AS975" s="193"/>
      <c r="AT975" s="193"/>
      <c r="AU975" s="193"/>
      <c r="AV975" s="193"/>
    </row>
    <row r="976" spans="1:48" ht="15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  <c r="AE976" s="193"/>
      <c r="AF976" s="193"/>
      <c r="AG976" s="193"/>
      <c r="AH976" s="193"/>
      <c r="AI976" s="193"/>
      <c r="AJ976" s="193"/>
      <c r="AK976" s="193"/>
      <c r="AL976" s="193"/>
      <c r="AM976" s="193"/>
      <c r="AN976" s="193"/>
      <c r="AO976" s="193"/>
      <c r="AP976" s="193"/>
      <c r="AQ976" s="193"/>
      <c r="AR976" s="193"/>
      <c r="AS976" s="193"/>
      <c r="AT976" s="193"/>
      <c r="AU976" s="193"/>
      <c r="AV976" s="193"/>
    </row>
    <row r="977" spans="1:48" ht="15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  <c r="AE977" s="193"/>
      <c r="AF977" s="193"/>
      <c r="AG977" s="193"/>
      <c r="AH977" s="193"/>
      <c r="AI977" s="193"/>
      <c r="AJ977" s="193"/>
      <c r="AK977" s="193"/>
      <c r="AL977" s="193"/>
      <c r="AM977" s="193"/>
      <c r="AN977" s="193"/>
      <c r="AO977" s="193"/>
      <c r="AP977" s="193"/>
      <c r="AQ977" s="193"/>
      <c r="AR977" s="193"/>
      <c r="AS977" s="193"/>
      <c r="AT977" s="193"/>
      <c r="AU977" s="193"/>
      <c r="AV977" s="193"/>
    </row>
    <row r="978" spans="1:48" ht="15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  <c r="AE978" s="193"/>
      <c r="AF978" s="193"/>
      <c r="AG978" s="193"/>
      <c r="AH978" s="193"/>
      <c r="AI978" s="193"/>
      <c r="AJ978" s="193"/>
      <c r="AK978" s="193"/>
      <c r="AL978" s="193"/>
      <c r="AM978" s="193"/>
      <c r="AN978" s="193"/>
      <c r="AO978" s="193"/>
      <c r="AP978" s="193"/>
      <c r="AQ978" s="193"/>
      <c r="AR978" s="193"/>
      <c r="AS978" s="193"/>
      <c r="AT978" s="193"/>
      <c r="AU978" s="193"/>
      <c r="AV978" s="193"/>
    </row>
    <row r="979" spans="1:48" ht="15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  <c r="AA979" s="193"/>
      <c r="AB979" s="193"/>
      <c r="AC979" s="193"/>
      <c r="AD979" s="193"/>
      <c r="AE979" s="193"/>
      <c r="AF979" s="193"/>
      <c r="AG979" s="193"/>
      <c r="AH979" s="193"/>
      <c r="AI979" s="193"/>
      <c r="AJ979" s="193"/>
      <c r="AK979" s="193"/>
      <c r="AL979" s="193"/>
      <c r="AM979" s="193"/>
      <c r="AN979" s="193"/>
      <c r="AO979" s="193"/>
      <c r="AP979" s="193"/>
      <c r="AQ979" s="193"/>
      <c r="AR979" s="193"/>
      <c r="AS979" s="193"/>
      <c r="AT979" s="193"/>
      <c r="AU979" s="193"/>
      <c r="AV979" s="193"/>
    </row>
    <row r="980" spans="1:48" ht="15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  <c r="AE980" s="193"/>
      <c r="AF980" s="193"/>
      <c r="AG980" s="193"/>
      <c r="AH980" s="193"/>
      <c r="AI980" s="193"/>
      <c r="AJ980" s="193"/>
      <c r="AK980" s="193"/>
      <c r="AL980" s="193"/>
      <c r="AM980" s="193"/>
      <c r="AN980" s="193"/>
      <c r="AO980" s="193"/>
      <c r="AP980" s="193"/>
      <c r="AQ980" s="193"/>
      <c r="AR980" s="193"/>
      <c r="AS980" s="193"/>
      <c r="AT980" s="193"/>
      <c r="AU980" s="193"/>
      <c r="AV980" s="193"/>
    </row>
    <row r="981" spans="1:48" ht="15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  <c r="AE981" s="193"/>
      <c r="AF981" s="193"/>
      <c r="AG981" s="193"/>
      <c r="AH981" s="193"/>
      <c r="AI981" s="193"/>
      <c r="AJ981" s="193"/>
      <c r="AK981" s="193"/>
      <c r="AL981" s="193"/>
      <c r="AM981" s="193"/>
      <c r="AN981" s="193"/>
      <c r="AO981" s="193"/>
      <c r="AP981" s="193"/>
      <c r="AQ981" s="193"/>
      <c r="AR981" s="193"/>
      <c r="AS981" s="193"/>
      <c r="AT981" s="193"/>
      <c r="AU981" s="193"/>
      <c r="AV981" s="193"/>
    </row>
    <row r="982" spans="1:48" ht="15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  <c r="AE982" s="193"/>
      <c r="AF982" s="193"/>
      <c r="AG982" s="193"/>
      <c r="AH982" s="193"/>
      <c r="AI982" s="193"/>
      <c r="AJ982" s="193"/>
      <c r="AK982" s="193"/>
      <c r="AL982" s="193"/>
      <c r="AM982" s="193"/>
      <c r="AN982" s="193"/>
      <c r="AO982" s="193"/>
      <c r="AP982" s="193"/>
      <c r="AQ982" s="193"/>
      <c r="AR982" s="193"/>
      <c r="AS982" s="193"/>
      <c r="AT982" s="193"/>
      <c r="AU982" s="193"/>
      <c r="AV982" s="193"/>
    </row>
    <row r="983" spans="1:48" ht="15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  <c r="AE983" s="193"/>
      <c r="AF983" s="193"/>
      <c r="AG983" s="193"/>
      <c r="AH983" s="193"/>
      <c r="AI983" s="193"/>
      <c r="AJ983" s="193"/>
      <c r="AK983" s="193"/>
      <c r="AL983" s="193"/>
      <c r="AM983" s="193"/>
      <c r="AN983" s="193"/>
      <c r="AO983" s="193"/>
      <c r="AP983" s="193"/>
      <c r="AQ983" s="193"/>
      <c r="AR983" s="193"/>
      <c r="AS983" s="193"/>
      <c r="AT983" s="193"/>
      <c r="AU983" s="193"/>
      <c r="AV983" s="193"/>
    </row>
    <row r="984" spans="1:48" ht="15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  <c r="AE984" s="193"/>
      <c r="AF984" s="193"/>
      <c r="AG984" s="193"/>
      <c r="AH984" s="193"/>
      <c r="AI984" s="193"/>
      <c r="AJ984" s="193"/>
      <c r="AK984" s="193"/>
      <c r="AL984" s="193"/>
      <c r="AM984" s="193"/>
      <c r="AN984" s="193"/>
      <c r="AO984" s="193"/>
      <c r="AP984" s="193"/>
      <c r="AQ984" s="193"/>
      <c r="AR984" s="193"/>
      <c r="AS984" s="193"/>
      <c r="AT984" s="193"/>
      <c r="AU984" s="193"/>
      <c r="AV984" s="193"/>
    </row>
    <row r="985" spans="1:48" ht="15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  <c r="AE985" s="193"/>
      <c r="AF985" s="193"/>
      <c r="AG985" s="193"/>
      <c r="AH985" s="193"/>
      <c r="AI985" s="193"/>
      <c r="AJ985" s="193"/>
      <c r="AK985" s="193"/>
      <c r="AL985" s="193"/>
      <c r="AM985" s="193"/>
      <c r="AN985" s="193"/>
      <c r="AO985" s="193"/>
      <c r="AP985" s="193"/>
      <c r="AQ985" s="193"/>
      <c r="AR985" s="193"/>
      <c r="AS985" s="193"/>
      <c r="AT985" s="193"/>
      <c r="AU985" s="193"/>
      <c r="AV985" s="193"/>
    </row>
    <row r="986" spans="1:48" ht="15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  <c r="AE986" s="193"/>
      <c r="AF986" s="193"/>
      <c r="AG986" s="193"/>
      <c r="AH986" s="193"/>
      <c r="AI986" s="193"/>
      <c r="AJ986" s="193"/>
      <c r="AK986" s="193"/>
      <c r="AL986" s="193"/>
      <c r="AM986" s="193"/>
      <c r="AN986" s="193"/>
      <c r="AO986" s="193"/>
      <c r="AP986" s="193"/>
      <c r="AQ986" s="193"/>
      <c r="AR986" s="193"/>
      <c r="AS986" s="193"/>
      <c r="AT986" s="193"/>
      <c r="AU986" s="193"/>
      <c r="AV986" s="193"/>
    </row>
    <row r="987" spans="1:48" ht="15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  <c r="AA987" s="193"/>
      <c r="AB987" s="193"/>
      <c r="AC987" s="193"/>
      <c r="AD987" s="193"/>
      <c r="AE987" s="193"/>
      <c r="AF987" s="193"/>
      <c r="AG987" s="193"/>
      <c r="AH987" s="193"/>
      <c r="AI987" s="193"/>
      <c r="AJ987" s="193"/>
      <c r="AK987" s="193"/>
      <c r="AL987" s="193"/>
      <c r="AM987" s="193"/>
      <c r="AN987" s="193"/>
      <c r="AO987" s="193"/>
      <c r="AP987" s="193"/>
      <c r="AQ987" s="193"/>
      <c r="AR987" s="193"/>
      <c r="AS987" s="193"/>
      <c r="AT987" s="193"/>
      <c r="AU987" s="193"/>
      <c r="AV987" s="193"/>
    </row>
    <row r="988" spans="1:48" ht="15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  <c r="AE988" s="193"/>
      <c r="AF988" s="193"/>
      <c r="AG988" s="193"/>
      <c r="AH988" s="193"/>
      <c r="AI988" s="193"/>
      <c r="AJ988" s="193"/>
      <c r="AK988" s="193"/>
      <c r="AL988" s="193"/>
      <c r="AM988" s="193"/>
      <c r="AN988" s="193"/>
      <c r="AO988" s="193"/>
      <c r="AP988" s="193"/>
      <c r="AQ988" s="193"/>
      <c r="AR988" s="193"/>
      <c r="AS988" s="193"/>
      <c r="AT988" s="193"/>
      <c r="AU988" s="193"/>
      <c r="AV988" s="193"/>
    </row>
    <row r="989" spans="1:48" ht="15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  <c r="AE989" s="193"/>
      <c r="AF989" s="193"/>
      <c r="AG989" s="193"/>
      <c r="AH989" s="193"/>
      <c r="AI989" s="193"/>
      <c r="AJ989" s="193"/>
      <c r="AK989" s="193"/>
      <c r="AL989" s="193"/>
      <c r="AM989" s="193"/>
      <c r="AN989" s="193"/>
      <c r="AO989" s="193"/>
      <c r="AP989" s="193"/>
      <c r="AQ989" s="193"/>
      <c r="AR989" s="193"/>
      <c r="AS989" s="193"/>
      <c r="AT989" s="193"/>
      <c r="AU989" s="193"/>
      <c r="AV989" s="193"/>
    </row>
    <row r="990" spans="1:48" ht="15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  <c r="AE990" s="193"/>
      <c r="AF990" s="193"/>
      <c r="AG990" s="193"/>
      <c r="AH990" s="193"/>
      <c r="AI990" s="193"/>
      <c r="AJ990" s="193"/>
      <c r="AK990" s="193"/>
      <c r="AL990" s="193"/>
      <c r="AM990" s="193"/>
      <c r="AN990" s="193"/>
      <c r="AO990" s="193"/>
      <c r="AP990" s="193"/>
      <c r="AQ990" s="193"/>
      <c r="AR990" s="193"/>
      <c r="AS990" s="193"/>
      <c r="AT990" s="193"/>
      <c r="AU990" s="193"/>
      <c r="AV990" s="193"/>
    </row>
    <row r="991" spans="1:48" ht="15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  <c r="AE991" s="193"/>
      <c r="AF991" s="193"/>
      <c r="AG991" s="193"/>
      <c r="AH991" s="193"/>
      <c r="AI991" s="193"/>
      <c r="AJ991" s="193"/>
      <c r="AK991" s="193"/>
      <c r="AL991" s="193"/>
      <c r="AM991" s="193"/>
      <c r="AN991" s="193"/>
      <c r="AO991" s="193"/>
      <c r="AP991" s="193"/>
      <c r="AQ991" s="193"/>
      <c r="AR991" s="193"/>
      <c r="AS991" s="193"/>
      <c r="AT991" s="193"/>
      <c r="AU991" s="193"/>
      <c r="AV991" s="193"/>
    </row>
    <row r="992" spans="1:48" ht="15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  <c r="AE992" s="193"/>
      <c r="AF992" s="193"/>
      <c r="AG992" s="193"/>
      <c r="AH992" s="193"/>
      <c r="AI992" s="193"/>
      <c r="AJ992" s="193"/>
      <c r="AK992" s="193"/>
      <c r="AL992" s="193"/>
      <c r="AM992" s="193"/>
      <c r="AN992" s="193"/>
      <c r="AO992" s="193"/>
      <c r="AP992" s="193"/>
      <c r="AQ992" s="193"/>
      <c r="AR992" s="193"/>
      <c r="AS992" s="193"/>
      <c r="AT992" s="193"/>
      <c r="AU992" s="193"/>
      <c r="AV992" s="193"/>
    </row>
    <row r="993" spans="1:48" ht="15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  <c r="AA993" s="193"/>
      <c r="AB993" s="193"/>
      <c r="AC993" s="193"/>
      <c r="AD993" s="193"/>
      <c r="AE993" s="193"/>
      <c r="AF993" s="193"/>
      <c r="AG993" s="193"/>
      <c r="AH993" s="193"/>
      <c r="AI993" s="193"/>
      <c r="AJ993" s="193"/>
      <c r="AK993" s="193"/>
      <c r="AL993" s="193"/>
      <c r="AM993" s="193"/>
      <c r="AN993" s="193"/>
      <c r="AO993" s="193"/>
      <c r="AP993" s="193"/>
      <c r="AQ993" s="193"/>
      <c r="AR993" s="193"/>
      <c r="AS993" s="193"/>
      <c r="AT993" s="193"/>
      <c r="AU993" s="193"/>
      <c r="AV993" s="193"/>
    </row>
    <row r="994" spans="1:48" ht="15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  <c r="AE994" s="193"/>
      <c r="AF994" s="193"/>
      <c r="AG994" s="193"/>
      <c r="AH994" s="193"/>
      <c r="AI994" s="193"/>
      <c r="AJ994" s="193"/>
      <c r="AK994" s="193"/>
      <c r="AL994" s="193"/>
      <c r="AM994" s="193"/>
      <c r="AN994" s="193"/>
      <c r="AO994" s="193"/>
      <c r="AP994" s="193"/>
      <c r="AQ994" s="193"/>
      <c r="AR994" s="193"/>
      <c r="AS994" s="193"/>
      <c r="AT994" s="193"/>
      <c r="AU994" s="193"/>
      <c r="AV994" s="193"/>
    </row>
    <row r="995" spans="1:48" ht="15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  <c r="AE995" s="193"/>
      <c r="AF995" s="193"/>
      <c r="AG995" s="193"/>
      <c r="AH995" s="193"/>
      <c r="AI995" s="193"/>
      <c r="AJ995" s="193"/>
      <c r="AK995" s="193"/>
      <c r="AL995" s="193"/>
      <c r="AM995" s="193"/>
      <c r="AN995" s="193"/>
      <c r="AO995" s="193"/>
      <c r="AP995" s="193"/>
      <c r="AQ995" s="193"/>
      <c r="AR995" s="193"/>
      <c r="AS995" s="193"/>
      <c r="AT995" s="193"/>
      <c r="AU995" s="193"/>
      <c r="AV995" s="193"/>
    </row>
    <row r="996" spans="1:48" ht="15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  <c r="AE996" s="193"/>
      <c r="AF996" s="193"/>
      <c r="AG996" s="193"/>
      <c r="AH996" s="193"/>
      <c r="AI996" s="193"/>
      <c r="AJ996" s="193"/>
      <c r="AK996" s="193"/>
      <c r="AL996" s="193"/>
      <c r="AM996" s="193"/>
      <c r="AN996" s="193"/>
      <c r="AO996" s="193"/>
      <c r="AP996" s="193"/>
      <c r="AQ996" s="193"/>
      <c r="AR996" s="193"/>
      <c r="AS996" s="193"/>
      <c r="AT996" s="193"/>
      <c r="AU996" s="193"/>
      <c r="AV996" s="193"/>
    </row>
    <row r="997" spans="1:48" ht="15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  <c r="AE997" s="193"/>
      <c r="AF997" s="193"/>
      <c r="AG997" s="193"/>
      <c r="AH997" s="193"/>
      <c r="AI997" s="193"/>
      <c r="AJ997" s="193"/>
      <c r="AK997" s="193"/>
      <c r="AL997" s="193"/>
      <c r="AM997" s="193"/>
      <c r="AN997" s="193"/>
      <c r="AO997" s="193"/>
      <c r="AP997" s="193"/>
      <c r="AQ997" s="193"/>
      <c r="AR997" s="193"/>
      <c r="AS997" s="193"/>
      <c r="AT997" s="193"/>
      <c r="AU997" s="193"/>
      <c r="AV997" s="193"/>
    </row>
    <row r="998" spans="1:48" ht="15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  <c r="AE998" s="193"/>
      <c r="AF998" s="193"/>
      <c r="AG998" s="193"/>
      <c r="AH998" s="193"/>
      <c r="AI998" s="193"/>
      <c r="AJ998" s="193"/>
      <c r="AK998" s="193"/>
      <c r="AL998" s="193"/>
      <c r="AM998" s="193"/>
      <c r="AN998" s="193"/>
      <c r="AO998" s="193"/>
      <c r="AP998" s="193"/>
      <c r="AQ998" s="193"/>
      <c r="AR998" s="193"/>
      <c r="AS998" s="193"/>
      <c r="AT998" s="193"/>
      <c r="AU998" s="193"/>
      <c r="AV998" s="193"/>
    </row>
    <row r="999" spans="1:48" ht="15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  <c r="AE999" s="193"/>
      <c r="AF999" s="193"/>
      <c r="AG999" s="193"/>
      <c r="AH999" s="193"/>
      <c r="AI999" s="193"/>
      <c r="AJ999" s="193"/>
      <c r="AK999" s="193"/>
      <c r="AL999" s="193"/>
      <c r="AM999" s="193"/>
      <c r="AN999" s="193"/>
      <c r="AO999" s="193"/>
      <c r="AP999" s="193"/>
      <c r="AQ999" s="193"/>
      <c r="AR999" s="193"/>
      <c r="AS999" s="193"/>
      <c r="AT999" s="193"/>
      <c r="AU999" s="193"/>
      <c r="AV999" s="193"/>
    </row>
    <row r="1000" spans="1:48" ht="15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  <c r="AE1000" s="193"/>
      <c r="AF1000" s="193"/>
      <c r="AG1000" s="193"/>
      <c r="AH1000" s="193"/>
      <c r="AI1000" s="193"/>
      <c r="AJ1000" s="193"/>
      <c r="AK1000" s="193"/>
      <c r="AL1000" s="193"/>
      <c r="AM1000" s="193"/>
      <c r="AN1000" s="193"/>
      <c r="AO1000" s="193"/>
      <c r="AP1000" s="193"/>
      <c r="AQ1000" s="193"/>
      <c r="AR1000" s="193"/>
      <c r="AS1000" s="193"/>
      <c r="AT1000" s="193"/>
      <c r="AU1000" s="193"/>
      <c r="AV1000" s="193"/>
    </row>
  </sheetData>
  <mergeCells count="5">
    <mergeCell ref="A1:C2"/>
    <mergeCell ref="G1:R2"/>
    <mergeCell ref="S1:AD2"/>
    <mergeCell ref="AE1:AH2"/>
    <mergeCell ref="AI1:AL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V1000"/>
  <sheetViews>
    <sheetView workbookViewId="0"/>
  </sheetViews>
  <sheetFormatPr defaultColWidth="12.5703125" defaultRowHeight="15.75" customHeight="1"/>
  <cols>
    <col min="1" max="1" width="6.140625" customWidth="1"/>
    <col min="2" max="2" width="9.28515625" customWidth="1"/>
    <col min="3" max="3" width="46.5703125" customWidth="1"/>
    <col min="4" max="9" width="12.5703125" hidden="1"/>
    <col min="13" max="21" width="12.5703125" hidden="1"/>
    <col min="25" max="30" width="12.5703125" hidden="1"/>
    <col min="31" max="32" width="21.28515625" customWidth="1"/>
    <col min="33" max="34" width="12.5703125" hidden="1"/>
    <col min="35" max="36" width="20.140625" customWidth="1"/>
    <col min="37" max="38" width="12.5703125" hidden="1"/>
  </cols>
  <sheetData>
    <row r="1" spans="1:48" ht="27.75" customHeight="1">
      <c r="A1" s="252" t="str">
        <f ca="1">IFERROR(__xludf.DUMMYFUNCTION("IMPORTRANGE(""https://docs.google.com/spreadsheets/d/17satSTpinhgyKONxUt8ymbzIQURiWn9_odZBdnkb3WE/edit#gid=1462225298"",""МСЗУ ОМСУ!A2:c102"")"),"")</f>
        <v/>
      </c>
      <c r="B1" s="247"/>
      <c r="C1" s="248"/>
      <c r="D1" s="180" t="str">
        <f ca="1">IFERROR(__xludf.DUMMYFUNCTION("IMPORTRANGE(""https://docs.google.com/spreadsheets/d/17satSTpinhgyKONxUt8ymbzIQURiWn9_odZBdnkb3WE/edit#gid=1462225298"",""МСЗУ ОМСУ!d2:al4"")"),"")</f>
        <v/>
      </c>
      <c r="E1" s="180"/>
      <c r="F1" s="180"/>
      <c r="G1" s="253" t="str">
        <f ca="1">IFERROR(__xludf.DUMMYFUNCTION("""COMPUTED_VALUE"""),"Количество обращений за получением МСЗУ в электронном виде с использованием ЕПГУ/РПГУ")</f>
        <v>Количество обращений за получением МСЗУ в электронном виде с использованием ЕПГУ/РПГУ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8"/>
      <c r="S1" s="253" t="str">
        <f ca="1">IFERROR(__xludf.DUMMYFUNCTION("""COMPUTED_VALUE"""),"Общее количество обращений во всех формах за получением МСЗУ")</f>
        <v>Общее количество обращений во всех формах за получением МСЗУ</v>
      </c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8"/>
      <c r="AE1" s="253" t="str">
        <f ca="1">IFERROR(__xludf.DUMMYFUNCTION("""COMPUTED_VALUE"""),"Количество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РПГУ")</f>
        <v>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</v>
      </c>
      <c r="AF1" s="247"/>
      <c r="AG1" s="247"/>
      <c r="AH1" s="248"/>
      <c r="AI1" s="253" t="str">
        <f ca="1">IFERROR(__xludf.DUMMYFUNCTION("""COMPUTED_VALUE"""),"Общее количество предоставленных массовых социально значимых услуг в электронном виде с использованием ЕПГУ или РПГУ ")</f>
        <v xml:space="preserve">Общее количество предоставленных массовых социально значимых услуг в электронном виде с использованием ЕПГУ или РПГУ </v>
      </c>
      <c r="AJ1" s="247"/>
      <c r="AK1" s="247"/>
      <c r="AL1" s="248"/>
      <c r="AM1" s="181"/>
      <c r="AN1" s="181"/>
      <c r="AO1" s="181"/>
      <c r="AP1" s="181"/>
      <c r="AQ1" s="181"/>
      <c r="AR1" s="181"/>
      <c r="AS1" s="181"/>
      <c r="AT1" s="181"/>
      <c r="AU1" s="181"/>
      <c r="AV1" s="181"/>
    </row>
    <row r="2" spans="1:48" ht="30" customHeight="1">
      <c r="A2" s="249"/>
      <c r="B2" s="250"/>
      <c r="C2" s="251"/>
      <c r="D2" s="182" t="str">
        <f ca="1">IFERROR(__xludf.DUMMYFUNCTION("""COMPUTED_VALUE"""),"Подключена на ЕПГУ")</f>
        <v>Подключена на ЕПГУ</v>
      </c>
      <c r="E2" s="182" t="str">
        <f ca="1">IFERROR(__xludf.DUMMYFUNCTION("""COMPUTED_VALUE"""),"Подключена на РПГУ")</f>
        <v>Подключена на РПГУ</v>
      </c>
      <c r="F2" s="182" t="str">
        <f ca="1">IFERROR(__xludf.DUMMYFUNCTION("""COMPUTED_VALUE"""),"ID")</f>
        <v>ID</v>
      </c>
      <c r="G2" s="249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1"/>
      <c r="S2" s="249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1"/>
      <c r="AE2" s="249"/>
      <c r="AF2" s="250"/>
      <c r="AG2" s="250"/>
      <c r="AH2" s="251"/>
      <c r="AI2" s="249"/>
      <c r="AJ2" s="250"/>
      <c r="AK2" s="250"/>
      <c r="AL2" s="251"/>
      <c r="AM2" s="181"/>
      <c r="AN2" s="181"/>
      <c r="AO2" s="181"/>
      <c r="AP2" s="181"/>
      <c r="AQ2" s="181"/>
      <c r="AR2" s="181"/>
      <c r="AS2" s="181"/>
      <c r="AT2" s="181"/>
      <c r="AU2" s="181"/>
      <c r="AV2" s="181"/>
    </row>
    <row r="3" spans="1:48" ht="15">
      <c r="A3" s="180" t="str">
        <f ca="1">IFERROR(__xludf.DUMMYFUNCTION("""COMPUTED_VALUE"""),"№ п/п")</f>
        <v>№ п/п</v>
      </c>
      <c r="B3" s="180" t="str">
        <f ca="1">IFERROR(__xludf.DUMMYFUNCTION("""COMPUTED_VALUE"""),"Номер МР")</f>
        <v>Номер МР</v>
      </c>
      <c r="C3" s="180" t="str">
        <f ca="1">IFERROR(__xludf.DUMMYFUNCTION("""COMPUTED_VALUE"""),"Наименование услуги")</f>
        <v>Наименование услуги</v>
      </c>
      <c r="D3" s="180"/>
      <c r="E3" s="180"/>
      <c r="F3" s="180"/>
      <c r="G3" s="183" t="str">
        <f ca="1">IFERROR(__xludf.DUMMYFUNCTION("""COMPUTED_VALUE"""),"Январь")</f>
        <v>Январь</v>
      </c>
      <c r="H3" s="183" t="str">
        <f ca="1">IFERROR(__xludf.DUMMYFUNCTION("""COMPUTED_VALUE"""),"Февраль")</f>
        <v>Февраль</v>
      </c>
      <c r="I3" s="183" t="str">
        <f ca="1">IFERROR(__xludf.DUMMYFUNCTION("""COMPUTED_VALUE"""),"Март")</f>
        <v>Март</v>
      </c>
      <c r="J3" s="183" t="str">
        <f ca="1">IFERROR(__xludf.DUMMYFUNCTION("""COMPUTED_VALUE"""),"Апрель")</f>
        <v>Апрель</v>
      </c>
      <c r="K3" s="183" t="str">
        <f ca="1">IFERROR(__xludf.DUMMYFUNCTION("""COMPUTED_VALUE"""),"Май")</f>
        <v>Май</v>
      </c>
      <c r="L3" s="183" t="str">
        <f ca="1">IFERROR(__xludf.DUMMYFUNCTION("""COMPUTED_VALUE"""),"Июнь")</f>
        <v>Июнь</v>
      </c>
      <c r="M3" s="183" t="str">
        <f ca="1">IFERROR(__xludf.DUMMYFUNCTION("""COMPUTED_VALUE"""),"Июль")</f>
        <v>Июль</v>
      </c>
      <c r="N3" s="183" t="str">
        <f ca="1">IFERROR(__xludf.DUMMYFUNCTION("""COMPUTED_VALUE"""),"Август")</f>
        <v>Август</v>
      </c>
      <c r="O3" s="183" t="str">
        <f ca="1">IFERROR(__xludf.DUMMYFUNCTION("""COMPUTED_VALUE"""),"Сентябрь")</f>
        <v>Сентябрь</v>
      </c>
      <c r="P3" s="183" t="str">
        <f ca="1">IFERROR(__xludf.DUMMYFUNCTION("""COMPUTED_VALUE"""),"Октябрь")</f>
        <v>Октябрь</v>
      </c>
      <c r="Q3" s="183" t="str">
        <f ca="1">IFERROR(__xludf.DUMMYFUNCTION("""COMPUTED_VALUE"""),"Ноябрь")</f>
        <v>Ноябрь</v>
      </c>
      <c r="R3" s="183" t="str">
        <f ca="1">IFERROR(__xludf.DUMMYFUNCTION("""COMPUTED_VALUE"""),"Декабрь")</f>
        <v>Декабрь</v>
      </c>
      <c r="S3" s="183" t="str">
        <f ca="1">IFERROR(__xludf.DUMMYFUNCTION("""COMPUTED_VALUE"""),"Январь")</f>
        <v>Январь</v>
      </c>
      <c r="T3" s="183" t="str">
        <f ca="1">IFERROR(__xludf.DUMMYFUNCTION("""COMPUTED_VALUE"""),"Февраль")</f>
        <v>Февраль</v>
      </c>
      <c r="U3" s="183" t="str">
        <f ca="1">IFERROR(__xludf.DUMMYFUNCTION("""COMPUTED_VALUE"""),"Март")</f>
        <v>Март</v>
      </c>
      <c r="V3" s="183" t="str">
        <f ca="1">IFERROR(__xludf.DUMMYFUNCTION("""COMPUTED_VALUE"""),"Апрель")</f>
        <v>Апрель</v>
      </c>
      <c r="W3" s="183" t="str">
        <f ca="1">IFERROR(__xludf.DUMMYFUNCTION("""COMPUTED_VALUE"""),"Май")</f>
        <v>Май</v>
      </c>
      <c r="X3" s="183" t="str">
        <f ca="1">IFERROR(__xludf.DUMMYFUNCTION("""COMPUTED_VALUE"""),"Июнь")</f>
        <v>Июнь</v>
      </c>
      <c r="Y3" s="183" t="str">
        <f ca="1">IFERROR(__xludf.DUMMYFUNCTION("""COMPUTED_VALUE"""),"Июль")</f>
        <v>Июль</v>
      </c>
      <c r="Z3" s="183" t="str">
        <f ca="1">IFERROR(__xludf.DUMMYFUNCTION("""COMPUTED_VALUE"""),"Август")</f>
        <v>Август</v>
      </c>
      <c r="AA3" s="183" t="str">
        <f ca="1">IFERROR(__xludf.DUMMYFUNCTION("""COMPUTED_VALUE"""),"Сентябрь")</f>
        <v>Сентябрь</v>
      </c>
      <c r="AB3" s="183" t="str">
        <f ca="1">IFERROR(__xludf.DUMMYFUNCTION("""COMPUTED_VALUE"""),"Октябрь")</f>
        <v>Октябрь</v>
      </c>
      <c r="AC3" s="183" t="str">
        <f ca="1">IFERROR(__xludf.DUMMYFUNCTION("""COMPUTED_VALUE"""),"Ноябрь")</f>
        <v>Ноябрь</v>
      </c>
      <c r="AD3" s="183" t="str">
        <f ca="1">IFERROR(__xludf.DUMMYFUNCTION("""COMPUTED_VALUE"""),"Декабрь")</f>
        <v>Декабрь</v>
      </c>
      <c r="AE3" s="183" t="str">
        <f ca="1">IFERROR(__xludf.DUMMYFUNCTION("""COMPUTED_VALUE"""),"I квартал 2023")</f>
        <v>I квартал 2023</v>
      </c>
      <c r="AF3" s="183" t="str">
        <f ca="1">IFERROR(__xludf.DUMMYFUNCTION("""COMPUTED_VALUE"""),"II квартал 2023")</f>
        <v>II квартал 2023</v>
      </c>
      <c r="AG3" s="183" t="str">
        <f ca="1">IFERROR(__xludf.DUMMYFUNCTION("""COMPUTED_VALUE"""),"III квартал 2023")</f>
        <v>III квартал 2023</v>
      </c>
      <c r="AH3" s="183" t="str">
        <f ca="1">IFERROR(__xludf.DUMMYFUNCTION("""COMPUTED_VALUE"""),"IV квартал 2023")</f>
        <v>IV квартал 2023</v>
      </c>
      <c r="AI3" s="183" t="str">
        <f ca="1">IFERROR(__xludf.DUMMYFUNCTION("""COMPUTED_VALUE"""),"I квартал 2023")</f>
        <v>I квартал 2023</v>
      </c>
      <c r="AJ3" s="183" t="str">
        <f ca="1">IFERROR(__xludf.DUMMYFUNCTION("""COMPUTED_VALUE"""),"II квартал 2023")</f>
        <v>II квартал 2023</v>
      </c>
      <c r="AK3" s="183" t="str">
        <f ca="1">IFERROR(__xludf.DUMMYFUNCTION("""COMPUTED_VALUE"""),"III квартал 2023")</f>
        <v>III квартал 2023</v>
      </c>
      <c r="AL3" s="183" t="str">
        <f ca="1">IFERROR(__xludf.DUMMYFUNCTION("""COMPUTED_VALUE"""),"IV квартал 2023")</f>
        <v>IV квартал 2023</v>
      </c>
      <c r="AM3" s="184"/>
      <c r="AN3" s="184"/>
      <c r="AO3" s="184"/>
      <c r="AP3" s="184"/>
      <c r="AQ3" s="184"/>
      <c r="AR3" s="184"/>
      <c r="AS3" s="184"/>
      <c r="AT3" s="184"/>
      <c r="AU3" s="184"/>
      <c r="AV3" s="184"/>
    </row>
    <row r="4" spans="1:48" ht="15">
      <c r="A4" s="185">
        <f ca="1">IFERROR(__xludf.DUMMYFUNCTION("""COMPUTED_VALUE"""),1)</f>
        <v>1</v>
      </c>
      <c r="B4" s="185">
        <f ca="1">IFERROR(__xludf.DUMMYFUNCTION("""COMPUTED_VALUE"""),3)</f>
        <v>3</v>
      </c>
      <c r="C4" s="185" t="str">
        <f ca="1">IFERROR(__xludf.DUMMYFUNCTION("""COMPUTED_VALUE"""),"Выдача разрешения на ввод объекта в эксплуатацию, внесение изменений в разрешение на ввод объекта в эксплуатацию")</f>
        <v>Выдача разрешения на ввод объекта в эксплуатацию, внесение изменений в разрешение на ввод объекта в эксплуатацию</v>
      </c>
      <c r="D4" s="185"/>
      <c r="E4" s="185"/>
      <c r="F4" s="185"/>
      <c r="G4" s="185"/>
      <c r="H4" s="206">
        <v>0</v>
      </c>
      <c r="I4" s="207">
        <v>0</v>
      </c>
      <c r="J4" s="220">
        <v>0</v>
      </c>
      <c r="K4" s="221">
        <v>0</v>
      </c>
      <c r="L4" s="216"/>
      <c r="M4" s="216"/>
      <c r="N4" s="216"/>
      <c r="O4" s="216"/>
      <c r="P4" s="216"/>
      <c r="Q4" s="216"/>
      <c r="R4" s="216"/>
      <c r="S4" s="216"/>
      <c r="T4" s="207">
        <v>2</v>
      </c>
      <c r="U4" s="207">
        <v>0</v>
      </c>
      <c r="V4" s="220">
        <v>0</v>
      </c>
      <c r="W4" s="221">
        <v>0</v>
      </c>
      <c r="X4" s="216"/>
      <c r="Y4" s="216"/>
      <c r="Z4" s="216"/>
      <c r="AA4" s="216"/>
      <c r="AB4" s="216"/>
      <c r="AC4" s="216"/>
      <c r="AD4" s="216"/>
      <c r="AE4" s="207">
        <v>0</v>
      </c>
      <c r="AF4" s="216">
        <f t="shared" ref="AF4:AF41" si="0">J4</f>
        <v>0</v>
      </c>
      <c r="AG4" s="15"/>
      <c r="AH4" s="15"/>
      <c r="AI4" s="207">
        <v>0</v>
      </c>
      <c r="AJ4" s="15">
        <f t="shared" ref="AJ4:AJ41" si="1">AF4</f>
        <v>0</v>
      </c>
      <c r="AK4" s="202"/>
      <c r="AL4" s="202"/>
      <c r="AM4" s="193"/>
      <c r="AN4" s="193"/>
      <c r="AO4" s="193"/>
      <c r="AP4" s="193"/>
      <c r="AQ4" s="193"/>
      <c r="AR4" s="193"/>
      <c r="AS4" s="193"/>
      <c r="AT4" s="193"/>
      <c r="AU4" s="193"/>
      <c r="AV4" s="193"/>
    </row>
    <row r="5" spans="1:48" ht="15">
      <c r="A5" s="185">
        <f ca="1">IFERROR(__xludf.DUMMYFUNCTION("""COMPUTED_VALUE"""),2)</f>
        <v>2</v>
      </c>
      <c r="B5" s="185">
        <f ca="1">IFERROR(__xludf.DUMMYFUNCTION("""COMPUTED_VALUE"""),4)</f>
        <v>4</v>
      </c>
      <c r="C5" s="185" t="str">
        <f ca="1">IFERROR(__xludf.DUMMYFUNCTION("""COMPUTED_VALUE"""),"Выдача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строительство")</f>
        <v>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</v>
      </c>
      <c r="D5" s="185"/>
      <c r="E5" s="185"/>
      <c r="F5" s="185"/>
      <c r="G5" s="185"/>
      <c r="H5" s="204">
        <v>0</v>
      </c>
      <c r="I5" s="211">
        <v>0</v>
      </c>
      <c r="J5" s="222">
        <v>0</v>
      </c>
      <c r="K5" s="223">
        <v>0</v>
      </c>
      <c r="L5" s="162"/>
      <c r="M5" s="162"/>
      <c r="N5" s="162"/>
      <c r="O5" s="162"/>
      <c r="P5" s="162"/>
      <c r="Q5" s="162"/>
      <c r="R5" s="162"/>
      <c r="S5" s="162"/>
      <c r="T5" s="211">
        <v>0</v>
      </c>
      <c r="U5" s="211">
        <v>1</v>
      </c>
      <c r="V5" s="222">
        <v>0</v>
      </c>
      <c r="W5" s="223">
        <v>0</v>
      </c>
      <c r="X5" s="162"/>
      <c r="Y5" s="162"/>
      <c r="Z5" s="162"/>
      <c r="AA5" s="162"/>
      <c r="AB5" s="162"/>
      <c r="AC5" s="162"/>
      <c r="AD5" s="162"/>
      <c r="AE5" s="211">
        <v>0</v>
      </c>
      <c r="AF5" s="216">
        <f t="shared" si="0"/>
        <v>0</v>
      </c>
      <c r="AG5" s="43"/>
      <c r="AH5" s="43"/>
      <c r="AI5" s="211">
        <v>0</v>
      </c>
      <c r="AJ5" s="15">
        <f t="shared" si="1"/>
        <v>0</v>
      </c>
      <c r="AK5" s="202"/>
      <c r="AL5" s="202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1:48" ht="15">
      <c r="A6" s="185">
        <f ca="1">IFERROR(__xludf.DUMMYFUNCTION("""COMPUTED_VALUE"""),3)</f>
        <v>3</v>
      </c>
      <c r="B6" s="185">
        <f ca="1">IFERROR(__xludf.DUMMYFUNCTION("""COMPUTED_VALUE"""),91)</f>
        <v>91</v>
      </c>
      <c r="C6" s="185" t="str">
        <f ca="1">IFERROR(__xludf.DUMMYFUNCTION("""COMPUTED_VALUE"""),"Направление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деятельности")</f>
        <v>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</v>
      </c>
      <c r="D6" s="185"/>
      <c r="E6" s="185"/>
      <c r="F6" s="185"/>
      <c r="G6" s="185"/>
      <c r="H6" s="204">
        <v>0</v>
      </c>
      <c r="I6" s="211">
        <v>0</v>
      </c>
      <c r="J6" s="222">
        <v>0</v>
      </c>
      <c r="K6" s="223">
        <v>0</v>
      </c>
      <c r="L6" s="162"/>
      <c r="M6" s="162"/>
      <c r="N6" s="162"/>
      <c r="O6" s="162"/>
      <c r="P6" s="162"/>
      <c r="Q6" s="162"/>
      <c r="R6" s="162"/>
      <c r="S6" s="162"/>
      <c r="T6" s="211">
        <v>0</v>
      </c>
      <c r="U6" s="211">
        <v>1</v>
      </c>
      <c r="V6" s="222">
        <v>0</v>
      </c>
      <c r="W6" s="223">
        <v>0</v>
      </c>
      <c r="X6" s="162"/>
      <c r="Y6" s="162"/>
      <c r="Z6" s="162"/>
      <c r="AA6" s="162"/>
      <c r="AB6" s="162"/>
      <c r="AC6" s="162"/>
      <c r="AD6" s="162"/>
      <c r="AE6" s="211">
        <v>0</v>
      </c>
      <c r="AF6" s="216">
        <f t="shared" si="0"/>
        <v>0</v>
      </c>
      <c r="AG6" s="43"/>
      <c r="AH6" s="43"/>
      <c r="AI6" s="211">
        <v>0</v>
      </c>
      <c r="AJ6" s="15">
        <f t="shared" si="1"/>
        <v>0</v>
      </c>
      <c r="AK6" s="202"/>
      <c r="AL6" s="202"/>
      <c r="AM6" s="193"/>
      <c r="AN6" s="193"/>
      <c r="AO6" s="193"/>
      <c r="AP6" s="193"/>
      <c r="AQ6" s="193"/>
      <c r="AR6" s="193"/>
      <c r="AS6" s="193"/>
      <c r="AT6" s="193"/>
      <c r="AU6" s="193"/>
      <c r="AV6" s="193"/>
    </row>
    <row r="7" spans="1:48" ht="15">
      <c r="A7" s="185">
        <f ca="1">IFERROR(__xludf.DUMMYFUNCTION("""COMPUTED_VALUE"""),4)</f>
        <v>4</v>
      </c>
      <c r="B7" s="185">
        <f ca="1">IFERROR(__xludf.DUMMYFUNCTION("""COMPUTED_VALUE"""),90)</f>
        <v>90</v>
      </c>
      <c r="C7" s="185" t="str">
        <f ca="1">IFERROR(__xludf.DUMMYFUNCTION("""COMPUTED_VALUE"""),"Направление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уст"&amp;"ановленным параметрам и допустимости размещения объекта индивидуального жилищного строительства или садового дома на земельном участке")</f>
        <v>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v>
      </c>
      <c r="D7" s="185"/>
      <c r="E7" s="185"/>
      <c r="F7" s="185"/>
      <c r="G7" s="185"/>
      <c r="H7" s="204">
        <v>0</v>
      </c>
      <c r="I7" s="211">
        <v>0</v>
      </c>
      <c r="J7" s="222">
        <v>0</v>
      </c>
      <c r="K7" s="223">
        <v>0</v>
      </c>
      <c r="L7" s="162"/>
      <c r="M7" s="162"/>
      <c r="N7" s="162"/>
      <c r="O7" s="162"/>
      <c r="P7" s="162"/>
      <c r="Q7" s="162"/>
      <c r="R7" s="162"/>
      <c r="S7" s="162"/>
      <c r="T7" s="211">
        <v>1</v>
      </c>
      <c r="U7" s="211">
        <v>0</v>
      </c>
      <c r="V7" s="222">
        <v>0</v>
      </c>
      <c r="W7" s="223">
        <v>2</v>
      </c>
      <c r="X7" s="162"/>
      <c r="Y7" s="162"/>
      <c r="Z7" s="162"/>
      <c r="AA7" s="162"/>
      <c r="AB7" s="162"/>
      <c r="AC7" s="162"/>
      <c r="AD7" s="162"/>
      <c r="AE7" s="211">
        <v>0</v>
      </c>
      <c r="AF7" s="216">
        <f t="shared" si="0"/>
        <v>0</v>
      </c>
      <c r="AG7" s="43"/>
      <c r="AH7" s="43"/>
      <c r="AI7" s="211">
        <v>0</v>
      </c>
      <c r="AJ7" s="15">
        <f t="shared" si="1"/>
        <v>0</v>
      </c>
      <c r="AK7" s="202"/>
      <c r="AL7" s="202"/>
      <c r="AM7" s="193"/>
      <c r="AN7" s="193"/>
      <c r="AO7" s="193"/>
      <c r="AP7" s="193"/>
      <c r="AQ7" s="193"/>
      <c r="AR7" s="193"/>
      <c r="AS7" s="193"/>
      <c r="AT7" s="193"/>
      <c r="AU7" s="193"/>
      <c r="AV7" s="193"/>
    </row>
    <row r="8" spans="1:48" ht="15">
      <c r="A8" s="185">
        <f ca="1">IFERROR(__xludf.DUMMYFUNCTION("""COMPUTED_VALUE"""),5)</f>
        <v>5</v>
      </c>
      <c r="B8" s="185">
        <f ca="1">IFERROR(__xludf.DUMMYFUNCTION("""COMPUTED_VALUE"""),21)</f>
        <v>21</v>
      </c>
      <c r="C8" s="185" t="str">
        <f ca="1">IFERROR(__xludf.DUMMYFUNCTION("""COMPUTED_VALUE"""),"Выдача градостроительного плана земельного участка")</f>
        <v>Выдача градостроительного плана земельного участка</v>
      </c>
      <c r="D8" s="185"/>
      <c r="E8" s="185"/>
      <c r="F8" s="185"/>
      <c r="G8" s="185"/>
      <c r="H8" s="204">
        <v>0</v>
      </c>
      <c r="I8" s="211">
        <v>3</v>
      </c>
      <c r="J8" s="222">
        <v>0</v>
      </c>
      <c r="K8" s="223">
        <v>0</v>
      </c>
      <c r="L8" s="162"/>
      <c r="M8" s="162"/>
      <c r="N8" s="162"/>
      <c r="O8" s="162"/>
      <c r="P8" s="162"/>
      <c r="Q8" s="162"/>
      <c r="R8" s="162"/>
      <c r="S8" s="162"/>
      <c r="T8" s="211">
        <v>0</v>
      </c>
      <c r="U8" s="211">
        <v>3</v>
      </c>
      <c r="V8" s="222">
        <v>0</v>
      </c>
      <c r="W8" s="223">
        <v>1</v>
      </c>
      <c r="X8" s="162"/>
      <c r="Y8" s="162"/>
      <c r="Z8" s="162"/>
      <c r="AA8" s="162"/>
      <c r="AB8" s="162"/>
      <c r="AC8" s="162"/>
      <c r="AD8" s="162"/>
      <c r="AE8" s="211">
        <v>3</v>
      </c>
      <c r="AF8" s="216">
        <f t="shared" si="0"/>
        <v>0</v>
      </c>
      <c r="AG8" s="43"/>
      <c r="AH8" s="43"/>
      <c r="AI8" s="211">
        <v>3</v>
      </c>
      <c r="AJ8" s="15">
        <f t="shared" si="1"/>
        <v>0</v>
      </c>
      <c r="AK8" s="202"/>
      <c r="AL8" s="202"/>
      <c r="AM8" s="193"/>
      <c r="AN8" s="193"/>
      <c r="AO8" s="193"/>
      <c r="AP8" s="193"/>
      <c r="AQ8" s="193"/>
      <c r="AR8" s="193"/>
      <c r="AS8" s="193"/>
      <c r="AT8" s="193"/>
      <c r="AU8" s="193"/>
      <c r="AV8" s="193"/>
    </row>
    <row r="9" spans="1:48" ht="15">
      <c r="A9" s="185">
        <f ca="1">IFERROR(__xludf.DUMMYFUNCTION("""COMPUTED_VALUE"""),6)</f>
        <v>6</v>
      </c>
      <c r="B9" s="185">
        <f ca="1">IFERROR(__xludf.DUMMYFUNCTION("""COMPUTED_VALUE"""),85)</f>
        <v>85</v>
      </c>
      <c r="C9" s="185" t="str">
        <f ca="1">IFERROR(__xludf.DUMMYFUNCTION("""COMPUTED_VALUE"""),"Выдача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образования")</f>
        <v>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</v>
      </c>
      <c r="D9" s="185"/>
      <c r="E9" s="185"/>
      <c r="F9" s="185"/>
      <c r="G9" s="185"/>
      <c r="H9" s="204">
        <v>0</v>
      </c>
      <c r="I9" s="211">
        <v>0</v>
      </c>
      <c r="J9" s="222">
        <v>0</v>
      </c>
      <c r="K9" s="223">
        <v>0</v>
      </c>
      <c r="L9" s="162"/>
      <c r="M9" s="162"/>
      <c r="N9" s="162"/>
      <c r="O9" s="162"/>
      <c r="P9" s="162"/>
      <c r="Q9" s="162"/>
      <c r="R9" s="162"/>
      <c r="S9" s="162"/>
      <c r="T9" s="211">
        <v>0</v>
      </c>
      <c r="U9" s="211">
        <v>0</v>
      </c>
      <c r="V9" s="222">
        <v>0</v>
      </c>
      <c r="W9" s="223">
        <v>2</v>
      </c>
      <c r="X9" s="162"/>
      <c r="Y9" s="162"/>
      <c r="Z9" s="162"/>
      <c r="AA9" s="162"/>
      <c r="AB9" s="162"/>
      <c r="AC9" s="162"/>
      <c r="AD9" s="162"/>
      <c r="AE9" s="211">
        <v>0</v>
      </c>
      <c r="AF9" s="216">
        <f t="shared" si="0"/>
        <v>0</v>
      </c>
      <c r="AG9" s="43"/>
      <c r="AH9" s="43"/>
      <c r="AI9" s="211">
        <v>0</v>
      </c>
      <c r="AJ9" s="15">
        <f t="shared" si="1"/>
        <v>0</v>
      </c>
      <c r="AK9" s="202"/>
      <c r="AL9" s="202"/>
      <c r="AM9" s="193"/>
      <c r="AN9" s="193"/>
      <c r="AO9" s="193"/>
      <c r="AP9" s="193"/>
      <c r="AQ9" s="193"/>
      <c r="AR9" s="193"/>
      <c r="AS9" s="193"/>
      <c r="AT9" s="193"/>
      <c r="AU9" s="193"/>
      <c r="AV9" s="193"/>
    </row>
    <row r="10" spans="1:48" ht="15">
      <c r="A10" s="185">
        <f ca="1">IFERROR(__xludf.DUMMYFUNCTION("""COMPUTED_VALUE"""),7)</f>
        <v>7</v>
      </c>
      <c r="B10" s="185">
        <f ca="1">IFERROR(__xludf.DUMMYFUNCTION("""COMPUTED_VALUE"""),63)</f>
        <v>63</v>
      </c>
      <c r="C10" s="185" t="str">
        <f ca="1">IFERROR(__xludf.DUMMYFUNCTION("""COMPUTED_VALUE"""),"Организация отдыха детей в каникулярное время")</f>
        <v>Организация отдыха детей в каникулярное время</v>
      </c>
      <c r="D10" s="185"/>
      <c r="E10" s="185"/>
      <c r="F10" s="185"/>
      <c r="G10" s="185"/>
      <c r="H10" s="204">
        <v>0</v>
      </c>
      <c r="I10" s="211">
        <v>0</v>
      </c>
      <c r="J10" s="222">
        <v>0</v>
      </c>
      <c r="K10" s="223">
        <v>0</v>
      </c>
      <c r="L10" s="162"/>
      <c r="M10" s="162"/>
      <c r="N10" s="162"/>
      <c r="O10" s="162"/>
      <c r="P10" s="162"/>
      <c r="Q10" s="162"/>
      <c r="R10" s="162"/>
      <c r="S10" s="162"/>
      <c r="T10" s="211">
        <v>0</v>
      </c>
      <c r="U10" s="211">
        <v>0</v>
      </c>
      <c r="V10" s="222">
        <v>0</v>
      </c>
      <c r="W10" s="223">
        <v>0</v>
      </c>
      <c r="X10" s="162"/>
      <c r="Y10" s="162"/>
      <c r="Z10" s="162"/>
      <c r="AA10" s="162"/>
      <c r="AB10" s="162"/>
      <c r="AC10" s="162"/>
      <c r="AD10" s="162"/>
      <c r="AE10" s="211">
        <v>0</v>
      </c>
      <c r="AF10" s="216">
        <f t="shared" si="0"/>
        <v>0</v>
      </c>
      <c r="AG10" s="43"/>
      <c r="AH10" s="43"/>
      <c r="AI10" s="211">
        <v>0</v>
      </c>
      <c r="AJ10" s="15">
        <f t="shared" si="1"/>
        <v>0</v>
      </c>
      <c r="AK10" s="202"/>
      <c r="AL10" s="202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</row>
    <row r="11" spans="1:48" ht="15">
      <c r="A11" s="185">
        <f ca="1">IFERROR(__xludf.DUMMYFUNCTION("""COMPUTED_VALUE"""),8)</f>
        <v>8</v>
      </c>
      <c r="B11" s="185">
        <f ca="1">IFERROR(__xludf.DUMMYFUNCTION("""COMPUTED_VALUE"""),59)</f>
        <v>59</v>
      </c>
      <c r="C11" s="185" t="str">
        <f ca="1">IFERROR(__xludf.DUMMYFUNCTION("""COMPUTED_VALUE"""),"Перераспределение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собственности")</f>
        <v>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</v>
      </c>
      <c r="D11" s="185"/>
      <c r="E11" s="185"/>
      <c r="F11" s="185"/>
      <c r="G11" s="185"/>
      <c r="H11" s="204">
        <v>0</v>
      </c>
      <c r="I11" s="211">
        <v>0</v>
      </c>
      <c r="J11" s="222">
        <v>0</v>
      </c>
      <c r="K11" s="223">
        <v>0</v>
      </c>
      <c r="L11" s="162"/>
      <c r="M11" s="162"/>
      <c r="N11" s="162"/>
      <c r="O11" s="162"/>
      <c r="P11" s="162"/>
      <c r="Q11" s="162"/>
      <c r="R11" s="162"/>
      <c r="S11" s="162"/>
      <c r="T11" s="211">
        <v>0</v>
      </c>
      <c r="U11" s="211">
        <v>2</v>
      </c>
      <c r="V11" s="222">
        <v>0</v>
      </c>
      <c r="W11" s="223">
        <v>0</v>
      </c>
      <c r="X11" s="162"/>
      <c r="Y11" s="162"/>
      <c r="Z11" s="162"/>
      <c r="AA11" s="162"/>
      <c r="AB11" s="162"/>
      <c r="AC11" s="162"/>
      <c r="AD11" s="162"/>
      <c r="AE11" s="211">
        <v>0</v>
      </c>
      <c r="AF11" s="216">
        <f t="shared" si="0"/>
        <v>0</v>
      </c>
      <c r="AG11" s="43"/>
      <c r="AH11" s="43"/>
      <c r="AI11" s="211">
        <v>0</v>
      </c>
      <c r="AJ11" s="15">
        <f t="shared" si="1"/>
        <v>0</v>
      </c>
      <c r="AK11" s="202"/>
      <c r="AL11" s="202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</row>
    <row r="12" spans="1:48" ht="15">
      <c r="A12" s="185">
        <f ca="1">IFERROR(__xludf.DUMMYFUNCTION("""COMPUTED_VALUE"""),9)</f>
        <v>9</v>
      </c>
      <c r="B12" s="185">
        <f ca="1">IFERROR(__xludf.DUMMYFUNCTION("""COMPUTED_VALUE"""),55)</f>
        <v>55</v>
      </c>
      <c r="C12" s="185" t="str">
        <f ca="1">IFERROR(__xludf.DUMMYFUNCTION("""COMPUTED_VALUE"""),"Предоставление разрешения на осуществление земляных работ")</f>
        <v>Предоставление разрешения на осуществление земляных работ</v>
      </c>
      <c r="D12" s="185"/>
      <c r="E12" s="185"/>
      <c r="F12" s="185"/>
      <c r="G12" s="185"/>
      <c r="H12" s="204">
        <v>0</v>
      </c>
      <c r="I12" s="211">
        <v>0</v>
      </c>
      <c r="J12" s="222">
        <v>0</v>
      </c>
      <c r="K12" s="223">
        <v>0</v>
      </c>
      <c r="L12" s="162"/>
      <c r="M12" s="162"/>
      <c r="N12" s="162"/>
      <c r="O12" s="162"/>
      <c r="P12" s="162"/>
      <c r="Q12" s="162"/>
      <c r="R12" s="162"/>
      <c r="S12" s="162"/>
      <c r="T12" s="211">
        <v>0</v>
      </c>
      <c r="U12" s="211">
        <v>0</v>
      </c>
      <c r="V12" s="222">
        <v>0</v>
      </c>
      <c r="W12" s="223">
        <v>5</v>
      </c>
      <c r="X12" s="162"/>
      <c r="Y12" s="162"/>
      <c r="Z12" s="162"/>
      <c r="AA12" s="162"/>
      <c r="AB12" s="162"/>
      <c r="AC12" s="162"/>
      <c r="AD12" s="162"/>
      <c r="AE12" s="211">
        <v>0</v>
      </c>
      <c r="AF12" s="216">
        <f t="shared" si="0"/>
        <v>0</v>
      </c>
      <c r="AG12" s="43"/>
      <c r="AH12" s="43"/>
      <c r="AI12" s="211">
        <v>1</v>
      </c>
      <c r="AJ12" s="15">
        <f t="shared" si="1"/>
        <v>0</v>
      </c>
      <c r="AK12" s="202"/>
      <c r="AL12" s="202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</row>
    <row r="13" spans="1:48" ht="15">
      <c r="A13" s="185">
        <f ca="1">IFERROR(__xludf.DUMMYFUNCTION("""COMPUTED_VALUE"""),10)</f>
        <v>10</v>
      </c>
      <c r="B13" s="185">
        <f ca="1">IFERROR(__xludf.DUMMYFUNCTION("""COMPUTED_VALUE"""),18)</f>
        <v>18</v>
      </c>
      <c r="C13" s="185" t="str">
        <f ca="1">IFERROR(__xludf.DUMMYFUNCTION("""COMPUTED_VALUE"""),"Присвоение адреса объекту адресации, изменение и аннулирование такого адреса")</f>
        <v>Присвоение адреса объекту адресации, изменение и аннулирование такого адреса</v>
      </c>
      <c r="D13" s="185"/>
      <c r="E13" s="185"/>
      <c r="F13" s="185"/>
      <c r="G13" s="185"/>
      <c r="H13" s="204">
        <v>1</v>
      </c>
      <c r="I13" s="211">
        <v>0</v>
      </c>
      <c r="J13" s="222">
        <v>0</v>
      </c>
      <c r="K13" s="223">
        <v>0</v>
      </c>
      <c r="L13" s="162"/>
      <c r="M13" s="162"/>
      <c r="N13" s="162"/>
      <c r="O13" s="162"/>
      <c r="P13" s="162"/>
      <c r="Q13" s="162"/>
      <c r="R13" s="162"/>
      <c r="S13" s="162"/>
      <c r="T13" s="211">
        <v>5</v>
      </c>
      <c r="U13" s="211">
        <v>2</v>
      </c>
      <c r="V13" s="222">
        <v>4</v>
      </c>
      <c r="W13" s="223">
        <v>1</v>
      </c>
      <c r="X13" s="162"/>
      <c r="Y13" s="162"/>
      <c r="Z13" s="162"/>
      <c r="AA13" s="162"/>
      <c r="AB13" s="162"/>
      <c r="AC13" s="162"/>
      <c r="AD13" s="162"/>
      <c r="AE13" s="211">
        <v>1</v>
      </c>
      <c r="AF13" s="216">
        <f t="shared" si="0"/>
        <v>0</v>
      </c>
      <c r="AG13" s="43"/>
      <c r="AH13" s="43"/>
      <c r="AI13" s="211">
        <v>0</v>
      </c>
      <c r="AJ13" s="15">
        <f t="shared" si="1"/>
        <v>0</v>
      </c>
      <c r="AK13" s="202"/>
      <c r="AL13" s="202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</row>
    <row r="14" spans="1:48" ht="15">
      <c r="A14" s="185">
        <f ca="1">IFERROR(__xludf.DUMMYFUNCTION("""COMPUTED_VALUE"""),11)</f>
        <v>11</v>
      </c>
      <c r="B14" s="185">
        <f ca="1">IFERROR(__xludf.DUMMYFUNCTION("""COMPUTED_VALUE"""),14)</f>
        <v>14</v>
      </c>
      <c r="C14" s="185" t="str">
        <f ca="1">IFERROR(__xludf.DUMMYFUNCTION("""COMPUTED_VALUE"""),"Согласование проведения переустройства и (или) перепланировки помещения в многоквартирном доме")</f>
        <v>Согласование проведения переустройства и (или) перепланировки помещения в многоквартирном доме</v>
      </c>
      <c r="D14" s="185"/>
      <c r="E14" s="185"/>
      <c r="F14" s="185"/>
      <c r="G14" s="185"/>
      <c r="H14" s="204">
        <v>0</v>
      </c>
      <c r="I14" s="211">
        <v>0</v>
      </c>
      <c r="J14" s="222">
        <v>0</v>
      </c>
      <c r="K14" s="223">
        <v>0</v>
      </c>
      <c r="L14" s="162"/>
      <c r="M14" s="162"/>
      <c r="N14" s="162"/>
      <c r="O14" s="162"/>
      <c r="P14" s="162"/>
      <c r="Q14" s="162"/>
      <c r="R14" s="162"/>
      <c r="S14" s="162"/>
      <c r="T14" s="211">
        <v>1</v>
      </c>
      <c r="U14" s="211">
        <v>2</v>
      </c>
      <c r="V14" s="222">
        <v>0</v>
      </c>
      <c r="W14" s="223">
        <v>0</v>
      </c>
      <c r="X14" s="162"/>
      <c r="Y14" s="162"/>
      <c r="Z14" s="162"/>
      <c r="AA14" s="162"/>
      <c r="AB14" s="162"/>
      <c r="AC14" s="162"/>
      <c r="AD14" s="162"/>
      <c r="AE14" s="211">
        <v>0</v>
      </c>
      <c r="AF14" s="216">
        <f t="shared" si="0"/>
        <v>0</v>
      </c>
      <c r="AG14" s="43"/>
      <c r="AH14" s="43"/>
      <c r="AI14" s="211">
        <v>0</v>
      </c>
      <c r="AJ14" s="15">
        <f t="shared" si="1"/>
        <v>0</v>
      </c>
      <c r="AK14" s="202"/>
      <c r="AL14" s="202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</row>
    <row r="15" spans="1:48" ht="15">
      <c r="A15" s="185">
        <f ca="1">IFERROR(__xludf.DUMMYFUNCTION("""COMPUTED_VALUE"""),12)</f>
        <v>12</v>
      </c>
      <c r="B15" s="185">
        <f ca="1">IFERROR(__xludf.DUMMYFUNCTION("""COMPUTED_VALUE"""),24)</f>
        <v>24</v>
      </c>
      <c r="C15" s="185" t="str">
        <f ca="1">IFERROR(__xludf.DUMMYFUNCTION("""COMPUTED_VALUE"""),"Утверждение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образования")</f>
        <v>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</v>
      </c>
      <c r="D15" s="185"/>
      <c r="E15" s="185"/>
      <c r="F15" s="185"/>
      <c r="G15" s="185"/>
      <c r="H15" s="204">
        <v>0</v>
      </c>
      <c r="I15" s="211">
        <v>0</v>
      </c>
      <c r="J15" s="222">
        <v>0</v>
      </c>
      <c r="K15" s="223">
        <v>0</v>
      </c>
      <c r="L15" s="162"/>
      <c r="M15" s="162"/>
      <c r="N15" s="162"/>
      <c r="O15" s="162"/>
      <c r="P15" s="162"/>
      <c r="Q15" s="162"/>
      <c r="R15" s="162"/>
      <c r="S15" s="162"/>
      <c r="T15" s="211">
        <v>2</v>
      </c>
      <c r="U15" s="211">
        <v>4</v>
      </c>
      <c r="V15" s="222">
        <v>2</v>
      </c>
      <c r="W15" s="223">
        <v>1</v>
      </c>
      <c r="X15" s="162"/>
      <c r="Y15" s="162"/>
      <c r="Z15" s="162"/>
      <c r="AA15" s="162"/>
      <c r="AB15" s="162"/>
      <c r="AC15" s="162"/>
      <c r="AD15" s="162"/>
      <c r="AE15" s="211">
        <v>0</v>
      </c>
      <c r="AF15" s="216">
        <f t="shared" si="0"/>
        <v>0</v>
      </c>
      <c r="AG15" s="43"/>
      <c r="AH15" s="43"/>
      <c r="AI15" s="211">
        <v>0</v>
      </c>
      <c r="AJ15" s="15">
        <f t="shared" si="1"/>
        <v>0</v>
      </c>
      <c r="AK15" s="202"/>
      <c r="AL15" s="202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</row>
    <row r="16" spans="1:48" ht="15">
      <c r="A16" s="185">
        <f ca="1">IFERROR(__xludf.DUMMYFUNCTION("""COMPUTED_VALUE"""),13)</f>
        <v>13</v>
      </c>
      <c r="B16" s="185">
        <f ca="1">IFERROR(__xludf.DUMMYFUNCTION("""COMPUTED_VALUE"""),49)</f>
        <v>49</v>
      </c>
      <c r="C16" s="185" t="str">
        <f ca="1">IFERROR(__xludf.DUMMYFUNCTION("""COMPUTED_VALUE"""),"Предоставление земельных участков, находящихся в муниципальной собственности (государственная собственность на которые не разграничена), на торгах")</f>
        <v>Предоставление земельных участков, находящихся в муниципальной собственности (государственная собственность на которые не разграничена), на торгах</v>
      </c>
      <c r="D16" s="185"/>
      <c r="E16" s="185"/>
      <c r="F16" s="185"/>
      <c r="G16" s="185"/>
      <c r="H16" s="204">
        <v>0</v>
      </c>
      <c r="I16" s="211">
        <v>0</v>
      </c>
      <c r="J16" s="222">
        <v>0</v>
      </c>
      <c r="K16" s="223">
        <v>0</v>
      </c>
      <c r="L16" s="162"/>
      <c r="M16" s="162"/>
      <c r="N16" s="162"/>
      <c r="O16" s="162"/>
      <c r="P16" s="162"/>
      <c r="Q16" s="162"/>
      <c r="R16" s="162"/>
      <c r="S16" s="162"/>
      <c r="T16" s="211">
        <v>0</v>
      </c>
      <c r="U16" s="211">
        <v>0</v>
      </c>
      <c r="V16" s="222">
        <v>0</v>
      </c>
      <c r="W16" s="223">
        <v>0</v>
      </c>
      <c r="X16" s="162"/>
      <c r="Y16" s="162"/>
      <c r="Z16" s="162"/>
      <c r="AA16" s="162"/>
      <c r="AB16" s="162"/>
      <c r="AC16" s="162"/>
      <c r="AD16" s="162"/>
      <c r="AE16" s="211">
        <v>0</v>
      </c>
      <c r="AF16" s="216">
        <f t="shared" si="0"/>
        <v>0</v>
      </c>
      <c r="AG16" s="43"/>
      <c r="AH16" s="43"/>
      <c r="AI16" s="211">
        <v>0</v>
      </c>
      <c r="AJ16" s="15">
        <f t="shared" si="1"/>
        <v>0</v>
      </c>
      <c r="AK16" s="202"/>
      <c r="AL16" s="202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</row>
    <row r="17" spans="1:48" ht="15">
      <c r="A17" s="185">
        <f ca="1">IFERROR(__xludf.DUMMYFUNCTION("""COMPUTED_VALUE"""),14)</f>
        <v>14</v>
      </c>
      <c r="B17" s="185">
        <f ca="1">IFERROR(__xludf.DUMMYFUNCTION("""COMPUTED_VALUE"""),1)</f>
        <v>1</v>
      </c>
      <c r="C17" s="185" t="str">
        <f ca="1">IFERROR(__xludf.DUMMYFUNCTION("""COMPUTED_VALUE"""),"Выдача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Фед"&amp;"ерации и международными обязательствами администрацией")</f>
        <v>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Федерации и международными обязательствами администрацией</v>
      </c>
      <c r="D17" s="185"/>
      <c r="E17" s="185"/>
      <c r="F17" s="185"/>
      <c r="G17" s="185"/>
      <c r="H17" s="204">
        <v>0</v>
      </c>
      <c r="I17" s="211">
        <v>0</v>
      </c>
      <c r="J17" s="222">
        <v>0</v>
      </c>
      <c r="K17" s="223">
        <v>0</v>
      </c>
      <c r="L17" s="162"/>
      <c r="M17" s="162"/>
      <c r="N17" s="162"/>
      <c r="O17" s="162"/>
      <c r="P17" s="162"/>
      <c r="Q17" s="162"/>
      <c r="R17" s="162"/>
      <c r="S17" s="162"/>
      <c r="T17" s="211">
        <v>0</v>
      </c>
      <c r="U17" s="211">
        <v>0</v>
      </c>
      <c r="V17" s="222">
        <v>0</v>
      </c>
      <c r="W17" s="223">
        <v>0</v>
      </c>
      <c r="X17" s="162"/>
      <c r="Y17" s="162"/>
      <c r="Z17" s="162"/>
      <c r="AA17" s="162"/>
      <c r="AB17" s="162"/>
      <c r="AC17" s="162"/>
      <c r="AD17" s="162"/>
      <c r="AE17" s="211">
        <v>0</v>
      </c>
      <c r="AF17" s="216">
        <f t="shared" si="0"/>
        <v>0</v>
      </c>
      <c r="AG17" s="43"/>
      <c r="AH17" s="43"/>
      <c r="AI17" s="211">
        <v>0</v>
      </c>
      <c r="AJ17" s="15">
        <f t="shared" si="1"/>
        <v>0</v>
      </c>
      <c r="AK17" s="202"/>
      <c r="AL17" s="202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</row>
    <row r="18" spans="1:48" ht="15">
      <c r="A18" s="185">
        <f ca="1">IFERROR(__xludf.DUMMYFUNCTION("""COMPUTED_VALUE"""),15)</f>
        <v>15</v>
      </c>
      <c r="B18" s="185">
        <f ca="1">IFERROR(__xludf.DUMMYFUNCTION("""COMPUTED_VALUE"""),105)</f>
        <v>105</v>
      </c>
      <c r="C18" s="185" t="str">
        <f ca="1">IFERROR(__xludf.DUMMYFUNCTION("""COMPUTED_VALUE"""),"Признание садового дома жилым домом и жилого дома садовым домом")</f>
        <v>Признание садового дома жилым домом и жилого дома садовым домом</v>
      </c>
      <c r="D18" s="185"/>
      <c r="E18" s="185"/>
      <c r="F18" s="185"/>
      <c r="G18" s="185"/>
      <c r="H18" s="204">
        <v>0</v>
      </c>
      <c r="I18" s="211">
        <v>0</v>
      </c>
      <c r="J18" s="222">
        <v>0</v>
      </c>
      <c r="K18" s="223">
        <v>0</v>
      </c>
      <c r="L18" s="162"/>
      <c r="M18" s="162"/>
      <c r="N18" s="162"/>
      <c r="O18" s="162"/>
      <c r="P18" s="162"/>
      <c r="Q18" s="162"/>
      <c r="R18" s="162"/>
      <c r="S18" s="162"/>
      <c r="T18" s="211">
        <v>0</v>
      </c>
      <c r="U18" s="211">
        <v>0</v>
      </c>
      <c r="V18" s="222">
        <v>0</v>
      </c>
      <c r="W18" s="223">
        <v>0</v>
      </c>
      <c r="X18" s="162"/>
      <c r="Y18" s="162"/>
      <c r="Z18" s="162"/>
      <c r="AA18" s="162"/>
      <c r="AB18" s="162"/>
      <c r="AC18" s="162"/>
      <c r="AD18" s="162"/>
      <c r="AE18" s="211">
        <v>0</v>
      </c>
      <c r="AF18" s="216">
        <f t="shared" si="0"/>
        <v>0</v>
      </c>
      <c r="AG18" s="43"/>
      <c r="AH18" s="43"/>
      <c r="AI18" s="211">
        <v>0</v>
      </c>
      <c r="AJ18" s="15">
        <f t="shared" si="1"/>
        <v>0</v>
      </c>
      <c r="AK18" s="202"/>
      <c r="AL18" s="202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</row>
    <row r="19" spans="1:48" ht="15">
      <c r="A19" s="185">
        <f ca="1">IFERROR(__xludf.DUMMYFUNCTION("""COMPUTED_VALUE"""),16)</f>
        <v>16</v>
      </c>
      <c r="B19" s="185">
        <f ca="1">IFERROR(__xludf.DUMMYFUNCTION("""COMPUTED_VALUE"""),12)</f>
        <v>12</v>
      </c>
      <c r="C19" s="185" t="str">
        <f ca="1">IFERROR(__xludf.DUMMYFUNCTION("""COMPUTED_VALUE"""),"Перевод жилого помещения в нежилое помещение и нежилого помещения в жилое помещение")</f>
        <v>Перевод жилого помещения в нежилое помещение и нежилого помещения в жилое помещение</v>
      </c>
      <c r="D19" s="185"/>
      <c r="E19" s="185"/>
      <c r="F19" s="185"/>
      <c r="G19" s="185"/>
      <c r="H19" s="204">
        <v>0</v>
      </c>
      <c r="I19" s="211">
        <v>0</v>
      </c>
      <c r="J19" s="222">
        <v>0</v>
      </c>
      <c r="K19" s="223">
        <v>0</v>
      </c>
      <c r="L19" s="162"/>
      <c r="M19" s="162"/>
      <c r="N19" s="162"/>
      <c r="O19" s="162"/>
      <c r="P19" s="162"/>
      <c r="Q19" s="162"/>
      <c r="R19" s="162"/>
      <c r="S19" s="162"/>
      <c r="T19" s="211">
        <v>0</v>
      </c>
      <c r="U19" s="211">
        <v>1</v>
      </c>
      <c r="V19" s="222">
        <v>1</v>
      </c>
      <c r="W19" s="223">
        <v>0</v>
      </c>
      <c r="X19" s="162"/>
      <c r="Y19" s="162"/>
      <c r="Z19" s="162"/>
      <c r="AA19" s="162"/>
      <c r="AB19" s="162"/>
      <c r="AC19" s="162"/>
      <c r="AD19" s="162"/>
      <c r="AE19" s="211">
        <v>0</v>
      </c>
      <c r="AF19" s="216">
        <f t="shared" si="0"/>
        <v>0</v>
      </c>
      <c r="AG19" s="43"/>
      <c r="AH19" s="43"/>
      <c r="AI19" s="211">
        <v>0</v>
      </c>
      <c r="AJ19" s="15">
        <f t="shared" si="1"/>
        <v>0</v>
      </c>
      <c r="AK19" s="202"/>
      <c r="AL19" s="202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</row>
    <row r="20" spans="1:48" ht="15">
      <c r="A20" s="185">
        <f ca="1">IFERROR(__xludf.DUMMYFUNCTION("""COMPUTED_VALUE"""),17)</f>
        <v>17</v>
      </c>
      <c r="B20" s="185">
        <f ca="1">IFERROR(__xludf.DUMMYFUNCTION("""COMPUTED_VALUE"""),96)</f>
        <v>96</v>
      </c>
      <c r="C20" s="185" t="str">
        <f ca="1">IFERROR(__xludf.DUMMYFUNCTION("""COMPUTED_VALUE"""),"Предоставление разрешения на отклонение от предельных параметров разрешенного строительства, реконструкции объекта капитального строительства")</f>
        <v>Предоставление разрешения на отклонение от предельных параметров разрешенного строительства, реконструкции объекта капитального строительства</v>
      </c>
      <c r="D20" s="185"/>
      <c r="E20" s="185"/>
      <c r="F20" s="185"/>
      <c r="G20" s="185"/>
      <c r="H20" s="204">
        <v>0</v>
      </c>
      <c r="I20" s="211">
        <v>0</v>
      </c>
      <c r="J20" s="222">
        <v>0</v>
      </c>
      <c r="K20" s="223">
        <v>0</v>
      </c>
      <c r="L20" s="162"/>
      <c r="M20" s="162"/>
      <c r="N20" s="162"/>
      <c r="O20" s="162"/>
      <c r="P20" s="162"/>
      <c r="Q20" s="162"/>
      <c r="R20" s="162"/>
      <c r="S20" s="162"/>
      <c r="T20" s="211">
        <v>0</v>
      </c>
      <c r="U20" s="211">
        <v>0</v>
      </c>
      <c r="V20" s="222">
        <v>0</v>
      </c>
      <c r="W20" s="223">
        <v>0</v>
      </c>
      <c r="X20" s="162"/>
      <c r="Y20" s="162"/>
      <c r="Z20" s="162"/>
      <c r="AA20" s="162"/>
      <c r="AB20" s="162"/>
      <c r="AC20" s="162"/>
      <c r="AD20" s="162"/>
      <c r="AE20" s="211">
        <v>0</v>
      </c>
      <c r="AF20" s="216">
        <f t="shared" si="0"/>
        <v>0</v>
      </c>
      <c r="AG20" s="43"/>
      <c r="AH20" s="43"/>
      <c r="AI20" s="211">
        <v>0</v>
      </c>
      <c r="AJ20" s="15">
        <f t="shared" si="1"/>
        <v>0</v>
      </c>
      <c r="AK20" s="202"/>
      <c r="AL20" s="202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</row>
    <row r="21" spans="1:48" ht="15">
      <c r="A21" s="185">
        <f ca="1">IFERROR(__xludf.DUMMYFUNCTION("""COMPUTED_VALUE"""),18)</f>
        <v>18</v>
      </c>
      <c r="B21" s="185">
        <f ca="1">IFERROR(__xludf.DUMMYFUNCTION("""COMPUTED_VALUE"""),9)</f>
        <v>9</v>
      </c>
      <c r="C21" s="185" t="str">
        <f ca="1">IFERROR(__xludf.DUMMYFUNCTION("""COMPUTED_VALUE"""),"Выдача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разрешений")</f>
        <v>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</v>
      </c>
      <c r="D21" s="185"/>
      <c r="E21" s="185"/>
      <c r="F21" s="185"/>
      <c r="G21" s="185"/>
      <c r="H21" s="204">
        <v>0</v>
      </c>
      <c r="I21" s="211">
        <v>0</v>
      </c>
      <c r="J21" s="222">
        <v>0</v>
      </c>
      <c r="K21" s="223">
        <v>0</v>
      </c>
      <c r="L21" s="162"/>
      <c r="M21" s="162"/>
      <c r="N21" s="162"/>
      <c r="O21" s="162"/>
      <c r="P21" s="162"/>
      <c r="Q21" s="162"/>
      <c r="R21" s="162"/>
      <c r="S21" s="162"/>
      <c r="T21" s="211">
        <v>0</v>
      </c>
      <c r="U21" s="211">
        <v>0</v>
      </c>
      <c r="V21" s="222">
        <v>0</v>
      </c>
      <c r="W21" s="223">
        <v>0</v>
      </c>
      <c r="X21" s="162"/>
      <c r="Y21" s="162"/>
      <c r="Z21" s="162"/>
      <c r="AA21" s="162"/>
      <c r="AB21" s="162"/>
      <c r="AC21" s="162"/>
      <c r="AD21" s="162"/>
      <c r="AE21" s="211">
        <v>0</v>
      </c>
      <c r="AF21" s="216">
        <f t="shared" si="0"/>
        <v>0</v>
      </c>
      <c r="AG21" s="43"/>
      <c r="AH21" s="43"/>
      <c r="AI21" s="211">
        <v>0</v>
      </c>
      <c r="AJ21" s="15">
        <f t="shared" si="1"/>
        <v>0</v>
      </c>
      <c r="AK21" s="202"/>
      <c r="AL21" s="202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</row>
    <row r="22" spans="1:48" ht="15">
      <c r="A22" s="185">
        <f ca="1">IFERROR(__xludf.DUMMYFUNCTION("""COMPUTED_VALUE"""),19)</f>
        <v>19</v>
      </c>
      <c r="B22" s="185">
        <f ca="1">IFERROR(__xludf.DUMMYFUNCTION("""COMPUTED_VALUE"""),73)</f>
        <v>73</v>
      </c>
      <c r="C22" s="185" t="str">
        <f ca="1">IFERROR(__xludf.DUMMYFUNCTION("""COMPUTED_VALUE"""),"Выдача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сервитута")</f>
        <v>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</v>
      </c>
      <c r="D22" s="185"/>
      <c r="E22" s="185"/>
      <c r="F22" s="185"/>
      <c r="G22" s="185"/>
      <c r="H22" s="204">
        <v>0</v>
      </c>
      <c r="I22" s="211">
        <v>0</v>
      </c>
      <c r="J22" s="222">
        <v>0</v>
      </c>
      <c r="K22" s="223">
        <v>0</v>
      </c>
      <c r="L22" s="162"/>
      <c r="M22" s="162"/>
      <c r="N22" s="162"/>
      <c r="O22" s="162"/>
      <c r="P22" s="162"/>
      <c r="Q22" s="162"/>
      <c r="R22" s="162"/>
      <c r="S22" s="162"/>
      <c r="T22" s="211">
        <v>0</v>
      </c>
      <c r="U22" s="211">
        <v>0</v>
      </c>
      <c r="V22" s="222">
        <v>0</v>
      </c>
      <c r="W22" s="223">
        <v>0</v>
      </c>
      <c r="X22" s="162"/>
      <c r="Y22" s="162"/>
      <c r="Z22" s="162"/>
      <c r="AA22" s="162"/>
      <c r="AB22" s="162"/>
      <c r="AC22" s="162"/>
      <c r="AD22" s="162"/>
      <c r="AE22" s="211">
        <v>0</v>
      </c>
      <c r="AF22" s="216">
        <f t="shared" si="0"/>
        <v>0</v>
      </c>
      <c r="AG22" s="43"/>
      <c r="AH22" s="43"/>
      <c r="AI22" s="211">
        <v>0</v>
      </c>
      <c r="AJ22" s="15">
        <f t="shared" si="1"/>
        <v>0</v>
      </c>
      <c r="AK22" s="202"/>
      <c r="AL22" s="202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</row>
    <row r="23" spans="1:48" ht="15">
      <c r="A23" s="185">
        <f ca="1">IFERROR(__xludf.DUMMYFUNCTION("""COMPUTED_VALUE"""),20)</f>
        <v>20</v>
      </c>
      <c r="B23" s="185">
        <f ca="1">IFERROR(__xludf.DUMMYFUNCTION("""COMPUTED_VALUE"""),56)</f>
        <v>56</v>
      </c>
      <c r="C23" s="185" t="str">
        <f ca="1">IFERROR(__xludf.DUMMYFUNCTION("""COMPUTED_VALUE"""),"Отнесение земель или земельных участков в составе таких земель к определенной категории")</f>
        <v>Отнесение земель или земельных участков в составе таких земель к определенной категории</v>
      </c>
      <c r="D23" s="185"/>
      <c r="E23" s="185"/>
      <c r="F23" s="185"/>
      <c r="G23" s="185"/>
      <c r="H23" s="204">
        <v>0</v>
      </c>
      <c r="I23" s="211">
        <v>0</v>
      </c>
      <c r="J23" s="222">
        <v>0</v>
      </c>
      <c r="K23" s="223">
        <v>0</v>
      </c>
      <c r="L23" s="162"/>
      <c r="M23" s="162"/>
      <c r="N23" s="162"/>
      <c r="O23" s="162"/>
      <c r="P23" s="162"/>
      <c r="Q23" s="162"/>
      <c r="R23" s="162"/>
      <c r="S23" s="162"/>
      <c r="T23" s="211">
        <v>0</v>
      </c>
      <c r="U23" s="211">
        <v>0</v>
      </c>
      <c r="V23" s="222">
        <v>0</v>
      </c>
      <c r="W23" s="223">
        <v>0</v>
      </c>
      <c r="X23" s="162"/>
      <c r="Y23" s="162"/>
      <c r="Z23" s="162"/>
      <c r="AA23" s="162"/>
      <c r="AB23" s="162"/>
      <c r="AC23" s="162"/>
      <c r="AD23" s="162"/>
      <c r="AE23" s="211">
        <v>0</v>
      </c>
      <c r="AF23" s="216">
        <f t="shared" si="0"/>
        <v>0</v>
      </c>
      <c r="AG23" s="43"/>
      <c r="AH23" s="43"/>
      <c r="AI23" s="211">
        <v>0</v>
      </c>
      <c r="AJ23" s="15">
        <f t="shared" si="1"/>
        <v>0</v>
      </c>
      <c r="AK23" s="202"/>
      <c r="AL23" s="202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</row>
    <row r="24" spans="1:48" ht="15">
      <c r="A24" s="185">
        <f ca="1">IFERROR(__xludf.DUMMYFUNCTION("""COMPUTED_VALUE"""),21)</f>
        <v>21</v>
      </c>
      <c r="B24" s="185">
        <f ca="1">IFERROR(__xludf.DUMMYFUNCTION("""COMPUTED_VALUE"""),50)</f>
        <v>50</v>
      </c>
      <c r="C24" s="185" t="str">
        <f ca="1">IFERROR(__xludf.DUMMYFUNCTION("""COMPUTED_VALUE"""),"Установление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&lt;1&gt;)")</f>
        <v>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</v>
      </c>
      <c r="D24" s="185"/>
      <c r="E24" s="185"/>
      <c r="F24" s="185"/>
      <c r="G24" s="185"/>
      <c r="H24" s="204">
        <v>0</v>
      </c>
      <c r="I24" s="211">
        <v>0</v>
      </c>
      <c r="J24" s="222">
        <v>0</v>
      </c>
      <c r="K24" s="223">
        <v>0</v>
      </c>
      <c r="L24" s="162"/>
      <c r="M24" s="162"/>
      <c r="N24" s="162"/>
      <c r="O24" s="162"/>
      <c r="P24" s="162"/>
      <c r="Q24" s="162"/>
      <c r="R24" s="162"/>
      <c r="S24" s="162"/>
      <c r="T24" s="211">
        <v>0</v>
      </c>
      <c r="U24" s="211">
        <v>0</v>
      </c>
      <c r="V24" s="222">
        <v>0</v>
      </c>
      <c r="W24" s="223">
        <v>0</v>
      </c>
      <c r="X24" s="162"/>
      <c r="Y24" s="162"/>
      <c r="Z24" s="162"/>
      <c r="AA24" s="162"/>
      <c r="AB24" s="162"/>
      <c r="AC24" s="162"/>
      <c r="AD24" s="162"/>
      <c r="AE24" s="211">
        <v>0</v>
      </c>
      <c r="AF24" s="216">
        <f t="shared" si="0"/>
        <v>0</v>
      </c>
      <c r="AG24" s="43"/>
      <c r="AH24" s="43"/>
      <c r="AI24" s="211">
        <v>0</v>
      </c>
      <c r="AJ24" s="15">
        <f t="shared" si="1"/>
        <v>0</v>
      </c>
      <c r="AK24" s="202"/>
      <c r="AL24" s="202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</row>
    <row r="25" spans="1:48" ht="15">
      <c r="A25" s="185">
        <f ca="1">IFERROR(__xludf.DUMMYFUNCTION("""COMPUTED_VALUE"""),22)</f>
        <v>22</v>
      </c>
      <c r="B25" s="185">
        <f ca="1">IFERROR(__xludf.DUMMYFUNCTION("""COMPUTED_VALUE"""),70)</f>
        <v>70</v>
      </c>
      <c r="C25" s="185" t="str">
        <f ca="1">IFERROR(__xludf.DUMMYFUNCTION("""COMPUTED_VALUE"""),"Выдача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капитала")</f>
        <v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v>
      </c>
      <c r="D25" s="185"/>
      <c r="E25" s="185"/>
      <c r="F25" s="185"/>
      <c r="G25" s="185"/>
      <c r="H25" s="204">
        <v>0</v>
      </c>
      <c r="I25" s="211">
        <v>0</v>
      </c>
      <c r="J25" s="222">
        <v>0</v>
      </c>
      <c r="K25" s="223">
        <v>0</v>
      </c>
      <c r="L25" s="162"/>
      <c r="M25" s="162"/>
      <c r="N25" s="162"/>
      <c r="O25" s="162"/>
      <c r="P25" s="162"/>
      <c r="Q25" s="162"/>
      <c r="R25" s="162"/>
      <c r="S25" s="162"/>
      <c r="T25" s="211">
        <v>0</v>
      </c>
      <c r="U25" s="211">
        <v>0</v>
      </c>
      <c r="V25" s="222">
        <v>0</v>
      </c>
      <c r="W25" s="223">
        <v>0</v>
      </c>
      <c r="X25" s="162"/>
      <c r="Y25" s="162"/>
      <c r="Z25" s="162"/>
      <c r="AA25" s="162"/>
      <c r="AB25" s="162"/>
      <c r="AC25" s="162"/>
      <c r="AD25" s="162"/>
      <c r="AE25" s="211">
        <v>0</v>
      </c>
      <c r="AF25" s="216">
        <f t="shared" si="0"/>
        <v>0</v>
      </c>
      <c r="AG25" s="43"/>
      <c r="AH25" s="43"/>
      <c r="AI25" s="211">
        <v>0</v>
      </c>
      <c r="AJ25" s="15">
        <f t="shared" si="1"/>
        <v>0</v>
      </c>
      <c r="AK25" s="202"/>
      <c r="AL25" s="202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</row>
    <row r="26" spans="1:48" ht="15">
      <c r="A26" s="185">
        <f ca="1">IFERROR(__xludf.DUMMYFUNCTION("""COMPUTED_VALUE"""),23)</f>
        <v>23</v>
      </c>
      <c r="B26" s="185">
        <f ca="1">IFERROR(__xludf.DUMMYFUNCTION("""COMPUTED_VALUE"""),97)</f>
        <v>97</v>
      </c>
      <c r="C26" s="185" t="str">
        <f ca="1">IFERROR(__xludf.DUMMYFUNCTION("""COMPUTED_VALUE"""),"Предоставление разрешения на условно разрешенный вид использования земельного участка или объекта капитального строительства")</f>
        <v>Предоставление разрешения на условно разрешенный вид использования земельного участка или объекта капитального строительства</v>
      </c>
      <c r="D26" s="185"/>
      <c r="E26" s="185"/>
      <c r="F26" s="185"/>
      <c r="G26" s="185"/>
      <c r="H26" s="204">
        <v>0</v>
      </c>
      <c r="I26" s="211">
        <v>0</v>
      </c>
      <c r="J26" s="222">
        <v>0</v>
      </c>
      <c r="K26" s="223">
        <v>0</v>
      </c>
      <c r="L26" s="162"/>
      <c r="M26" s="162"/>
      <c r="N26" s="162"/>
      <c r="O26" s="162"/>
      <c r="P26" s="162"/>
      <c r="Q26" s="162"/>
      <c r="R26" s="162"/>
      <c r="S26" s="162"/>
      <c r="T26" s="211">
        <v>0</v>
      </c>
      <c r="U26" s="211">
        <v>0</v>
      </c>
      <c r="V26" s="222">
        <v>0</v>
      </c>
      <c r="W26" s="223">
        <v>0</v>
      </c>
      <c r="X26" s="162"/>
      <c r="Y26" s="162"/>
      <c r="Z26" s="162"/>
      <c r="AA26" s="162"/>
      <c r="AB26" s="162"/>
      <c r="AC26" s="162"/>
      <c r="AD26" s="162"/>
      <c r="AE26" s="211">
        <v>0</v>
      </c>
      <c r="AF26" s="216">
        <f t="shared" si="0"/>
        <v>0</v>
      </c>
      <c r="AG26" s="43"/>
      <c r="AH26" s="43"/>
      <c r="AI26" s="211">
        <v>0</v>
      </c>
      <c r="AJ26" s="15">
        <f t="shared" si="1"/>
        <v>0</v>
      </c>
      <c r="AK26" s="202"/>
      <c r="AL26" s="202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</row>
    <row r="27" spans="1:48" ht="15">
      <c r="A27" s="185">
        <f ca="1">IFERROR(__xludf.DUMMYFUNCTION("""COMPUTED_VALUE"""),24)</f>
        <v>24</v>
      </c>
      <c r="B27" s="185">
        <f ca="1">IFERROR(__xludf.DUMMYFUNCTION("""COMPUTED_VALUE"""),103)</f>
        <v>103</v>
      </c>
      <c r="C27" s="185" t="str">
        <f ca="1">IFERROR(__xludf.DUMMYFUNCTION("""COMPUTED_VALUE"""),"Установка информационной вывески, согласование дизайн-проекта размещения вывески")</f>
        <v>Установка информационной вывески, согласование дизайн-проекта размещения вывески</v>
      </c>
      <c r="D27" s="185"/>
      <c r="E27" s="185"/>
      <c r="F27" s="185"/>
      <c r="G27" s="185"/>
      <c r="H27" s="204">
        <v>0</v>
      </c>
      <c r="I27" s="211">
        <v>0</v>
      </c>
      <c r="J27" s="222">
        <v>0</v>
      </c>
      <c r="K27" s="223">
        <v>0</v>
      </c>
      <c r="L27" s="162"/>
      <c r="M27" s="162"/>
      <c r="N27" s="162"/>
      <c r="O27" s="162"/>
      <c r="P27" s="162"/>
      <c r="Q27" s="162"/>
      <c r="R27" s="162"/>
      <c r="S27" s="162"/>
      <c r="T27" s="211">
        <v>0</v>
      </c>
      <c r="U27" s="211">
        <v>0</v>
      </c>
      <c r="V27" s="222">
        <v>0</v>
      </c>
      <c r="W27" s="223">
        <v>0</v>
      </c>
      <c r="X27" s="162"/>
      <c r="Y27" s="162"/>
      <c r="Z27" s="162"/>
      <c r="AA27" s="162"/>
      <c r="AB27" s="162"/>
      <c r="AC27" s="162"/>
      <c r="AD27" s="162"/>
      <c r="AE27" s="211">
        <v>0</v>
      </c>
      <c r="AF27" s="216">
        <f t="shared" si="0"/>
        <v>0</v>
      </c>
      <c r="AG27" s="43"/>
      <c r="AH27" s="43"/>
      <c r="AI27" s="211">
        <v>0</v>
      </c>
      <c r="AJ27" s="15">
        <f t="shared" si="1"/>
        <v>0</v>
      </c>
      <c r="AK27" s="202"/>
      <c r="AL27" s="202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</row>
    <row r="28" spans="1:48" ht="15">
      <c r="A28" s="185">
        <f ca="1">IFERROR(__xludf.DUMMYFUNCTION("""COMPUTED_VALUE"""),25)</f>
        <v>25</v>
      </c>
      <c r="B28" s="185">
        <f ca="1">IFERROR(__xludf.DUMMYFUNCTION("""COMPUTED_VALUE"""),95)</f>
        <v>95</v>
      </c>
      <c r="C28" s="185" t="str">
        <f ca="1">IFERROR(__xludf.DUMMYFUNCTION("""COMPUTED_VALUE"""),"Постановка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разгран"&amp;"ичена ), в собственность бесплатно")</f>
        <v>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разграничена ), в собственность бесплатно</v>
      </c>
      <c r="D28" s="185"/>
      <c r="E28" s="185"/>
      <c r="F28" s="185"/>
      <c r="G28" s="185"/>
      <c r="H28" s="204">
        <v>0</v>
      </c>
      <c r="I28" s="211">
        <v>0</v>
      </c>
      <c r="J28" s="222">
        <v>0</v>
      </c>
      <c r="K28" s="223">
        <v>0</v>
      </c>
      <c r="L28" s="162"/>
      <c r="M28" s="162"/>
      <c r="N28" s="162"/>
      <c r="O28" s="162"/>
      <c r="P28" s="162"/>
      <c r="Q28" s="162"/>
      <c r="R28" s="162"/>
      <c r="S28" s="162"/>
      <c r="T28" s="211">
        <v>0</v>
      </c>
      <c r="U28" s="211">
        <v>0</v>
      </c>
      <c r="V28" s="222">
        <v>0</v>
      </c>
      <c r="W28" s="223">
        <v>0</v>
      </c>
      <c r="X28" s="162"/>
      <c r="Y28" s="162"/>
      <c r="Z28" s="162"/>
      <c r="AA28" s="162"/>
      <c r="AB28" s="162"/>
      <c r="AC28" s="162"/>
      <c r="AD28" s="162"/>
      <c r="AE28" s="211">
        <v>0</v>
      </c>
      <c r="AF28" s="216">
        <f t="shared" si="0"/>
        <v>0</v>
      </c>
      <c r="AG28" s="43"/>
      <c r="AH28" s="43"/>
      <c r="AI28" s="211">
        <v>0</v>
      </c>
      <c r="AJ28" s="15">
        <f t="shared" si="1"/>
        <v>0</v>
      </c>
      <c r="AK28" s="202"/>
      <c r="AL28" s="202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</row>
    <row r="29" spans="1:48" ht="15">
      <c r="A29" s="185">
        <f ca="1">IFERROR(__xludf.DUMMYFUNCTION("""COMPUTED_VALUE"""),26)</f>
        <v>26</v>
      </c>
      <c r="B29" s="185">
        <f ca="1">IFERROR(__xludf.DUMMYFUNCTION("""COMPUTED_VALUE"""),58)</f>
        <v>58</v>
      </c>
      <c r="C29" s="185" t="str">
        <f ca="1">IFERROR(__xludf.DUMMYFUNCTION("""COMPUTED_VALUE"""),"Предварительное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&lt;1&gt;)")</f>
        <v>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</v>
      </c>
      <c r="D29" s="185"/>
      <c r="E29" s="185"/>
      <c r="F29" s="185"/>
      <c r="G29" s="185"/>
      <c r="H29" s="204">
        <v>0</v>
      </c>
      <c r="I29" s="211">
        <v>0</v>
      </c>
      <c r="J29" s="222">
        <v>0</v>
      </c>
      <c r="K29" s="223">
        <v>0</v>
      </c>
      <c r="L29" s="162"/>
      <c r="M29" s="162"/>
      <c r="N29" s="162"/>
      <c r="O29" s="162"/>
      <c r="P29" s="162"/>
      <c r="Q29" s="162"/>
      <c r="R29" s="162"/>
      <c r="S29" s="162"/>
      <c r="T29" s="211">
        <v>2</v>
      </c>
      <c r="U29" s="211">
        <v>3</v>
      </c>
      <c r="V29" s="222">
        <v>2</v>
      </c>
      <c r="W29" s="223">
        <v>0</v>
      </c>
      <c r="X29" s="162"/>
      <c r="Y29" s="162"/>
      <c r="Z29" s="162"/>
      <c r="AA29" s="162"/>
      <c r="AB29" s="162"/>
      <c r="AC29" s="162"/>
      <c r="AD29" s="162"/>
      <c r="AE29" s="211">
        <v>0</v>
      </c>
      <c r="AF29" s="216">
        <f t="shared" si="0"/>
        <v>0</v>
      </c>
      <c r="AG29" s="43"/>
      <c r="AH29" s="43"/>
      <c r="AI29" s="211">
        <v>0</v>
      </c>
      <c r="AJ29" s="15">
        <f t="shared" si="1"/>
        <v>0</v>
      </c>
      <c r="AK29" s="202"/>
      <c r="AL29" s="202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</row>
    <row r="30" spans="1:48" ht="15">
      <c r="A30" s="185">
        <f ca="1">IFERROR(__xludf.DUMMYFUNCTION("""COMPUTED_VALUE"""),27)</f>
        <v>27</v>
      </c>
      <c r="B30" s="185">
        <f ca="1">IFERROR(__xludf.DUMMYFUNCTION("""COMPUTED_VALUE"""),52)</f>
        <v>52</v>
      </c>
      <c r="C30" s="185" t="str">
        <f ca="1">IFERROR(__xludf.DUMMYFUNCTION("""COMPUTED_VALUE"""),"Предоставление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торгов")</f>
        <v>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</v>
      </c>
      <c r="D30" s="185"/>
      <c r="E30" s="185"/>
      <c r="F30" s="185"/>
      <c r="G30" s="185"/>
      <c r="H30" s="204">
        <v>0</v>
      </c>
      <c r="I30" s="211">
        <v>0</v>
      </c>
      <c r="J30" s="222">
        <v>0</v>
      </c>
      <c r="K30" s="223">
        <v>0</v>
      </c>
      <c r="L30" s="162"/>
      <c r="M30" s="162"/>
      <c r="N30" s="162"/>
      <c r="O30" s="162"/>
      <c r="P30" s="162"/>
      <c r="Q30" s="162"/>
      <c r="R30" s="162"/>
      <c r="S30" s="162"/>
      <c r="T30" s="211">
        <v>0</v>
      </c>
      <c r="U30" s="211">
        <v>0</v>
      </c>
      <c r="V30" s="222">
        <v>2</v>
      </c>
      <c r="W30" s="223">
        <v>0</v>
      </c>
      <c r="X30" s="162"/>
      <c r="Y30" s="162"/>
      <c r="Z30" s="162"/>
      <c r="AA30" s="162"/>
      <c r="AB30" s="162"/>
      <c r="AC30" s="162"/>
      <c r="AD30" s="162"/>
      <c r="AE30" s="211">
        <v>0</v>
      </c>
      <c r="AF30" s="216">
        <f t="shared" si="0"/>
        <v>0</v>
      </c>
      <c r="AG30" s="43"/>
      <c r="AH30" s="43"/>
      <c r="AI30" s="211">
        <v>0</v>
      </c>
      <c r="AJ30" s="15">
        <f t="shared" si="1"/>
        <v>0</v>
      </c>
      <c r="AK30" s="202"/>
      <c r="AL30" s="202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</row>
    <row r="31" spans="1:48" ht="15">
      <c r="A31" s="185">
        <f ca="1">IFERROR(__xludf.DUMMYFUNCTION("""COMPUTED_VALUE"""),28)</f>
        <v>28</v>
      </c>
      <c r="B31" s="185">
        <f ca="1">IFERROR(__xludf.DUMMYFUNCTION("""COMPUTED_VALUE"""),82)</f>
        <v>82</v>
      </c>
      <c r="C31" s="185" t="str">
        <f ca="1">IFERROR(__xludf.DUMMYFUNCTION("""COMPUTED_VALUE"""),"Предоставление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то"&amp;"ргов в собственность бесплатно, в общую долевую собственность бесплатно либо в аренду")</f>
        <v>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торгов в собственность бесплатно, в общую долевую собственность бесплатно либо в аренду</v>
      </c>
      <c r="D31" s="185"/>
      <c r="E31" s="185"/>
      <c r="F31" s="185"/>
      <c r="G31" s="185"/>
      <c r="H31" s="204">
        <v>0</v>
      </c>
      <c r="I31" s="211">
        <v>0</v>
      </c>
      <c r="J31" s="222">
        <v>0</v>
      </c>
      <c r="K31" s="223">
        <v>0</v>
      </c>
      <c r="L31" s="162"/>
      <c r="M31" s="162"/>
      <c r="N31" s="162"/>
      <c r="O31" s="162"/>
      <c r="P31" s="162"/>
      <c r="Q31" s="162"/>
      <c r="R31" s="162"/>
      <c r="S31" s="162"/>
      <c r="T31" s="211">
        <v>0</v>
      </c>
      <c r="U31" s="211">
        <v>0</v>
      </c>
      <c r="V31" s="222">
        <v>0</v>
      </c>
      <c r="W31" s="223">
        <v>0</v>
      </c>
      <c r="X31" s="162"/>
      <c r="Y31" s="162"/>
      <c r="Z31" s="162"/>
      <c r="AA31" s="162"/>
      <c r="AB31" s="162"/>
      <c r="AC31" s="162"/>
      <c r="AD31" s="162"/>
      <c r="AE31" s="211">
        <v>0</v>
      </c>
      <c r="AF31" s="216">
        <f t="shared" si="0"/>
        <v>0</v>
      </c>
      <c r="AG31" s="43"/>
      <c r="AH31" s="43"/>
      <c r="AI31" s="211">
        <v>0</v>
      </c>
      <c r="AJ31" s="15">
        <f t="shared" si="1"/>
        <v>0</v>
      </c>
      <c r="AK31" s="202"/>
      <c r="AL31" s="202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</row>
    <row r="32" spans="1:48" ht="15">
      <c r="A32" s="185">
        <f ca="1">IFERROR(__xludf.DUMMYFUNCTION("""COMPUTED_VALUE"""),29)</f>
        <v>29</v>
      </c>
      <c r="B32" s="185">
        <f ca="1">IFERROR(__xludf.DUMMYFUNCTION("""COMPUTED_VALUE"""),2)</f>
        <v>2</v>
      </c>
      <c r="C32" s="185" t="str">
        <f ca="1">IFERROR(__xludf.DUMMYFUNCTION("""COMPUTED_VALUE"""),"Принятие граждан на учет в качестве нуждающихся в жилых помещениях, предоставляемых по договорам социального найма")</f>
        <v>Принятие граждан на учет в качестве нуждающихся в жилых помещениях, предоставляемых по договорам социального найма</v>
      </c>
      <c r="D32" s="185"/>
      <c r="E32" s="185"/>
      <c r="F32" s="185"/>
      <c r="G32" s="185"/>
      <c r="H32" s="204">
        <v>0</v>
      </c>
      <c r="I32" s="211">
        <v>0</v>
      </c>
      <c r="J32" s="222">
        <v>0</v>
      </c>
      <c r="K32" s="223">
        <v>0</v>
      </c>
      <c r="L32" s="162"/>
      <c r="M32" s="162"/>
      <c r="N32" s="162"/>
      <c r="O32" s="162"/>
      <c r="P32" s="162"/>
      <c r="Q32" s="162"/>
      <c r="R32" s="162"/>
      <c r="S32" s="162"/>
      <c r="T32" s="211">
        <v>0</v>
      </c>
      <c r="U32" s="211">
        <v>0</v>
      </c>
      <c r="V32" s="222">
        <v>1</v>
      </c>
      <c r="W32" s="223">
        <v>1</v>
      </c>
      <c r="X32" s="162"/>
      <c r="Y32" s="162"/>
      <c r="Z32" s="162"/>
      <c r="AA32" s="162"/>
      <c r="AB32" s="162"/>
      <c r="AC32" s="162"/>
      <c r="AD32" s="162"/>
      <c r="AE32" s="211">
        <v>0</v>
      </c>
      <c r="AF32" s="216">
        <f t="shared" si="0"/>
        <v>0</v>
      </c>
      <c r="AG32" s="43"/>
      <c r="AH32" s="43"/>
      <c r="AI32" s="211">
        <v>0</v>
      </c>
      <c r="AJ32" s="15">
        <f t="shared" si="1"/>
        <v>0</v>
      </c>
      <c r="AK32" s="202"/>
      <c r="AL32" s="202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</row>
    <row r="33" spans="1:48" ht="15">
      <c r="A33" s="185">
        <f ca="1">IFERROR(__xludf.DUMMYFUNCTION("""COMPUTED_VALUE"""),30)</f>
        <v>30</v>
      </c>
      <c r="B33" s="185">
        <f ca="1">IFERROR(__xludf.DUMMYFUNCTION("""COMPUTED_VALUE"""),81)</f>
        <v>81</v>
      </c>
      <c r="C33" s="185" t="str">
        <f ca="1">IFERROR(__xludf.DUMMYFUNCTION("""COMPUTED_VALUE"""),"Заключение, изменение, выдача дубликата договора социального найма жилого помещения муниципального жилищного фонда")</f>
        <v>Заключение, изменение, выдача дубликата договора социального найма жилого помещения муниципального жилищного фонда</v>
      </c>
      <c r="D33" s="185"/>
      <c r="E33" s="185"/>
      <c r="F33" s="185"/>
      <c r="G33" s="185"/>
      <c r="H33" s="204">
        <v>0</v>
      </c>
      <c r="I33" s="211">
        <v>0</v>
      </c>
      <c r="J33" s="222">
        <v>0</v>
      </c>
      <c r="K33" s="223">
        <v>0</v>
      </c>
      <c r="L33" s="162"/>
      <c r="M33" s="162"/>
      <c r="N33" s="162"/>
      <c r="O33" s="162"/>
      <c r="P33" s="162"/>
      <c r="Q33" s="162"/>
      <c r="R33" s="162"/>
      <c r="S33" s="162"/>
      <c r="T33" s="211">
        <v>0</v>
      </c>
      <c r="U33" s="211">
        <v>0</v>
      </c>
      <c r="V33" s="222">
        <v>0</v>
      </c>
      <c r="W33" s="223">
        <v>2</v>
      </c>
      <c r="X33" s="162"/>
      <c r="Y33" s="162"/>
      <c r="Z33" s="162"/>
      <c r="AA33" s="162"/>
      <c r="AB33" s="162"/>
      <c r="AC33" s="162"/>
      <c r="AD33" s="162"/>
      <c r="AE33" s="211">
        <v>0</v>
      </c>
      <c r="AF33" s="216">
        <f t="shared" si="0"/>
        <v>0</v>
      </c>
      <c r="AG33" s="43"/>
      <c r="AH33" s="43"/>
      <c r="AI33" s="211">
        <v>0</v>
      </c>
      <c r="AJ33" s="15">
        <f t="shared" si="1"/>
        <v>0</v>
      </c>
      <c r="AK33" s="202"/>
      <c r="AL33" s="202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</row>
    <row r="34" spans="1:48" ht="15">
      <c r="A34" s="185">
        <f ca="1">IFERROR(__xludf.DUMMYFUNCTION("""COMPUTED_VALUE"""),31)</f>
        <v>31</v>
      </c>
      <c r="B34" s="185">
        <f ca="1">IFERROR(__xludf.DUMMYFUNCTION("""COMPUTED_VALUE"""),26)</f>
        <v>26</v>
      </c>
      <c r="C34" s="185" t="str">
        <f ca="1">IFERROR(__xludf.DUMMYFUNCTION("""COMPUTED_VALUE"""),"Прием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сады)")</f>
        <v>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</v>
      </c>
      <c r="D34" s="185"/>
      <c r="E34" s="185"/>
      <c r="F34" s="185"/>
      <c r="G34" s="185"/>
      <c r="H34" s="204">
        <v>0</v>
      </c>
      <c r="I34" s="211">
        <v>0</v>
      </c>
      <c r="J34" s="222">
        <v>0</v>
      </c>
      <c r="K34" s="223">
        <v>0</v>
      </c>
      <c r="L34" s="162"/>
      <c r="M34" s="162"/>
      <c r="N34" s="162"/>
      <c r="O34" s="162"/>
      <c r="P34" s="162"/>
      <c r="Q34" s="162"/>
      <c r="R34" s="162"/>
      <c r="S34" s="162"/>
      <c r="T34" s="211">
        <v>0</v>
      </c>
      <c r="U34" s="211">
        <v>0</v>
      </c>
      <c r="V34" s="222">
        <v>0</v>
      </c>
      <c r="W34" s="223">
        <v>0</v>
      </c>
      <c r="X34" s="162"/>
      <c r="Y34" s="162"/>
      <c r="Z34" s="162"/>
      <c r="AA34" s="162"/>
      <c r="AB34" s="162"/>
      <c r="AC34" s="162"/>
      <c r="AD34" s="162"/>
      <c r="AE34" s="211">
        <v>0</v>
      </c>
      <c r="AF34" s="216">
        <f t="shared" si="0"/>
        <v>0</v>
      </c>
      <c r="AG34" s="43"/>
      <c r="AH34" s="43"/>
      <c r="AI34" s="211">
        <v>0</v>
      </c>
      <c r="AJ34" s="15">
        <f t="shared" si="1"/>
        <v>0</v>
      </c>
      <c r="AK34" s="202"/>
      <c r="AL34" s="202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</row>
    <row r="35" spans="1:48" ht="15">
      <c r="A35" s="185">
        <f ca="1">IFERROR(__xludf.DUMMYFUNCTION("""COMPUTED_VALUE"""),32)</f>
        <v>32</v>
      </c>
      <c r="B35" s="185">
        <f ca="1">IFERROR(__xludf.DUMMYFUNCTION("""COMPUTED_VALUE"""),27)</f>
        <v>27</v>
      </c>
      <c r="C35" s="185" t="str">
        <f ca="1">IFERROR(__xludf.DUMMYFUNCTION("""COMPUTED_VALUE"""),"Зачисление детей в общеобразовательные организации")</f>
        <v>Зачисление детей в общеобразовательные организации</v>
      </c>
      <c r="D35" s="185"/>
      <c r="E35" s="185"/>
      <c r="F35" s="185"/>
      <c r="G35" s="185"/>
      <c r="H35" s="204">
        <v>0</v>
      </c>
      <c r="I35" s="211">
        <v>0</v>
      </c>
      <c r="J35" s="222">
        <v>0</v>
      </c>
      <c r="K35" s="223">
        <v>0</v>
      </c>
      <c r="L35" s="162"/>
      <c r="M35" s="162"/>
      <c r="N35" s="162"/>
      <c r="O35" s="162"/>
      <c r="P35" s="162"/>
      <c r="Q35" s="162"/>
      <c r="R35" s="162"/>
      <c r="S35" s="162"/>
      <c r="T35" s="211">
        <v>0</v>
      </c>
      <c r="U35" s="211">
        <v>0</v>
      </c>
      <c r="V35" s="222">
        <v>0</v>
      </c>
      <c r="W35" s="223">
        <v>0</v>
      </c>
      <c r="X35" s="162"/>
      <c r="Y35" s="162"/>
      <c r="Z35" s="162"/>
      <c r="AA35" s="162"/>
      <c r="AB35" s="162"/>
      <c r="AC35" s="162"/>
      <c r="AD35" s="162"/>
      <c r="AE35" s="211">
        <v>0</v>
      </c>
      <c r="AF35" s="216">
        <f t="shared" si="0"/>
        <v>0</v>
      </c>
      <c r="AG35" s="43"/>
      <c r="AH35" s="43"/>
      <c r="AI35" s="211">
        <v>0</v>
      </c>
      <c r="AJ35" s="15">
        <f t="shared" si="1"/>
        <v>0</v>
      </c>
      <c r="AK35" s="202"/>
      <c r="AL35" s="202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</row>
    <row r="36" spans="1:48" ht="15">
      <c r="A36" s="185">
        <f ca="1">IFERROR(__xludf.DUMMYFUNCTION("""COMPUTED_VALUE"""),33)</f>
        <v>33</v>
      </c>
      <c r="B36" s="185">
        <f ca="1">IFERROR(__xludf.DUMMYFUNCTION("""COMPUTED_VALUE"""),54)</f>
        <v>54</v>
      </c>
      <c r="C36" s="185" t="str">
        <f ca="1">IFERROR(__xludf.DUMMYFUNCTION("""COMPUTED_VALUE"""),"Предоставление сведений об объектах учета, содержащихся в реестре муниципального имущества")</f>
        <v>Предоставление сведений об объектах учета, содержащихся в реестре муниципального имущества</v>
      </c>
      <c r="D36" s="185"/>
      <c r="E36" s="185"/>
      <c r="F36" s="185"/>
      <c r="G36" s="185"/>
      <c r="H36" s="204">
        <v>0</v>
      </c>
      <c r="I36" s="211">
        <v>0</v>
      </c>
      <c r="J36" s="222">
        <v>0</v>
      </c>
      <c r="K36" s="223">
        <v>0</v>
      </c>
      <c r="L36" s="162"/>
      <c r="M36" s="162"/>
      <c r="N36" s="162"/>
      <c r="O36" s="162"/>
      <c r="P36" s="162"/>
      <c r="Q36" s="162"/>
      <c r="R36" s="162"/>
      <c r="S36" s="162"/>
      <c r="T36" s="211">
        <v>0</v>
      </c>
      <c r="U36" s="211">
        <v>0</v>
      </c>
      <c r="V36" s="222">
        <v>0</v>
      </c>
      <c r="W36" s="223">
        <v>1</v>
      </c>
      <c r="X36" s="162"/>
      <c r="Y36" s="162"/>
      <c r="Z36" s="162"/>
      <c r="AA36" s="162"/>
      <c r="AB36" s="162"/>
      <c r="AC36" s="162"/>
      <c r="AD36" s="162"/>
      <c r="AE36" s="211">
        <v>0</v>
      </c>
      <c r="AF36" s="216">
        <f t="shared" si="0"/>
        <v>0</v>
      </c>
      <c r="AG36" s="43"/>
      <c r="AH36" s="43"/>
      <c r="AI36" s="211">
        <v>0</v>
      </c>
      <c r="AJ36" s="15">
        <f t="shared" si="1"/>
        <v>0</v>
      </c>
      <c r="AK36" s="202"/>
      <c r="AL36" s="202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</row>
    <row r="37" spans="1:48" ht="15">
      <c r="A37" s="185">
        <f ca="1">IFERROR(__xludf.DUMMYFUNCTION("""COMPUTED_VALUE"""),34)</f>
        <v>34</v>
      </c>
      <c r="B37" s="185">
        <f ca="1">IFERROR(__xludf.DUMMYFUNCTION("""COMPUTED_VALUE"""),20)</f>
        <v>20</v>
      </c>
      <c r="C37" s="185" t="str">
        <f ca="1">IFERROR(__xludf.DUMMYFUNCTION("""COMPUTED_VALUE"""),"Решение вопроса о приватизации жилого помещения муниципального жилищного фонда")</f>
        <v>Решение вопроса о приватизации жилого помещения муниципального жилищного фонда</v>
      </c>
      <c r="D37" s="185"/>
      <c r="E37" s="185"/>
      <c r="F37" s="185"/>
      <c r="G37" s="185"/>
      <c r="H37" s="204">
        <v>0</v>
      </c>
      <c r="I37" s="211">
        <v>0</v>
      </c>
      <c r="J37" s="222">
        <v>0</v>
      </c>
      <c r="K37" s="223">
        <v>0</v>
      </c>
      <c r="L37" s="162"/>
      <c r="M37" s="162"/>
      <c r="N37" s="162"/>
      <c r="O37" s="162"/>
      <c r="P37" s="162"/>
      <c r="Q37" s="162"/>
      <c r="R37" s="162"/>
      <c r="S37" s="162"/>
      <c r="T37" s="211">
        <v>0</v>
      </c>
      <c r="U37" s="211">
        <v>0</v>
      </c>
      <c r="V37" s="222">
        <v>1</v>
      </c>
      <c r="W37" s="223">
        <v>1</v>
      </c>
      <c r="X37" s="162"/>
      <c r="Y37" s="162"/>
      <c r="Z37" s="162"/>
      <c r="AA37" s="162"/>
      <c r="AB37" s="162"/>
      <c r="AC37" s="162"/>
      <c r="AD37" s="162"/>
      <c r="AE37" s="211">
        <v>0</v>
      </c>
      <c r="AF37" s="216">
        <f t="shared" si="0"/>
        <v>0</v>
      </c>
      <c r="AG37" s="43"/>
      <c r="AH37" s="43"/>
      <c r="AI37" s="211">
        <v>0</v>
      </c>
      <c r="AJ37" s="15">
        <f t="shared" si="1"/>
        <v>0</v>
      </c>
      <c r="AK37" s="202"/>
      <c r="AL37" s="202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</row>
    <row r="38" spans="1:48" ht="15">
      <c r="A38" s="185">
        <f ca="1">IFERROR(__xludf.DUMMYFUNCTION("""COMPUTED_VALUE"""),35)</f>
        <v>35</v>
      </c>
      <c r="B38" s="185">
        <f ca="1">IFERROR(__xludf.DUMMYFUNCTION("""COMPUTED_VALUE"""),112)</f>
        <v>112</v>
      </c>
      <c r="C38" s="185" t="str">
        <f ca="1">IFERROR(__xludf.DUMMYFUNCTION("""COMPUTED_VALUE"""),"Присвоение спортивных разрядов ""второй спортивный разряд"", ""третий спортивный разряд""
")</f>
        <v xml:space="preserve">Присвоение спортивных разрядов "второй спортивный разряд", "третий спортивный разряд"
</v>
      </c>
      <c r="D38" s="185"/>
      <c r="E38" s="185"/>
      <c r="F38" s="185"/>
      <c r="G38" s="202">
        <f>SUM(G4:G37)</f>
        <v>0</v>
      </c>
      <c r="H38" s="224">
        <v>0</v>
      </c>
      <c r="I38" s="225">
        <v>0</v>
      </c>
      <c r="J38" s="222">
        <v>0</v>
      </c>
      <c r="K38" s="223">
        <v>0</v>
      </c>
      <c r="L38" s="225"/>
      <c r="M38" s="225"/>
      <c r="N38" s="225"/>
      <c r="O38" s="225"/>
      <c r="P38" s="225"/>
      <c r="Q38" s="225"/>
      <c r="R38" s="225"/>
      <c r="S38" s="225"/>
      <c r="T38" s="225">
        <v>0</v>
      </c>
      <c r="U38" s="225">
        <v>0</v>
      </c>
      <c r="V38" s="222">
        <v>0</v>
      </c>
      <c r="W38" s="223">
        <v>0</v>
      </c>
      <c r="X38" s="162"/>
      <c r="Y38" s="162"/>
      <c r="Z38" s="162"/>
      <c r="AA38" s="162"/>
      <c r="AB38" s="162"/>
      <c r="AC38" s="162"/>
      <c r="AD38" s="162"/>
      <c r="AE38" s="225">
        <v>0</v>
      </c>
      <c r="AF38" s="216">
        <f t="shared" si="0"/>
        <v>0</v>
      </c>
      <c r="AG38" s="43"/>
      <c r="AH38" s="43"/>
      <c r="AI38" s="211">
        <v>0</v>
      </c>
      <c r="AJ38" s="15">
        <f t="shared" si="1"/>
        <v>0</v>
      </c>
      <c r="AK38" s="202">
        <f t="shared" ref="AK38:AL38" si="2">SUM(AK4:AK37)</f>
        <v>0</v>
      </c>
      <c r="AL38" s="202">
        <f t="shared" si="2"/>
        <v>0</v>
      </c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</row>
    <row r="39" spans="1:48" ht="15">
      <c r="A39" s="185">
        <f ca="1">IFERROR(__xludf.DUMMYFUNCTION("""COMPUTED_VALUE"""),36)</f>
        <v>36</v>
      </c>
      <c r="B39" s="185">
        <f ca="1">IFERROR(__xludf.DUMMYFUNCTION("""COMPUTED_VALUE"""),94)</f>
        <v>94</v>
      </c>
      <c r="C39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статьей 39.37 Земельного кодекса Российской Федерации
")</f>
        <v xml:space="preserve"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статьей 39.37 Земельного кодекса Российской Федерации
</v>
      </c>
      <c r="D39" s="185"/>
      <c r="E39" s="185"/>
      <c r="F39" s="185"/>
      <c r="G39" s="202"/>
      <c r="H39" s="224">
        <v>0</v>
      </c>
      <c r="I39" s="225">
        <v>0</v>
      </c>
      <c r="J39" s="222">
        <v>0</v>
      </c>
      <c r="K39" s="223">
        <v>0</v>
      </c>
      <c r="L39" s="225"/>
      <c r="M39" s="225"/>
      <c r="N39" s="225"/>
      <c r="O39" s="225"/>
      <c r="P39" s="225"/>
      <c r="Q39" s="225"/>
      <c r="R39" s="225"/>
      <c r="S39" s="225"/>
      <c r="T39" s="225">
        <v>0</v>
      </c>
      <c r="U39" s="225">
        <v>0</v>
      </c>
      <c r="V39" s="222">
        <v>0</v>
      </c>
      <c r="W39" s="223">
        <v>0</v>
      </c>
      <c r="X39" s="162"/>
      <c r="Y39" s="162"/>
      <c r="Z39" s="162"/>
      <c r="AA39" s="162"/>
      <c r="AB39" s="162"/>
      <c r="AC39" s="162"/>
      <c r="AD39" s="162"/>
      <c r="AE39" s="225">
        <v>0</v>
      </c>
      <c r="AF39" s="216">
        <f t="shared" si="0"/>
        <v>0</v>
      </c>
      <c r="AG39" s="43"/>
      <c r="AH39" s="43"/>
      <c r="AI39" s="211">
        <v>0</v>
      </c>
      <c r="AJ39" s="15">
        <f t="shared" si="1"/>
        <v>0</v>
      </c>
      <c r="AK39" s="202"/>
      <c r="AL39" s="202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</row>
    <row r="40" spans="1:48" ht="15">
      <c r="A40" s="185">
        <f ca="1">IFERROR(__xludf.DUMMYFUNCTION("""COMPUTED_VALUE"""),37)</f>
        <v>37</v>
      </c>
      <c r="B40" s="185">
        <f ca="1">IFERROR(__xludf.DUMMYFUNCTION("""COMPUTED_VALUE"""),106)</f>
        <v>106</v>
      </c>
      <c r="C40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Федерации")</f>
        <v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</v>
      </c>
      <c r="D40" s="185"/>
      <c r="E40" s="185"/>
      <c r="F40" s="185"/>
      <c r="G40" s="202"/>
      <c r="H40" s="224">
        <v>0</v>
      </c>
      <c r="I40" s="225">
        <v>0</v>
      </c>
      <c r="J40" s="222">
        <v>0</v>
      </c>
      <c r="K40" s="223">
        <v>0</v>
      </c>
      <c r="L40" s="225"/>
      <c r="M40" s="225"/>
      <c r="N40" s="225"/>
      <c r="O40" s="225"/>
      <c r="P40" s="225"/>
      <c r="Q40" s="225"/>
      <c r="R40" s="225"/>
      <c r="S40" s="225"/>
      <c r="T40" s="225">
        <v>0</v>
      </c>
      <c r="U40" s="225">
        <v>0</v>
      </c>
      <c r="V40" s="222">
        <v>0</v>
      </c>
      <c r="W40" s="223">
        <v>0</v>
      </c>
      <c r="X40" s="162"/>
      <c r="Y40" s="162"/>
      <c r="Z40" s="162"/>
      <c r="AA40" s="162"/>
      <c r="AB40" s="162"/>
      <c r="AC40" s="162"/>
      <c r="AD40" s="162"/>
      <c r="AE40" s="225">
        <v>0</v>
      </c>
      <c r="AF40" s="216">
        <f t="shared" si="0"/>
        <v>0</v>
      </c>
      <c r="AG40" s="43"/>
      <c r="AH40" s="43"/>
      <c r="AI40" s="211">
        <v>0</v>
      </c>
      <c r="AJ40" s="15">
        <f t="shared" si="1"/>
        <v>0</v>
      </c>
      <c r="AK40" s="202"/>
      <c r="AL40" s="202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</row>
    <row r="41" spans="1:48" ht="15">
      <c r="A41" s="185">
        <f ca="1">IFERROR(__xludf.DUMMYFUNCTION("""COMPUTED_VALUE"""),38)</f>
        <v>38</v>
      </c>
      <c r="B41" s="185">
        <f ca="1">IFERROR(__xludf.DUMMYFUNCTION("""COMPUTED_VALUE"""),111)</f>
        <v>111</v>
      </c>
      <c r="C41" s="185" t="str">
        <f ca="1">IFERROR(__xludf.DUMMYFUNCTION("""COMPUTED_VALUE"""),"Присвоение квалификационных категорий спортивных судей ""спортивный судья третьей категории"", ""спортивный судья второй категории""")</f>
        <v>Присвоение квалификационных категорий спортивных судей "спортивный судья третьей категории", "спортивный судья второй категории"</v>
      </c>
      <c r="D41" s="185"/>
      <c r="E41" s="185"/>
      <c r="F41" s="185"/>
      <c r="G41" s="202"/>
      <c r="H41" s="224">
        <v>0</v>
      </c>
      <c r="I41" s="225">
        <v>0</v>
      </c>
      <c r="J41" s="222">
        <v>0</v>
      </c>
      <c r="K41" s="223">
        <v>0</v>
      </c>
      <c r="L41" s="225"/>
      <c r="M41" s="225"/>
      <c r="N41" s="225"/>
      <c r="O41" s="225"/>
      <c r="P41" s="225"/>
      <c r="Q41" s="225"/>
      <c r="R41" s="225"/>
      <c r="S41" s="225"/>
      <c r="T41" s="225">
        <v>0</v>
      </c>
      <c r="U41" s="225">
        <v>0</v>
      </c>
      <c r="V41" s="222">
        <v>0</v>
      </c>
      <c r="W41" s="223">
        <v>0</v>
      </c>
      <c r="X41" s="162"/>
      <c r="Y41" s="162"/>
      <c r="Z41" s="162"/>
      <c r="AA41" s="162"/>
      <c r="AB41" s="162"/>
      <c r="AC41" s="162"/>
      <c r="AD41" s="162"/>
      <c r="AE41" s="225">
        <v>0</v>
      </c>
      <c r="AF41" s="216">
        <f t="shared" si="0"/>
        <v>0</v>
      </c>
      <c r="AG41" s="43"/>
      <c r="AH41" s="43"/>
      <c r="AI41" s="211">
        <v>0</v>
      </c>
      <c r="AJ41" s="15">
        <f t="shared" si="1"/>
        <v>0</v>
      </c>
      <c r="AK41" s="202"/>
      <c r="AL41" s="202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</row>
    <row r="42" spans="1:48" ht="15" hidden="1">
      <c r="A42" s="185">
        <f ca="1">IFERROR(__xludf.DUMMYFUNCTION("""COMPUTED_VALUE"""),39)</f>
        <v>39</v>
      </c>
      <c r="B42" s="185"/>
      <c r="C42" s="185"/>
      <c r="D42" s="185"/>
      <c r="E42" s="185"/>
      <c r="F42" s="185"/>
      <c r="G42" s="202"/>
      <c r="H42" s="202"/>
      <c r="I42" s="213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13"/>
      <c r="V42" s="202"/>
      <c r="W42" s="202"/>
      <c r="X42" s="202"/>
      <c r="Y42" s="202"/>
      <c r="Z42" s="202"/>
      <c r="AA42" s="202"/>
      <c r="AB42" s="202"/>
      <c r="AC42" s="202"/>
      <c r="AD42" s="202"/>
      <c r="AE42" s="213"/>
      <c r="AF42" s="202"/>
      <c r="AG42" s="202"/>
      <c r="AH42" s="202"/>
      <c r="AI42" s="213"/>
      <c r="AJ42" s="202"/>
      <c r="AK42" s="202"/>
      <c r="AL42" s="202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</row>
    <row r="43" spans="1:48" ht="15" hidden="1">
      <c r="A43" s="185">
        <f ca="1">IFERROR(__xludf.DUMMYFUNCTION("""COMPUTED_VALUE"""),40)</f>
        <v>40</v>
      </c>
      <c r="B43" s="185"/>
      <c r="C43" s="185"/>
      <c r="D43" s="185"/>
      <c r="E43" s="185"/>
      <c r="F43" s="185"/>
      <c r="G43" s="202"/>
      <c r="H43" s="202"/>
      <c r="I43" s="213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13"/>
      <c r="V43" s="202"/>
      <c r="W43" s="202"/>
      <c r="X43" s="202"/>
      <c r="Y43" s="202"/>
      <c r="Z43" s="202"/>
      <c r="AA43" s="202"/>
      <c r="AB43" s="202"/>
      <c r="AC43" s="202"/>
      <c r="AD43" s="202"/>
      <c r="AE43" s="213"/>
      <c r="AF43" s="202"/>
      <c r="AG43" s="202"/>
      <c r="AH43" s="202"/>
      <c r="AI43" s="213"/>
      <c r="AJ43" s="202"/>
      <c r="AK43" s="202"/>
      <c r="AL43" s="202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</row>
    <row r="44" spans="1:48" ht="15" hidden="1">
      <c r="A44" s="185">
        <f ca="1">IFERROR(__xludf.DUMMYFUNCTION("""COMPUTED_VALUE"""),41)</f>
        <v>41</v>
      </c>
      <c r="B44" s="185"/>
      <c r="C44" s="185"/>
      <c r="D44" s="185"/>
      <c r="E44" s="185"/>
      <c r="F44" s="185"/>
      <c r="G44" s="202"/>
      <c r="H44" s="202"/>
      <c r="I44" s="213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13"/>
      <c r="V44" s="202"/>
      <c r="W44" s="202"/>
      <c r="X44" s="202"/>
      <c r="Y44" s="202"/>
      <c r="Z44" s="202"/>
      <c r="AA44" s="202"/>
      <c r="AB44" s="202"/>
      <c r="AC44" s="202"/>
      <c r="AD44" s="202"/>
      <c r="AE44" s="213"/>
      <c r="AF44" s="202"/>
      <c r="AG44" s="202"/>
      <c r="AH44" s="202"/>
      <c r="AI44" s="213"/>
      <c r="AJ44" s="202"/>
      <c r="AK44" s="202"/>
      <c r="AL44" s="202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</row>
    <row r="45" spans="1:48" ht="15" hidden="1">
      <c r="A45" s="185">
        <f ca="1">IFERROR(__xludf.DUMMYFUNCTION("""COMPUTED_VALUE"""),42)</f>
        <v>42</v>
      </c>
      <c r="B45" s="185"/>
      <c r="C45" s="185"/>
      <c r="D45" s="185"/>
      <c r="E45" s="185"/>
      <c r="F45" s="185"/>
      <c r="G45" s="202"/>
      <c r="H45" s="202"/>
      <c r="I45" s="213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13"/>
      <c r="V45" s="202"/>
      <c r="W45" s="202"/>
      <c r="X45" s="202"/>
      <c r="Y45" s="202"/>
      <c r="Z45" s="202"/>
      <c r="AA45" s="202"/>
      <c r="AB45" s="202"/>
      <c r="AC45" s="202"/>
      <c r="AD45" s="202"/>
      <c r="AE45" s="213"/>
      <c r="AF45" s="202"/>
      <c r="AG45" s="202"/>
      <c r="AH45" s="202"/>
      <c r="AI45" s="213"/>
      <c r="AJ45" s="202"/>
      <c r="AK45" s="202"/>
      <c r="AL45" s="202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</row>
    <row r="46" spans="1:48" ht="15" hidden="1">
      <c r="A46" s="185">
        <f ca="1">IFERROR(__xludf.DUMMYFUNCTION("""COMPUTED_VALUE"""),43)</f>
        <v>43</v>
      </c>
      <c r="B46" s="185"/>
      <c r="C46" s="185"/>
      <c r="D46" s="185"/>
      <c r="E46" s="185"/>
      <c r="F46" s="185"/>
      <c r="G46" s="202"/>
      <c r="H46" s="202"/>
      <c r="I46" s="213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13"/>
      <c r="V46" s="202"/>
      <c r="W46" s="202"/>
      <c r="X46" s="202"/>
      <c r="Y46" s="202"/>
      <c r="Z46" s="202"/>
      <c r="AA46" s="202"/>
      <c r="AB46" s="202"/>
      <c r="AC46" s="202"/>
      <c r="AD46" s="202"/>
      <c r="AE46" s="213"/>
      <c r="AF46" s="202"/>
      <c r="AG46" s="202"/>
      <c r="AH46" s="202"/>
      <c r="AI46" s="213"/>
      <c r="AJ46" s="202"/>
      <c r="AK46" s="202"/>
      <c r="AL46" s="202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</row>
    <row r="47" spans="1:48" ht="15" hidden="1">
      <c r="A47" s="185">
        <f ca="1">IFERROR(__xludf.DUMMYFUNCTION("""COMPUTED_VALUE"""),44)</f>
        <v>44</v>
      </c>
      <c r="B47" s="185"/>
      <c r="C47" s="185"/>
      <c r="D47" s="185"/>
      <c r="E47" s="185"/>
      <c r="F47" s="185"/>
      <c r="G47" s="202"/>
      <c r="H47" s="202"/>
      <c r="I47" s="213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13"/>
      <c r="V47" s="202"/>
      <c r="W47" s="202"/>
      <c r="X47" s="202"/>
      <c r="Y47" s="202"/>
      <c r="Z47" s="202"/>
      <c r="AA47" s="202"/>
      <c r="AB47" s="202"/>
      <c r="AC47" s="202"/>
      <c r="AD47" s="202"/>
      <c r="AE47" s="213"/>
      <c r="AF47" s="202"/>
      <c r="AG47" s="202"/>
      <c r="AH47" s="202"/>
      <c r="AI47" s="213"/>
      <c r="AJ47" s="202"/>
      <c r="AK47" s="202"/>
      <c r="AL47" s="202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</row>
    <row r="48" spans="1:48" ht="15" hidden="1">
      <c r="A48" s="185">
        <f ca="1">IFERROR(__xludf.DUMMYFUNCTION("""COMPUTED_VALUE"""),45)</f>
        <v>45</v>
      </c>
      <c r="B48" s="185"/>
      <c r="C48" s="185"/>
      <c r="D48" s="185"/>
      <c r="E48" s="185"/>
      <c r="F48" s="185"/>
      <c r="G48" s="202"/>
      <c r="H48" s="202"/>
      <c r="I48" s="213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13"/>
      <c r="V48" s="202"/>
      <c r="W48" s="202"/>
      <c r="X48" s="202"/>
      <c r="Y48" s="202"/>
      <c r="Z48" s="202"/>
      <c r="AA48" s="202"/>
      <c r="AB48" s="202"/>
      <c r="AC48" s="202"/>
      <c r="AD48" s="202"/>
      <c r="AE48" s="213"/>
      <c r="AF48" s="202"/>
      <c r="AG48" s="202"/>
      <c r="AH48" s="202"/>
      <c r="AI48" s="213"/>
      <c r="AJ48" s="202"/>
      <c r="AK48" s="202"/>
      <c r="AL48" s="202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</row>
    <row r="49" spans="1:48" ht="15" hidden="1">
      <c r="A49" s="185">
        <f ca="1">IFERROR(__xludf.DUMMYFUNCTION("""COMPUTED_VALUE"""),46)</f>
        <v>46</v>
      </c>
      <c r="B49" s="185"/>
      <c r="C49" s="185"/>
      <c r="D49" s="185"/>
      <c r="E49" s="185"/>
      <c r="F49" s="185"/>
      <c r="G49" s="202"/>
      <c r="H49" s="202"/>
      <c r="I49" s="213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13"/>
      <c r="V49" s="202"/>
      <c r="W49" s="202"/>
      <c r="X49" s="202"/>
      <c r="Y49" s="202"/>
      <c r="Z49" s="202"/>
      <c r="AA49" s="202"/>
      <c r="AB49" s="202"/>
      <c r="AC49" s="202"/>
      <c r="AD49" s="202"/>
      <c r="AE49" s="213"/>
      <c r="AF49" s="202"/>
      <c r="AG49" s="202"/>
      <c r="AH49" s="202"/>
      <c r="AI49" s="213"/>
      <c r="AJ49" s="202"/>
      <c r="AK49" s="202"/>
      <c r="AL49" s="202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</row>
    <row r="50" spans="1:48" ht="15" hidden="1">
      <c r="A50" s="185">
        <f ca="1">IFERROR(__xludf.DUMMYFUNCTION("""COMPUTED_VALUE"""),47)</f>
        <v>47</v>
      </c>
      <c r="B50" s="185"/>
      <c r="C50" s="185"/>
      <c r="D50" s="185"/>
      <c r="E50" s="185"/>
      <c r="F50" s="185"/>
      <c r="G50" s="202"/>
      <c r="H50" s="202"/>
      <c r="I50" s="213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13"/>
      <c r="V50" s="202"/>
      <c r="W50" s="202"/>
      <c r="X50" s="202"/>
      <c r="Y50" s="202"/>
      <c r="Z50" s="202"/>
      <c r="AA50" s="202"/>
      <c r="AB50" s="202"/>
      <c r="AC50" s="202"/>
      <c r="AD50" s="202"/>
      <c r="AE50" s="213"/>
      <c r="AF50" s="202"/>
      <c r="AG50" s="202"/>
      <c r="AH50" s="202"/>
      <c r="AI50" s="213"/>
      <c r="AJ50" s="202"/>
      <c r="AK50" s="202"/>
      <c r="AL50" s="202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</row>
    <row r="51" spans="1:48" ht="15" hidden="1">
      <c r="A51" s="185">
        <f ca="1">IFERROR(__xludf.DUMMYFUNCTION("""COMPUTED_VALUE"""),48)</f>
        <v>48</v>
      </c>
      <c r="B51" s="185"/>
      <c r="C51" s="185"/>
      <c r="D51" s="185"/>
      <c r="E51" s="185"/>
      <c r="F51" s="185"/>
      <c r="G51" s="202"/>
      <c r="H51" s="202"/>
      <c r="I51" s="213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13"/>
      <c r="V51" s="202"/>
      <c r="W51" s="202"/>
      <c r="X51" s="202"/>
      <c r="Y51" s="202"/>
      <c r="Z51" s="202"/>
      <c r="AA51" s="202"/>
      <c r="AB51" s="202"/>
      <c r="AC51" s="202"/>
      <c r="AD51" s="202"/>
      <c r="AE51" s="213"/>
      <c r="AF51" s="202"/>
      <c r="AG51" s="202"/>
      <c r="AH51" s="202"/>
      <c r="AI51" s="213"/>
      <c r="AJ51" s="202"/>
      <c r="AK51" s="202"/>
      <c r="AL51" s="202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</row>
    <row r="52" spans="1:48" ht="15" hidden="1">
      <c r="A52" s="185">
        <f ca="1">IFERROR(__xludf.DUMMYFUNCTION("""COMPUTED_VALUE"""),49)</f>
        <v>49</v>
      </c>
      <c r="B52" s="185"/>
      <c r="C52" s="185"/>
      <c r="D52" s="185"/>
      <c r="E52" s="185"/>
      <c r="F52" s="185"/>
      <c r="G52" s="202"/>
      <c r="H52" s="202"/>
      <c r="I52" s="213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13"/>
      <c r="V52" s="202"/>
      <c r="W52" s="202"/>
      <c r="X52" s="202"/>
      <c r="Y52" s="202"/>
      <c r="Z52" s="202"/>
      <c r="AA52" s="202"/>
      <c r="AB52" s="202"/>
      <c r="AC52" s="202"/>
      <c r="AD52" s="202"/>
      <c r="AE52" s="213"/>
      <c r="AF52" s="202"/>
      <c r="AG52" s="202"/>
      <c r="AH52" s="202"/>
      <c r="AI52" s="213"/>
      <c r="AJ52" s="202"/>
      <c r="AK52" s="202"/>
      <c r="AL52" s="202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</row>
    <row r="53" spans="1:48" ht="15" hidden="1">
      <c r="A53" s="185">
        <f ca="1">IFERROR(__xludf.DUMMYFUNCTION("""COMPUTED_VALUE"""),50)</f>
        <v>50</v>
      </c>
      <c r="B53" s="185"/>
      <c r="C53" s="185"/>
      <c r="D53" s="185"/>
      <c r="E53" s="185"/>
      <c r="F53" s="185"/>
      <c r="G53" s="202"/>
      <c r="H53" s="202"/>
      <c r="I53" s="213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13"/>
      <c r="V53" s="202"/>
      <c r="W53" s="202"/>
      <c r="X53" s="202"/>
      <c r="Y53" s="202"/>
      <c r="Z53" s="202"/>
      <c r="AA53" s="202"/>
      <c r="AB53" s="202"/>
      <c r="AC53" s="202"/>
      <c r="AD53" s="202"/>
      <c r="AE53" s="213"/>
      <c r="AF53" s="202"/>
      <c r="AG53" s="202"/>
      <c r="AH53" s="202"/>
      <c r="AI53" s="213"/>
      <c r="AJ53" s="202"/>
      <c r="AK53" s="202"/>
      <c r="AL53" s="202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</row>
    <row r="54" spans="1:48" ht="15" hidden="1">
      <c r="A54" s="185">
        <f ca="1">IFERROR(__xludf.DUMMYFUNCTION("""COMPUTED_VALUE"""),51)</f>
        <v>51</v>
      </c>
      <c r="B54" s="185"/>
      <c r="C54" s="185"/>
      <c r="D54" s="185"/>
      <c r="E54" s="185"/>
      <c r="F54" s="185"/>
      <c r="G54" s="202"/>
      <c r="H54" s="202"/>
      <c r="I54" s="213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13"/>
      <c r="V54" s="202"/>
      <c r="W54" s="202"/>
      <c r="X54" s="202"/>
      <c r="Y54" s="202"/>
      <c r="Z54" s="202"/>
      <c r="AA54" s="202"/>
      <c r="AB54" s="202"/>
      <c r="AC54" s="202"/>
      <c r="AD54" s="202"/>
      <c r="AE54" s="213"/>
      <c r="AF54" s="202"/>
      <c r="AG54" s="202"/>
      <c r="AH54" s="202"/>
      <c r="AI54" s="213"/>
      <c r="AJ54" s="202"/>
      <c r="AK54" s="202"/>
      <c r="AL54" s="202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</row>
    <row r="55" spans="1:48" ht="15" hidden="1">
      <c r="A55" s="185">
        <f ca="1">IFERROR(__xludf.DUMMYFUNCTION("""COMPUTED_VALUE"""),52)</f>
        <v>52</v>
      </c>
      <c r="B55" s="185"/>
      <c r="C55" s="185"/>
      <c r="D55" s="185"/>
      <c r="E55" s="185"/>
      <c r="F55" s="185"/>
      <c r="G55" s="202"/>
      <c r="H55" s="202"/>
      <c r="I55" s="213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13"/>
      <c r="V55" s="202"/>
      <c r="W55" s="202"/>
      <c r="X55" s="202"/>
      <c r="Y55" s="202"/>
      <c r="Z55" s="202"/>
      <c r="AA55" s="202"/>
      <c r="AB55" s="202"/>
      <c r="AC55" s="202"/>
      <c r="AD55" s="202"/>
      <c r="AE55" s="213"/>
      <c r="AF55" s="202"/>
      <c r="AG55" s="202"/>
      <c r="AH55" s="202"/>
      <c r="AI55" s="213"/>
      <c r="AJ55" s="202"/>
      <c r="AK55" s="202"/>
      <c r="AL55" s="202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</row>
    <row r="56" spans="1:48" ht="15" hidden="1">
      <c r="A56" s="185">
        <f ca="1">IFERROR(__xludf.DUMMYFUNCTION("""COMPUTED_VALUE"""),53)</f>
        <v>53</v>
      </c>
      <c r="B56" s="185"/>
      <c r="C56" s="185"/>
      <c r="D56" s="185"/>
      <c r="E56" s="185"/>
      <c r="F56" s="185"/>
      <c r="G56" s="202"/>
      <c r="H56" s="202"/>
      <c r="I56" s="213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13"/>
      <c r="V56" s="202"/>
      <c r="W56" s="202"/>
      <c r="X56" s="202"/>
      <c r="Y56" s="202"/>
      <c r="Z56" s="202"/>
      <c r="AA56" s="202"/>
      <c r="AB56" s="202"/>
      <c r="AC56" s="202"/>
      <c r="AD56" s="202"/>
      <c r="AE56" s="213"/>
      <c r="AF56" s="202"/>
      <c r="AG56" s="202"/>
      <c r="AH56" s="202"/>
      <c r="AI56" s="213"/>
      <c r="AJ56" s="202"/>
      <c r="AK56" s="202"/>
      <c r="AL56" s="202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</row>
    <row r="57" spans="1:48" ht="15" hidden="1">
      <c r="A57" s="185">
        <f ca="1">IFERROR(__xludf.DUMMYFUNCTION("""COMPUTED_VALUE"""),54)</f>
        <v>54</v>
      </c>
      <c r="B57" s="185"/>
      <c r="C57" s="185"/>
      <c r="D57" s="185"/>
      <c r="E57" s="185"/>
      <c r="F57" s="185"/>
      <c r="G57" s="202"/>
      <c r="H57" s="202"/>
      <c r="I57" s="213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13"/>
      <c r="V57" s="202"/>
      <c r="W57" s="202"/>
      <c r="X57" s="202"/>
      <c r="Y57" s="202"/>
      <c r="Z57" s="202"/>
      <c r="AA57" s="202"/>
      <c r="AB57" s="202"/>
      <c r="AC57" s="202"/>
      <c r="AD57" s="202"/>
      <c r="AE57" s="213"/>
      <c r="AF57" s="202"/>
      <c r="AG57" s="202"/>
      <c r="AH57" s="202"/>
      <c r="AI57" s="213"/>
      <c r="AJ57" s="202"/>
      <c r="AK57" s="202"/>
      <c r="AL57" s="202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</row>
    <row r="58" spans="1:48" ht="15" hidden="1">
      <c r="A58" s="185">
        <f ca="1">IFERROR(__xludf.DUMMYFUNCTION("""COMPUTED_VALUE"""),55)</f>
        <v>55</v>
      </c>
      <c r="B58" s="185"/>
      <c r="C58" s="185"/>
      <c r="D58" s="185"/>
      <c r="E58" s="185"/>
      <c r="F58" s="185"/>
      <c r="G58" s="202"/>
      <c r="H58" s="202"/>
      <c r="I58" s="213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13"/>
      <c r="V58" s="202"/>
      <c r="W58" s="202"/>
      <c r="X58" s="202"/>
      <c r="Y58" s="202"/>
      <c r="Z58" s="202"/>
      <c r="AA58" s="202"/>
      <c r="AB58" s="202"/>
      <c r="AC58" s="202"/>
      <c r="AD58" s="202"/>
      <c r="AE58" s="213"/>
      <c r="AF58" s="202"/>
      <c r="AG58" s="202"/>
      <c r="AH58" s="202"/>
      <c r="AI58" s="213"/>
      <c r="AJ58" s="202"/>
      <c r="AK58" s="202"/>
      <c r="AL58" s="202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</row>
    <row r="59" spans="1:48" ht="15" hidden="1">
      <c r="A59" s="185">
        <f ca="1">IFERROR(__xludf.DUMMYFUNCTION("""COMPUTED_VALUE"""),56)</f>
        <v>56</v>
      </c>
      <c r="B59" s="185"/>
      <c r="C59" s="185"/>
      <c r="D59" s="185"/>
      <c r="E59" s="185"/>
      <c r="F59" s="185"/>
      <c r="G59" s="202"/>
      <c r="H59" s="202"/>
      <c r="I59" s="213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13"/>
      <c r="V59" s="202"/>
      <c r="W59" s="202"/>
      <c r="X59" s="202"/>
      <c r="Y59" s="202"/>
      <c r="Z59" s="202"/>
      <c r="AA59" s="202"/>
      <c r="AB59" s="202"/>
      <c r="AC59" s="202"/>
      <c r="AD59" s="202"/>
      <c r="AE59" s="213"/>
      <c r="AF59" s="202"/>
      <c r="AG59" s="202"/>
      <c r="AH59" s="202"/>
      <c r="AI59" s="213"/>
      <c r="AJ59" s="202"/>
      <c r="AK59" s="202"/>
      <c r="AL59" s="202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</row>
    <row r="60" spans="1:48" ht="15" hidden="1">
      <c r="A60" s="185">
        <f ca="1">IFERROR(__xludf.DUMMYFUNCTION("""COMPUTED_VALUE"""),57)</f>
        <v>57</v>
      </c>
      <c r="B60" s="185"/>
      <c r="C60" s="185"/>
      <c r="D60" s="185"/>
      <c r="E60" s="185"/>
      <c r="F60" s="185"/>
      <c r="G60" s="202"/>
      <c r="H60" s="202"/>
      <c r="I60" s="213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13"/>
      <c r="V60" s="202"/>
      <c r="W60" s="202"/>
      <c r="X60" s="202"/>
      <c r="Y60" s="202"/>
      <c r="Z60" s="202"/>
      <c r="AA60" s="202"/>
      <c r="AB60" s="202"/>
      <c r="AC60" s="202"/>
      <c r="AD60" s="202"/>
      <c r="AE60" s="213"/>
      <c r="AF60" s="202"/>
      <c r="AG60" s="202"/>
      <c r="AH60" s="202"/>
      <c r="AI60" s="213"/>
      <c r="AJ60" s="202"/>
      <c r="AK60" s="202"/>
      <c r="AL60" s="202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</row>
    <row r="61" spans="1:48" ht="15" hidden="1">
      <c r="A61" s="185">
        <f ca="1">IFERROR(__xludf.DUMMYFUNCTION("""COMPUTED_VALUE"""),58)</f>
        <v>58</v>
      </c>
      <c r="B61" s="185"/>
      <c r="C61" s="185"/>
      <c r="D61" s="185"/>
      <c r="E61" s="185"/>
      <c r="F61" s="185"/>
      <c r="G61" s="202"/>
      <c r="H61" s="202"/>
      <c r="I61" s="213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13"/>
      <c r="V61" s="202"/>
      <c r="W61" s="202"/>
      <c r="X61" s="202"/>
      <c r="Y61" s="202"/>
      <c r="Z61" s="202"/>
      <c r="AA61" s="202"/>
      <c r="AB61" s="202"/>
      <c r="AC61" s="202"/>
      <c r="AD61" s="202"/>
      <c r="AE61" s="213"/>
      <c r="AF61" s="202"/>
      <c r="AG61" s="202"/>
      <c r="AH61" s="202"/>
      <c r="AI61" s="213"/>
      <c r="AJ61" s="202"/>
      <c r="AK61" s="202"/>
      <c r="AL61" s="202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</row>
    <row r="62" spans="1:48" ht="15" hidden="1">
      <c r="A62" s="185">
        <f ca="1">IFERROR(__xludf.DUMMYFUNCTION("""COMPUTED_VALUE"""),59)</f>
        <v>59</v>
      </c>
      <c r="B62" s="185"/>
      <c r="C62" s="185"/>
      <c r="D62" s="185"/>
      <c r="E62" s="185"/>
      <c r="F62" s="185"/>
      <c r="G62" s="202"/>
      <c r="H62" s="202"/>
      <c r="I62" s="213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13"/>
      <c r="V62" s="202"/>
      <c r="W62" s="202"/>
      <c r="X62" s="202"/>
      <c r="Y62" s="202"/>
      <c r="Z62" s="202"/>
      <c r="AA62" s="202"/>
      <c r="AB62" s="202"/>
      <c r="AC62" s="202"/>
      <c r="AD62" s="202"/>
      <c r="AE62" s="213"/>
      <c r="AF62" s="202"/>
      <c r="AG62" s="202"/>
      <c r="AH62" s="202"/>
      <c r="AI62" s="213"/>
      <c r="AJ62" s="202"/>
      <c r="AK62" s="202"/>
      <c r="AL62" s="202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</row>
    <row r="63" spans="1:48" ht="15" hidden="1">
      <c r="A63" s="185">
        <f ca="1">IFERROR(__xludf.DUMMYFUNCTION("""COMPUTED_VALUE"""),60)</f>
        <v>60</v>
      </c>
      <c r="B63" s="185"/>
      <c r="C63" s="185"/>
      <c r="D63" s="185"/>
      <c r="E63" s="185"/>
      <c r="F63" s="185"/>
      <c r="G63" s="202"/>
      <c r="H63" s="202"/>
      <c r="I63" s="213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13"/>
      <c r="V63" s="202"/>
      <c r="W63" s="202"/>
      <c r="X63" s="202"/>
      <c r="Y63" s="202"/>
      <c r="Z63" s="202"/>
      <c r="AA63" s="202"/>
      <c r="AB63" s="202"/>
      <c r="AC63" s="202"/>
      <c r="AD63" s="202"/>
      <c r="AE63" s="213"/>
      <c r="AF63" s="202"/>
      <c r="AG63" s="202"/>
      <c r="AH63" s="202"/>
      <c r="AI63" s="213"/>
      <c r="AJ63" s="202"/>
      <c r="AK63" s="202"/>
      <c r="AL63" s="202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</row>
    <row r="64" spans="1:48" ht="15" hidden="1">
      <c r="A64" s="185">
        <f ca="1">IFERROR(__xludf.DUMMYFUNCTION("""COMPUTED_VALUE"""),61)</f>
        <v>61</v>
      </c>
      <c r="B64" s="185"/>
      <c r="C64" s="185"/>
      <c r="D64" s="185"/>
      <c r="E64" s="185"/>
      <c r="F64" s="185"/>
      <c r="G64" s="202"/>
      <c r="H64" s="202"/>
      <c r="I64" s="213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13"/>
      <c r="V64" s="202"/>
      <c r="W64" s="202"/>
      <c r="X64" s="202"/>
      <c r="Y64" s="202"/>
      <c r="Z64" s="202"/>
      <c r="AA64" s="202"/>
      <c r="AB64" s="202"/>
      <c r="AC64" s="202"/>
      <c r="AD64" s="202"/>
      <c r="AE64" s="213"/>
      <c r="AF64" s="202"/>
      <c r="AG64" s="202"/>
      <c r="AH64" s="202"/>
      <c r="AI64" s="213"/>
      <c r="AJ64" s="202"/>
      <c r="AK64" s="202"/>
      <c r="AL64" s="202"/>
      <c r="AM64" s="203"/>
      <c r="AN64" s="203"/>
      <c r="AO64" s="203"/>
      <c r="AP64" s="203"/>
      <c r="AQ64" s="203"/>
      <c r="AR64" s="203"/>
      <c r="AS64" s="203"/>
      <c r="AT64" s="203"/>
      <c r="AU64" s="203"/>
      <c r="AV64" s="203"/>
    </row>
    <row r="65" spans="1:48" ht="15" hidden="1">
      <c r="A65" s="185">
        <f ca="1">IFERROR(__xludf.DUMMYFUNCTION("""COMPUTED_VALUE"""),62)</f>
        <v>62</v>
      </c>
      <c r="B65" s="185"/>
      <c r="C65" s="185"/>
      <c r="D65" s="185"/>
      <c r="E65" s="185"/>
      <c r="F65" s="185"/>
      <c r="G65" s="202"/>
      <c r="H65" s="202"/>
      <c r="I65" s="213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13"/>
      <c r="V65" s="202"/>
      <c r="W65" s="202"/>
      <c r="X65" s="202"/>
      <c r="Y65" s="202"/>
      <c r="Z65" s="202"/>
      <c r="AA65" s="202"/>
      <c r="AB65" s="202"/>
      <c r="AC65" s="202"/>
      <c r="AD65" s="202"/>
      <c r="AE65" s="213"/>
      <c r="AF65" s="202"/>
      <c r="AG65" s="202"/>
      <c r="AH65" s="202"/>
      <c r="AI65" s="213"/>
      <c r="AJ65" s="202"/>
      <c r="AK65" s="202"/>
      <c r="AL65" s="202"/>
      <c r="AM65" s="203"/>
      <c r="AN65" s="203"/>
      <c r="AO65" s="203"/>
      <c r="AP65" s="203"/>
      <c r="AQ65" s="203"/>
      <c r="AR65" s="203"/>
      <c r="AS65" s="203"/>
      <c r="AT65" s="203"/>
      <c r="AU65" s="203"/>
      <c r="AV65" s="203"/>
    </row>
    <row r="66" spans="1:48" ht="15" hidden="1">
      <c r="A66" s="185">
        <f ca="1">IFERROR(__xludf.DUMMYFUNCTION("""COMPUTED_VALUE"""),63)</f>
        <v>63</v>
      </c>
      <c r="B66" s="185"/>
      <c r="C66" s="185"/>
      <c r="D66" s="185"/>
      <c r="E66" s="185"/>
      <c r="F66" s="185"/>
      <c r="G66" s="202"/>
      <c r="H66" s="202"/>
      <c r="I66" s="213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13"/>
      <c r="V66" s="202"/>
      <c r="W66" s="202"/>
      <c r="X66" s="202"/>
      <c r="Y66" s="202"/>
      <c r="Z66" s="202"/>
      <c r="AA66" s="202"/>
      <c r="AB66" s="202"/>
      <c r="AC66" s="202"/>
      <c r="AD66" s="202"/>
      <c r="AE66" s="213"/>
      <c r="AF66" s="202"/>
      <c r="AG66" s="202"/>
      <c r="AH66" s="202"/>
      <c r="AI66" s="213"/>
      <c r="AJ66" s="202"/>
      <c r="AK66" s="202"/>
      <c r="AL66" s="202"/>
      <c r="AM66" s="203"/>
      <c r="AN66" s="203"/>
      <c r="AO66" s="203"/>
      <c r="AP66" s="203"/>
      <c r="AQ66" s="203"/>
      <c r="AR66" s="203"/>
      <c r="AS66" s="203"/>
      <c r="AT66" s="203"/>
      <c r="AU66" s="203"/>
      <c r="AV66" s="203"/>
    </row>
    <row r="67" spans="1:48" ht="15" hidden="1">
      <c r="A67" s="185">
        <f ca="1">IFERROR(__xludf.DUMMYFUNCTION("""COMPUTED_VALUE"""),64)</f>
        <v>64</v>
      </c>
      <c r="B67" s="185"/>
      <c r="C67" s="185"/>
      <c r="D67" s="185"/>
      <c r="E67" s="185"/>
      <c r="F67" s="185"/>
      <c r="G67" s="202"/>
      <c r="H67" s="202"/>
      <c r="I67" s="213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13"/>
      <c r="V67" s="202"/>
      <c r="W67" s="202"/>
      <c r="X67" s="202"/>
      <c r="Y67" s="202"/>
      <c r="Z67" s="202"/>
      <c r="AA67" s="202"/>
      <c r="AB67" s="202"/>
      <c r="AC67" s="202"/>
      <c r="AD67" s="202"/>
      <c r="AE67" s="213"/>
      <c r="AF67" s="202"/>
      <c r="AG67" s="202"/>
      <c r="AH67" s="202"/>
      <c r="AI67" s="213"/>
      <c r="AJ67" s="202"/>
      <c r="AK67" s="202"/>
      <c r="AL67" s="202"/>
      <c r="AM67" s="203"/>
      <c r="AN67" s="203"/>
      <c r="AO67" s="203"/>
      <c r="AP67" s="203"/>
      <c r="AQ67" s="203"/>
      <c r="AR67" s="203"/>
      <c r="AS67" s="203"/>
      <c r="AT67" s="203"/>
      <c r="AU67" s="203"/>
      <c r="AV67" s="203"/>
    </row>
    <row r="68" spans="1:48" ht="15" hidden="1">
      <c r="A68" s="185">
        <f ca="1">IFERROR(__xludf.DUMMYFUNCTION("""COMPUTED_VALUE"""),65)</f>
        <v>65</v>
      </c>
      <c r="B68" s="185"/>
      <c r="C68" s="185"/>
      <c r="D68" s="185"/>
      <c r="E68" s="185"/>
      <c r="F68" s="185"/>
      <c r="G68" s="202"/>
      <c r="H68" s="202"/>
      <c r="I68" s="213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13"/>
      <c r="V68" s="202"/>
      <c r="W68" s="202"/>
      <c r="X68" s="202"/>
      <c r="Y68" s="202"/>
      <c r="Z68" s="202"/>
      <c r="AA68" s="202"/>
      <c r="AB68" s="202"/>
      <c r="AC68" s="202"/>
      <c r="AD68" s="202"/>
      <c r="AE68" s="213"/>
      <c r="AF68" s="202"/>
      <c r="AG68" s="202"/>
      <c r="AH68" s="202"/>
      <c r="AI68" s="213"/>
      <c r="AJ68" s="202"/>
      <c r="AK68" s="202"/>
      <c r="AL68" s="202"/>
      <c r="AM68" s="203"/>
      <c r="AN68" s="203"/>
      <c r="AO68" s="203"/>
      <c r="AP68" s="203"/>
      <c r="AQ68" s="203"/>
      <c r="AR68" s="203"/>
      <c r="AS68" s="203"/>
      <c r="AT68" s="203"/>
      <c r="AU68" s="203"/>
      <c r="AV68" s="203"/>
    </row>
    <row r="69" spans="1:48" ht="15" hidden="1">
      <c r="A69" s="185">
        <f ca="1">IFERROR(__xludf.DUMMYFUNCTION("""COMPUTED_VALUE"""),66)</f>
        <v>66</v>
      </c>
      <c r="B69" s="185"/>
      <c r="C69" s="185"/>
      <c r="D69" s="185"/>
      <c r="E69" s="185"/>
      <c r="F69" s="185"/>
      <c r="G69" s="202"/>
      <c r="H69" s="202"/>
      <c r="I69" s="213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13"/>
      <c r="V69" s="202"/>
      <c r="W69" s="202"/>
      <c r="X69" s="202"/>
      <c r="Y69" s="202"/>
      <c r="Z69" s="202"/>
      <c r="AA69" s="202"/>
      <c r="AB69" s="202"/>
      <c r="AC69" s="202"/>
      <c r="AD69" s="202"/>
      <c r="AE69" s="213"/>
      <c r="AF69" s="202"/>
      <c r="AG69" s="202"/>
      <c r="AH69" s="202"/>
      <c r="AI69" s="213"/>
      <c r="AJ69" s="202"/>
      <c r="AK69" s="202"/>
      <c r="AL69" s="202"/>
      <c r="AM69" s="203"/>
      <c r="AN69" s="203"/>
      <c r="AO69" s="203"/>
      <c r="AP69" s="203"/>
      <c r="AQ69" s="203"/>
      <c r="AR69" s="203"/>
      <c r="AS69" s="203"/>
      <c r="AT69" s="203"/>
      <c r="AU69" s="203"/>
      <c r="AV69" s="203"/>
    </row>
    <row r="70" spans="1:48" ht="15" hidden="1">
      <c r="A70" s="185">
        <f ca="1">IFERROR(__xludf.DUMMYFUNCTION("""COMPUTED_VALUE"""),67)</f>
        <v>67</v>
      </c>
      <c r="B70" s="185"/>
      <c r="C70" s="185"/>
      <c r="D70" s="185"/>
      <c r="E70" s="185"/>
      <c r="F70" s="185"/>
      <c r="G70" s="202"/>
      <c r="H70" s="202"/>
      <c r="I70" s="213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13"/>
      <c r="V70" s="202"/>
      <c r="W70" s="202"/>
      <c r="X70" s="202"/>
      <c r="Y70" s="202"/>
      <c r="Z70" s="202"/>
      <c r="AA70" s="202"/>
      <c r="AB70" s="202"/>
      <c r="AC70" s="202"/>
      <c r="AD70" s="202"/>
      <c r="AE70" s="213"/>
      <c r="AF70" s="202"/>
      <c r="AG70" s="202"/>
      <c r="AH70" s="202"/>
      <c r="AI70" s="213"/>
      <c r="AJ70" s="202"/>
      <c r="AK70" s="202"/>
      <c r="AL70" s="202"/>
      <c r="AM70" s="203"/>
      <c r="AN70" s="203"/>
      <c r="AO70" s="203"/>
      <c r="AP70" s="203"/>
      <c r="AQ70" s="203"/>
      <c r="AR70" s="203"/>
      <c r="AS70" s="203"/>
      <c r="AT70" s="203"/>
      <c r="AU70" s="203"/>
      <c r="AV70" s="203"/>
    </row>
    <row r="71" spans="1:48" ht="15" hidden="1">
      <c r="A71" s="185">
        <f ca="1">IFERROR(__xludf.DUMMYFUNCTION("""COMPUTED_VALUE"""),68)</f>
        <v>68</v>
      </c>
      <c r="B71" s="185"/>
      <c r="C71" s="185"/>
      <c r="D71" s="185"/>
      <c r="E71" s="185"/>
      <c r="F71" s="185"/>
      <c r="G71" s="202"/>
      <c r="H71" s="202"/>
      <c r="I71" s="213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13"/>
      <c r="V71" s="202"/>
      <c r="W71" s="202"/>
      <c r="X71" s="202"/>
      <c r="Y71" s="202"/>
      <c r="Z71" s="202"/>
      <c r="AA71" s="202"/>
      <c r="AB71" s="202"/>
      <c r="AC71" s="202"/>
      <c r="AD71" s="202"/>
      <c r="AE71" s="213"/>
      <c r="AF71" s="202"/>
      <c r="AG71" s="202"/>
      <c r="AH71" s="202"/>
      <c r="AI71" s="213"/>
      <c r="AJ71" s="202"/>
      <c r="AK71" s="202"/>
      <c r="AL71" s="202"/>
      <c r="AM71" s="203"/>
      <c r="AN71" s="203"/>
      <c r="AO71" s="203"/>
      <c r="AP71" s="203"/>
      <c r="AQ71" s="203"/>
      <c r="AR71" s="203"/>
      <c r="AS71" s="203"/>
      <c r="AT71" s="203"/>
      <c r="AU71" s="203"/>
      <c r="AV71" s="203"/>
    </row>
    <row r="72" spans="1:48" ht="15" hidden="1">
      <c r="A72" s="185">
        <f ca="1">IFERROR(__xludf.DUMMYFUNCTION("""COMPUTED_VALUE"""),69)</f>
        <v>69</v>
      </c>
      <c r="B72" s="185"/>
      <c r="C72" s="185"/>
      <c r="D72" s="185"/>
      <c r="E72" s="185"/>
      <c r="F72" s="185"/>
      <c r="G72" s="202"/>
      <c r="H72" s="202"/>
      <c r="I72" s="213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13"/>
      <c r="V72" s="202"/>
      <c r="W72" s="202"/>
      <c r="X72" s="202"/>
      <c r="Y72" s="202"/>
      <c r="Z72" s="202"/>
      <c r="AA72" s="202"/>
      <c r="AB72" s="202"/>
      <c r="AC72" s="202"/>
      <c r="AD72" s="202"/>
      <c r="AE72" s="213"/>
      <c r="AF72" s="202"/>
      <c r="AG72" s="202"/>
      <c r="AH72" s="202"/>
      <c r="AI72" s="213"/>
      <c r="AJ72" s="202"/>
      <c r="AK72" s="202"/>
      <c r="AL72" s="202"/>
      <c r="AM72" s="203"/>
      <c r="AN72" s="203"/>
      <c r="AO72" s="203"/>
      <c r="AP72" s="203"/>
      <c r="AQ72" s="203"/>
      <c r="AR72" s="203"/>
      <c r="AS72" s="203"/>
      <c r="AT72" s="203"/>
      <c r="AU72" s="203"/>
      <c r="AV72" s="203"/>
    </row>
    <row r="73" spans="1:48" ht="15" hidden="1">
      <c r="A73" s="185">
        <f ca="1">IFERROR(__xludf.DUMMYFUNCTION("""COMPUTED_VALUE"""),70)</f>
        <v>70</v>
      </c>
      <c r="B73" s="185"/>
      <c r="C73" s="185"/>
      <c r="D73" s="185"/>
      <c r="E73" s="185"/>
      <c r="F73" s="185"/>
      <c r="G73" s="202"/>
      <c r="H73" s="202"/>
      <c r="I73" s="213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13"/>
      <c r="V73" s="202"/>
      <c r="W73" s="202"/>
      <c r="X73" s="202"/>
      <c r="Y73" s="202"/>
      <c r="Z73" s="202"/>
      <c r="AA73" s="202"/>
      <c r="AB73" s="202"/>
      <c r="AC73" s="202"/>
      <c r="AD73" s="202"/>
      <c r="AE73" s="213"/>
      <c r="AF73" s="202"/>
      <c r="AG73" s="202"/>
      <c r="AH73" s="202"/>
      <c r="AI73" s="213"/>
      <c r="AJ73" s="202"/>
      <c r="AK73" s="202"/>
      <c r="AL73" s="202"/>
      <c r="AM73" s="203"/>
      <c r="AN73" s="203"/>
      <c r="AO73" s="203"/>
      <c r="AP73" s="203"/>
      <c r="AQ73" s="203"/>
      <c r="AR73" s="203"/>
      <c r="AS73" s="203"/>
      <c r="AT73" s="203"/>
      <c r="AU73" s="203"/>
      <c r="AV73" s="203"/>
    </row>
    <row r="74" spans="1:48" ht="15" hidden="1">
      <c r="A74" s="185">
        <f ca="1">IFERROR(__xludf.DUMMYFUNCTION("""COMPUTED_VALUE"""),71)</f>
        <v>71</v>
      </c>
      <c r="B74" s="185"/>
      <c r="C74" s="185"/>
      <c r="D74" s="185"/>
      <c r="E74" s="185"/>
      <c r="F74" s="185"/>
      <c r="G74" s="202"/>
      <c r="H74" s="202"/>
      <c r="I74" s="213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13"/>
      <c r="V74" s="202"/>
      <c r="W74" s="202"/>
      <c r="X74" s="202"/>
      <c r="Y74" s="202"/>
      <c r="Z74" s="202"/>
      <c r="AA74" s="202"/>
      <c r="AB74" s="202"/>
      <c r="AC74" s="202"/>
      <c r="AD74" s="202"/>
      <c r="AE74" s="213"/>
      <c r="AF74" s="202"/>
      <c r="AG74" s="202"/>
      <c r="AH74" s="202"/>
      <c r="AI74" s="213"/>
      <c r="AJ74" s="202"/>
      <c r="AK74" s="202"/>
      <c r="AL74" s="202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</row>
    <row r="75" spans="1:48" ht="15" hidden="1">
      <c r="A75" s="185">
        <f ca="1">IFERROR(__xludf.DUMMYFUNCTION("""COMPUTED_VALUE"""),72)</f>
        <v>72</v>
      </c>
      <c r="B75" s="185"/>
      <c r="C75" s="185"/>
      <c r="D75" s="185"/>
      <c r="E75" s="185"/>
      <c r="F75" s="185"/>
      <c r="G75" s="202"/>
      <c r="H75" s="202"/>
      <c r="I75" s="213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13"/>
      <c r="V75" s="202"/>
      <c r="W75" s="202"/>
      <c r="X75" s="202"/>
      <c r="Y75" s="202"/>
      <c r="Z75" s="202"/>
      <c r="AA75" s="202"/>
      <c r="AB75" s="202"/>
      <c r="AC75" s="202"/>
      <c r="AD75" s="202"/>
      <c r="AE75" s="213"/>
      <c r="AF75" s="202"/>
      <c r="AG75" s="202"/>
      <c r="AH75" s="202"/>
      <c r="AI75" s="213"/>
      <c r="AJ75" s="202"/>
      <c r="AK75" s="202"/>
      <c r="AL75" s="202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</row>
    <row r="76" spans="1:48" ht="15" hidden="1">
      <c r="A76" s="185">
        <f ca="1">IFERROR(__xludf.DUMMYFUNCTION("""COMPUTED_VALUE"""),73)</f>
        <v>73</v>
      </c>
      <c r="B76" s="185"/>
      <c r="C76" s="185"/>
      <c r="D76" s="185"/>
      <c r="E76" s="185"/>
      <c r="F76" s="185"/>
      <c r="G76" s="202"/>
      <c r="H76" s="202"/>
      <c r="I76" s="213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13"/>
      <c r="V76" s="202"/>
      <c r="W76" s="202"/>
      <c r="X76" s="202"/>
      <c r="Y76" s="202"/>
      <c r="Z76" s="202"/>
      <c r="AA76" s="202"/>
      <c r="AB76" s="202"/>
      <c r="AC76" s="202"/>
      <c r="AD76" s="202"/>
      <c r="AE76" s="213"/>
      <c r="AF76" s="202"/>
      <c r="AG76" s="202"/>
      <c r="AH76" s="202"/>
      <c r="AI76" s="213"/>
      <c r="AJ76" s="202"/>
      <c r="AK76" s="202"/>
      <c r="AL76" s="202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</row>
    <row r="77" spans="1:48" ht="15" hidden="1">
      <c r="A77" s="185">
        <f ca="1">IFERROR(__xludf.DUMMYFUNCTION("""COMPUTED_VALUE"""),74)</f>
        <v>74</v>
      </c>
      <c r="B77" s="185"/>
      <c r="C77" s="185"/>
      <c r="D77" s="185"/>
      <c r="E77" s="185"/>
      <c r="F77" s="185"/>
      <c r="G77" s="202"/>
      <c r="H77" s="202"/>
      <c r="I77" s="213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13"/>
      <c r="V77" s="202"/>
      <c r="W77" s="202"/>
      <c r="X77" s="202"/>
      <c r="Y77" s="202"/>
      <c r="Z77" s="202"/>
      <c r="AA77" s="202"/>
      <c r="AB77" s="202"/>
      <c r="AC77" s="202"/>
      <c r="AD77" s="202"/>
      <c r="AE77" s="213"/>
      <c r="AF77" s="202"/>
      <c r="AG77" s="202"/>
      <c r="AH77" s="202"/>
      <c r="AI77" s="213"/>
      <c r="AJ77" s="202"/>
      <c r="AK77" s="202"/>
      <c r="AL77" s="202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</row>
    <row r="78" spans="1:48" ht="15" hidden="1">
      <c r="A78" s="185">
        <f ca="1">IFERROR(__xludf.DUMMYFUNCTION("""COMPUTED_VALUE"""),75)</f>
        <v>75</v>
      </c>
      <c r="B78" s="185"/>
      <c r="C78" s="185"/>
      <c r="D78" s="185"/>
      <c r="E78" s="185"/>
      <c r="F78" s="185"/>
      <c r="G78" s="202"/>
      <c r="H78" s="202"/>
      <c r="I78" s="213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13"/>
      <c r="V78" s="202"/>
      <c r="W78" s="202"/>
      <c r="X78" s="202"/>
      <c r="Y78" s="202"/>
      <c r="Z78" s="202"/>
      <c r="AA78" s="202"/>
      <c r="AB78" s="202"/>
      <c r="AC78" s="202"/>
      <c r="AD78" s="202"/>
      <c r="AE78" s="213"/>
      <c r="AF78" s="202"/>
      <c r="AG78" s="202"/>
      <c r="AH78" s="202"/>
      <c r="AI78" s="213"/>
      <c r="AJ78" s="202"/>
      <c r="AK78" s="202"/>
      <c r="AL78" s="202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</row>
    <row r="79" spans="1:48" ht="15" hidden="1">
      <c r="A79" s="185">
        <f ca="1">IFERROR(__xludf.DUMMYFUNCTION("""COMPUTED_VALUE"""),76)</f>
        <v>76</v>
      </c>
      <c r="B79" s="185"/>
      <c r="C79" s="185"/>
      <c r="D79" s="185"/>
      <c r="E79" s="185"/>
      <c r="F79" s="185"/>
      <c r="G79" s="202"/>
      <c r="H79" s="202"/>
      <c r="I79" s="213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13"/>
      <c r="V79" s="202"/>
      <c r="W79" s="202"/>
      <c r="X79" s="202"/>
      <c r="Y79" s="202"/>
      <c r="Z79" s="202"/>
      <c r="AA79" s="202"/>
      <c r="AB79" s="202"/>
      <c r="AC79" s="202"/>
      <c r="AD79" s="202"/>
      <c r="AE79" s="213"/>
      <c r="AF79" s="202"/>
      <c r="AG79" s="202"/>
      <c r="AH79" s="202"/>
      <c r="AI79" s="213"/>
      <c r="AJ79" s="202"/>
      <c r="AK79" s="202"/>
      <c r="AL79" s="202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</row>
    <row r="80" spans="1:48" ht="15" hidden="1">
      <c r="A80" s="185">
        <f ca="1">IFERROR(__xludf.DUMMYFUNCTION("""COMPUTED_VALUE"""),77)</f>
        <v>77</v>
      </c>
      <c r="B80" s="185"/>
      <c r="C80" s="185"/>
      <c r="D80" s="185"/>
      <c r="E80" s="185"/>
      <c r="F80" s="185"/>
      <c r="G80" s="202"/>
      <c r="H80" s="202"/>
      <c r="I80" s="213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13"/>
      <c r="V80" s="202"/>
      <c r="W80" s="202"/>
      <c r="X80" s="202"/>
      <c r="Y80" s="202"/>
      <c r="Z80" s="202"/>
      <c r="AA80" s="202"/>
      <c r="AB80" s="202"/>
      <c r="AC80" s="202"/>
      <c r="AD80" s="202"/>
      <c r="AE80" s="213"/>
      <c r="AF80" s="202"/>
      <c r="AG80" s="202"/>
      <c r="AH80" s="202"/>
      <c r="AI80" s="213"/>
      <c r="AJ80" s="202"/>
      <c r="AK80" s="202"/>
      <c r="AL80" s="202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</row>
    <row r="81" spans="1:48" ht="15" hidden="1">
      <c r="A81" s="185">
        <f ca="1">IFERROR(__xludf.DUMMYFUNCTION("""COMPUTED_VALUE"""),78)</f>
        <v>78</v>
      </c>
      <c r="B81" s="185"/>
      <c r="C81" s="185"/>
      <c r="D81" s="185"/>
      <c r="E81" s="185"/>
      <c r="F81" s="185"/>
      <c r="G81" s="202"/>
      <c r="H81" s="202"/>
      <c r="I81" s="213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13"/>
      <c r="V81" s="202"/>
      <c r="W81" s="202"/>
      <c r="X81" s="202"/>
      <c r="Y81" s="202"/>
      <c r="Z81" s="202"/>
      <c r="AA81" s="202"/>
      <c r="AB81" s="202"/>
      <c r="AC81" s="202"/>
      <c r="AD81" s="202"/>
      <c r="AE81" s="213"/>
      <c r="AF81" s="202"/>
      <c r="AG81" s="202"/>
      <c r="AH81" s="202"/>
      <c r="AI81" s="213"/>
      <c r="AJ81" s="202"/>
      <c r="AK81" s="202"/>
      <c r="AL81" s="202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</row>
    <row r="82" spans="1:48" ht="15" hidden="1">
      <c r="A82" s="185">
        <f ca="1">IFERROR(__xludf.DUMMYFUNCTION("""COMPUTED_VALUE"""),79)</f>
        <v>79</v>
      </c>
      <c r="B82" s="185"/>
      <c r="C82" s="185"/>
      <c r="D82" s="185"/>
      <c r="E82" s="185"/>
      <c r="F82" s="185"/>
      <c r="G82" s="202"/>
      <c r="H82" s="202"/>
      <c r="I82" s="213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13"/>
      <c r="V82" s="202"/>
      <c r="W82" s="202"/>
      <c r="X82" s="202"/>
      <c r="Y82" s="202"/>
      <c r="Z82" s="202"/>
      <c r="AA82" s="202"/>
      <c r="AB82" s="202"/>
      <c r="AC82" s="202"/>
      <c r="AD82" s="202"/>
      <c r="AE82" s="213"/>
      <c r="AF82" s="202"/>
      <c r="AG82" s="202"/>
      <c r="AH82" s="202"/>
      <c r="AI82" s="213"/>
      <c r="AJ82" s="202"/>
      <c r="AK82" s="202"/>
      <c r="AL82" s="202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</row>
    <row r="83" spans="1:48" ht="15" hidden="1">
      <c r="A83" s="185">
        <f ca="1">IFERROR(__xludf.DUMMYFUNCTION("""COMPUTED_VALUE"""),80)</f>
        <v>80</v>
      </c>
      <c r="B83" s="185"/>
      <c r="C83" s="185"/>
      <c r="D83" s="185"/>
      <c r="E83" s="185"/>
      <c r="F83" s="185"/>
      <c r="G83" s="202"/>
      <c r="H83" s="202"/>
      <c r="I83" s="213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13"/>
      <c r="V83" s="202"/>
      <c r="W83" s="202"/>
      <c r="X83" s="202"/>
      <c r="Y83" s="202"/>
      <c r="Z83" s="202"/>
      <c r="AA83" s="202"/>
      <c r="AB83" s="202"/>
      <c r="AC83" s="202"/>
      <c r="AD83" s="202"/>
      <c r="AE83" s="213"/>
      <c r="AF83" s="202"/>
      <c r="AG83" s="202"/>
      <c r="AH83" s="202"/>
      <c r="AI83" s="213"/>
      <c r="AJ83" s="202"/>
      <c r="AK83" s="202"/>
      <c r="AL83" s="202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</row>
    <row r="84" spans="1:48" ht="15" hidden="1">
      <c r="A84" s="185">
        <f ca="1">IFERROR(__xludf.DUMMYFUNCTION("""COMPUTED_VALUE"""),81)</f>
        <v>81</v>
      </c>
      <c r="B84" s="185"/>
      <c r="C84" s="185"/>
      <c r="D84" s="185"/>
      <c r="E84" s="185"/>
      <c r="F84" s="185"/>
      <c r="G84" s="202"/>
      <c r="H84" s="202"/>
      <c r="I84" s="213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13"/>
      <c r="V84" s="202"/>
      <c r="W84" s="202"/>
      <c r="X84" s="202"/>
      <c r="Y84" s="202"/>
      <c r="Z84" s="202"/>
      <c r="AA84" s="202"/>
      <c r="AB84" s="202"/>
      <c r="AC84" s="202"/>
      <c r="AD84" s="202"/>
      <c r="AE84" s="213"/>
      <c r="AF84" s="202"/>
      <c r="AG84" s="202"/>
      <c r="AH84" s="202"/>
      <c r="AI84" s="213"/>
      <c r="AJ84" s="202"/>
      <c r="AK84" s="202"/>
      <c r="AL84" s="202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</row>
    <row r="85" spans="1:48" ht="15" hidden="1">
      <c r="A85" s="185">
        <f ca="1">IFERROR(__xludf.DUMMYFUNCTION("""COMPUTED_VALUE"""),82)</f>
        <v>82</v>
      </c>
      <c r="B85" s="185"/>
      <c r="C85" s="185"/>
      <c r="D85" s="185"/>
      <c r="E85" s="185"/>
      <c r="F85" s="185"/>
      <c r="G85" s="202"/>
      <c r="H85" s="202"/>
      <c r="I85" s="213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13"/>
      <c r="V85" s="202"/>
      <c r="W85" s="202"/>
      <c r="X85" s="202"/>
      <c r="Y85" s="202"/>
      <c r="Z85" s="202"/>
      <c r="AA85" s="202"/>
      <c r="AB85" s="202"/>
      <c r="AC85" s="202"/>
      <c r="AD85" s="202"/>
      <c r="AE85" s="213"/>
      <c r="AF85" s="202"/>
      <c r="AG85" s="202"/>
      <c r="AH85" s="202"/>
      <c r="AI85" s="213"/>
      <c r="AJ85" s="202"/>
      <c r="AK85" s="202"/>
      <c r="AL85" s="202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</row>
    <row r="86" spans="1:48" ht="15" hidden="1">
      <c r="A86" s="185">
        <f ca="1">IFERROR(__xludf.DUMMYFUNCTION("""COMPUTED_VALUE"""),83)</f>
        <v>83</v>
      </c>
      <c r="B86" s="185"/>
      <c r="C86" s="185"/>
      <c r="D86" s="185"/>
      <c r="E86" s="185"/>
      <c r="F86" s="185"/>
      <c r="G86" s="202"/>
      <c r="H86" s="202"/>
      <c r="I86" s="21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13"/>
      <c r="V86" s="202"/>
      <c r="W86" s="202"/>
      <c r="X86" s="202"/>
      <c r="Y86" s="202"/>
      <c r="Z86" s="202"/>
      <c r="AA86" s="202"/>
      <c r="AB86" s="202"/>
      <c r="AC86" s="202"/>
      <c r="AD86" s="202"/>
      <c r="AE86" s="213"/>
      <c r="AF86" s="202"/>
      <c r="AG86" s="202"/>
      <c r="AH86" s="202"/>
      <c r="AI86" s="213"/>
      <c r="AJ86" s="202"/>
      <c r="AK86" s="202"/>
      <c r="AL86" s="202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</row>
    <row r="87" spans="1:48" ht="15" hidden="1">
      <c r="A87" s="185">
        <f ca="1">IFERROR(__xludf.DUMMYFUNCTION("""COMPUTED_VALUE"""),84)</f>
        <v>84</v>
      </c>
      <c r="B87" s="185"/>
      <c r="C87" s="185"/>
      <c r="D87" s="185"/>
      <c r="E87" s="185"/>
      <c r="F87" s="185"/>
      <c r="G87" s="202"/>
      <c r="H87" s="202"/>
      <c r="I87" s="213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13"/>
      <c r="V87" s="202"/>
      <c r="W87" s="202"/>
      <c r="X87" s="202"/>
      <c r="Y87" s="202"/>
      <c r="Z87" s="202"/>
      <c r="AA87" s="202"/>
      <c r="AB87" s="202"/>
      <c r="AC87" s="202"/>
      <c r="AD87" s="202"/>
      <c r="AE87" s="213"/>
      <c r="AF87" s="202"/>
      <c r="AG87" s="202"/>
      <c r="AH87" s="202"/>
      <c r="AI87" s="213"/>
      <c r="AJ87" s="202"/>
      <c r="AK87" s="202"/>
      <c r="AL87" s="202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</row>
    <row r="88" spans="1:48" ht="15" hidden="1">
      <c r="A88" s="185">
        <f ca="1">IFERROR(__xludf.DUMMYFUNCTION("""COMPUTED_VALUE"""),85)</f>
        <v>85</v>
      </c>
      <c r="B88" s="185"/>
      <c r="C88" s="185"/>
      <c r="D88" s="185"/>
      <c r="E88" s="185"/>
      <c r="F88" s="185"/>
      <c r="G88" s="202"/>
      <c r="H88" s="202"/>
      <c r="I88" s="213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13"/>
      <c r="V88" s="202"/>
      <c r="W88" s="202"/>
      <c r="X88" s="202"/>
      <c r="Y88" s="202"/>
      <c r="Z88" s="202"/>
      <c r="AA88" s="202"/>
      <c r="AB88" s="202"/>
      <c r="AC88" s="202"/>
      <c r="AD88" s="202"/>
      <c r="AE88" s="213"/>
      <c r="AF88" s="202"/>
      <c r="AG88" s="202"/>
      <c r="AH88" s="202"/>
      <c r="AI88" s="213"/>
      <c r="AJ88" s="202"/>
      <c r="AK88" s="202"/>
      <c r="AL88" s="202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</row>
    <row r="89" spans="1:48" ht="15" hidden="1">
      <c r="A89" s="185">
        <f ca="1">IFERROR(__xludf.DUMMYFUNCTION("""COMPUTED_VALUE"""),86)</f>
        <v>86</v>
      </c>
      <c r="B89" s="185"/>
      <c r="C89" s="185"/>
      <c r="D89" s="185"/>
      <c r="E89" s="185"/>
      <c r="F89" s="185"/>
      <c r="G89" s="202"/>
      <c r="H89" s="202"/>
      <c r="I89" s="213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13"/>
      <c r="V89" s="202"/>
      <c r="W89" s="202"/>
      <c r="X89" s="202"/>
      <c r="Y89" s="202"/>
      <c r="Z89" s="202"/>
      <c r="AA89" s="202"/>
      <c r="AB89" s="202"/>
      <c r="AC89" s="202"/>
      <c r="AD89" s="202"/>
      <c r="AE89" s="213"/>
      <c r="AF89" s="202"/>
      <c r="AG89" s="202"/>
      <c r="AH89" s="202"/>
      <c r="AI89" s="213"/>
      <c r="AJ89" s="202"/>
      <c r="AK89" s="202"/>
      <c r="AL89" s="202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</row>
    <row r="90" spans="1:48" ht="15" hidden="1">
      <c r="A90" s="185">
        <f ca="1">IFERROR(__xludf.DUMMYFUNCTION("""COMPUTED_VALUE"""),87)</f>
        <v>87</v>
      </c>
      <c r="B90" s="185"/>
      <c r="C90" s="185"/>
      <c r="D90" s="185"/>
      <c r="E90" s="185"/>
      <c r="F90" s="185"/>
      <c r="G90" s="202"/>
      <c r="H90" s="202"/>
      <c r="I90" s="213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13"/>
      <c r="V90" s="202"/>
      <c r="W90" s="202"/>
      <c r="X90" s="202"/>
      <c r="Y90" s="202"/>
      <c r="Z90" s="202"/>
      <c r="AA90" s="202"/>
      <c r="AB90" s="202"/>
      <c r="AC90" s="202"/>
      <c r="AD90" s="202"/>
      <c r="AE90" s="213"/>
      <c r="AF90" s="202"/>
      <c r="AG90" s="202"/>
      <c r="AH90" s="202"/>
      <c r="AI90" s="213"/>
      <c r="AJ90" s="202"/>
      <c r="AK90" s="202"/>
      <c r="AL90" s="202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</row>
    <row r="91" spans="1:48" ht="15" hidden="1">
      <c r="A91" s="185">
        <f ca="1">IFERROR(__xludf.DUMMYFUNCTION("""COMPUTED_VALUE"""),88)</f>
        <v>88</v>
      </c>
      <c r="B91" s="185"/>
      <c r="C91" s="185"/>
      <c r="D91" s="185"/>
      <c r="E91" s="185"/>
      <c r="F91" s="185"/>
      <c r="G91" s="202"/>
      <c r="H91" s="202"/>
      <c r="I91" s="213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13"/>
      <c r="V91" s="202"/>
      <c r="W91" s="202"/>
      <c r="X91" s="202"/>
      <c r="Y91" s="202"/>
      <c r="Z91" s="202"/>
      <c r="AA91" s="202"/>
      <c r="AB91" s="202"/>
      <c r="AC91" s="202"/>
      <c r="AD91" s="202"/>
      <c r="AE91" s="213"/>
      <c r="AF91" s="202"/>
      <c r="AG91" s="202"/>
      <c r="AH91" s="202"/>
      <c r="AI91" s="213"/>
      <c r="AJ91" s="202"/>
      <c r="AK91" s="202"/>
      <c r="AL91" s="202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</row>
    <row r="92" spans="1:48" ht="15" hidden="1">
      <c r="A92" s="185">
        <f ca="1">IFERROR(__xludf.DUMMYFUNCTION("""COMPUTED_VALUE"""),89)</f>
        <v>89</v>
      </c>
      <c r="B92" s="185"/>
      <c r="C92" s="185"/>
      <c r="D92" s="185"/>
      <c r="E92" s="185"/>
      <c r="F92" s="185"/>
      <c r="G92" s="202"/>
      <c r="H92" s="202"/>
      <c r="I92" s="213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13"/>
      <c r="V92" s="202"/>
      <c r="W92" s="202"/>
      <c r="X92" s="202"/>
      <c r="Y92" s="202"/>
      <c r="Z92" s="202"/>
      <c r="AA92" s="202"/>
      <c r="AB92" s="202"/>
      <c r="AC92" s="202"/>
      <c r="AD92" s="202"/>
      <c r="AE92" s="213"/>
      <c r="AF92" s="202"/>
      <c r="AG92" s="202"/>
      <c r="AH92" s="202"/>
      <c r="AI92" s="213"/>
      <c r="AJ92" s="202"/>
      <c r="AK92" s="202"/>
      <c r="AL92" s="202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</row>
    <row r="93" spans="1:48" ht="15" hidden="1">
      <c r="A93" s="185">
        <f ca="1">IFERROR(__xludf.DUMMYFUNCTION("""COMPUTED_VALUE"""),90)</f>
        <v>90</v>
      </c>
      <c r="B93" s="185"/>
      <c r="C93" s="185"/>
      <c r="D93" s="185"/>
      <c r="E93" s="185"/>
      <c r="F93" s="185"/>
      <c r="G93" s="202"/>
      <c r="H93" s="202"/>
      <c r="I93" s="213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13"/>
      <c r="V93" s="202"/>
      <c r="W93" s="202"/>
      <c r="X93" s="202"/>
      <c r="Y93" s="202"/>
      <c r="Z93" s="202"/>
      <c r="AA93" s="202"/>
      <c r="AB93" s="202"/>
      <c r="AC93" s="202"/>
      <c r="AD93" s="202"/>
      <c r="AE93" s="213"/>
      <c r="AF93" s="202"/>
      <c r="AG93" s="202"/>
      <c r="AH93" s="202"/>
      <c r="AI93" s="213"/>
      <c r="AJ93" s="202"/>
      <c r="AK93" s="202"/>
      <c r="AL93" s="202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</row>
    <row r="94" spans="1:48" ht="15" hidden="1">
      <c r="A94" s="185">
        <f ca="1">IFERROR(__xludf.DUMMYFUNCTION("""COMPUTED_VALUE"""),91)</f>
        <v>91</v>
      </c>
      <c r="B94" s="185"/>
      <c r="C94" s="185"/>
      <c r="D94" s="185"/>
      <c r="E94" s="185"/>
      <c r="F94" s="185"/>
      <c r="G94" s="202"/>
      <c r="H94" s="202"/>
      <c r="I94" s="213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13"/>
      <c r="V94" s="202"/>
      <c r="W94" s="202"/>
      <c r="X94" s="202"/>
      <c r="Y94" s="202"/>
      <c r="Z94" s="202"/>
      <c r="AA94" s="202"/>
      <c r="AB94" s="202"/>
      <c r="AC94" s="202"/>
      <c r="AD94" s="202"/>
      <c r="AE94" s="213"/>
      <c r="AF94" s="202"/>
      <c r="AG94" s="202"/>
      <c r="AH94" s="202"/>
      <c r="AI94" s="213"/>
      <c r="AJ94" s="202"/>
      <c r="AK94" s="202"/>
      <c r="AL94" s="202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</row>
    <row r="95" spans="1:48" ht="15" hidden="1">
      <c r="A95" s="185">
        <f ca="1">IFERROR(__xludf.DUMMYFUNCTION("""COMPUTED_VALUE"""),92)</f>
        <v>92</v>
      </c>
      <c r="B95" s="185"/>
      <c r="C95" s="185"/>
      <c r="D95" s="185"/>
      <c r="E95" s="185"/>
      <c r="F95" s="185"/>
      <c r="G95" s="202"/>
      <c r="H95" s="202"/>
      <c r="I95" s="213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13"/>
      <c r="V95" s="202"/>
      <c r="W95" s="202"/>
      <c r="X95" s="202"/>
      <c r="Y95" s="202"/>
      <c r="Z95" s="202"/>
      <c r="AA95" s="202"/>
      <c r="AB95" s="202"/>
      <c r="AC95" s="202"/>
      <c r="AD95" s="202"/>
      <c r="AE95" s="213"/>
      <c r="AF95" s="202"/>
      <c r="AG95" s="202"/>
      <c r="AH95" s="202"/>
      <c r="AI95" s="213"/>
      <c r="AJ95" s="202"/>
      <c r="AK95" s="202"/>
      <c r="AL95" s="202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</row>
    <row r="96" spans="1:48" ht="15" hidden="1">
      <c r="A96" s="185">
        <f ca="1">IFERROR(__xludf.DUMMYFUNCTION("""COMPUTED_VALUE"""),93)</f>
        <v>93</v>
      </c>
      <c r="B96" s="185"/>
      <c r="C96" s="185"/>
      <c r="D96" s="185"/>
      <c r="E96" s="185"/>
      <c r="F96" s="185"/>
      <c r="G96" s="202"/>
      <c r="H96" s="202"/>
      <c r="I96" s="213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13"/>
      <c r="V96" s="202"/>
      <c r="W96" s="202"/>
      <c r="X96" s="202"/>
      <c r="Y96" s="202"/>
      <c r="Z96" s="202"/>
      <c r="AA96" s="202"/>
      <c r="AB96" s="202"/>
      <c r="AC96" s="202"/>
      <c r="AD96" s="202"/>
      <c r="AE96" s="213"/>
      <c r="AF96" s="202"/>
      <c r="AG96" s="202"/>
      <c r="AH96" s="202"/>
      <c r="AI96" s="213"/>
      <c r="AJ96" s="202"/>
      <c r="AK96" s="202"/>
      <c r="AL96" s="202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</row>
    <row r="97" spans="1:48" ht="15" hidden="1">
      <c r="A97" s="185">
        <f ca="1">IFERROR(__xludf.DUMMYFUNCTION("""COMPUTED_VALUE"""),94)</f>
        <v>94</v>
      </c>
      <c r="B97" s="185"/>
      <c r="C97" s="185"/>
      <c r="D97" s="185"/>
      <c r="E97" s="185"/>
      <c r="F97" s="185"/>
      <c r="G97" s="202"/>
      <c r="H97" s="202"/>
      <c r="I97" s="213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13"/>
      <c r="V97" s="202"/>
      <c r="W97" s="202"/>
      <c r="X97" s="202"/>
      <c r="Y97" s="202"/>
      <c r="Z97" s="202"/>
      <c r="AA97" s="202"/>
      <c r="AB97" s="202"/>
      <c r="AC97" s="202"/>
      <c r="AD97" s="202"/>
      <c r="AE97" s="213"/>
      <c r="AF97" s="202"/>
      <c r="AG97" s="202"/>
      <c r="AH97" s="202"/>
      <c r="AI97" s="213"/>
      <c r="AJ97" s="202"/>
      <c r="AK97" s="202"/>
      <c r="AL97" s="202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</row>
    <row r="98" spans="1:48" ht="15" hidden="1">
      <c r="A98" s="185">
        <f ca="1">IFERROR(__xludf.DUMMYFUNCTION("""COMPUTED_VALUE"""),95)</f>
        <v>95</v>
      </c>
      <c r="B98" s="185"/>
      <c r="C98" s="185"/>
      <c r="D98" s="185"/>
      <c r="E98" s="185"/>
      <c r="F98" s="185"/>
      <c r="G98" s="202"/>
      <c r="H98" s="202"/>
      <c r="I98" s="213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13"/>
      <c r="V98" s="202"/>
      <c r="W98" s="202"/>
      <c r="X98" s="202"/>
      <c r="Y98" s="202"/>
      <c r="Z98" s="202"/>
      <c r="AA98" s="202"/>
      <c r="AB98" s="202"/>
      <c r="AC98" s="202"/>
      <c r="AD98" s="202"/>
      <c r="AE98" s="213"/>
      <c r="AF98" s="202"/>
      <c r="AG98" s="202"/>
      <c r="AH98" s="202"/>
      <c r="AI98" s="213"/>
      <c r="AJ98" s="202"/>
      <c r="AK98" s="202"/>
      <c r="AL98" s="202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</row>
    <row r="99" spans="1:48" ht="15">
      <c r="A99" s="214" t="str">
        <f ca="1">IFERROR(__xludf.DUMMYFUNCTION("""COMPUTED_VALUE"""),"Итого:")</f>
        <v>Итого:</v>
      </c>
      <c r="B99" s="214"/>
      <c r="C99" s="214"/>
      <c r="D99" s="214"/>
      <c r="E99" s="214"/>
      <c r="F99" s="214"/>
      <c r="G99" s="214"/>
      <c r="H99" s="226">
        <f t="shared" ref="H99:AJ99" si="3">SUM(H4:H98)</f>
        <v>1</v>
      </c>
      <c r="I99" s="226">
        <f t="shared" si="3"/>
        <v>3</v>
      </c>
      <c r="J99" s="226">
        <f t="shared" si="3"/>
        <v>0</v>
      </c>
      <c r="K99" s="226">
        <f t="shared" si="3"/>
        <v>0</v>
      </c>
      <c r="L99" s="226">
        <f t="shared" si="3"/>
        <v>0</v>
      </c>
      <c r="M99" s="226">
        <f t="shared" si="3"/>
        <v>0</v>
      </c>
      <c r="N99" s="226">
        <f t="shared" si="3"/>
        <v>0</v>
      </c>
      <c r="O99" s="226">
        <f t="shared" si="3"/>
        <v>0</v>
      </c>
      <c r="P99" s="226">
        <f t="shared" si="3"/>
        <v>0</v>
      </c>
      <c r="Q99" s="226">
        <f t="shared" si="3"/>
        <v>0</v>
      </c>
      <c r="R99" s="226">
        <f t="shared" si="3"/>
        <v>0</v>
      </c>
      <c r="S99" s="226">
        <f t="shared" si="3"/>
        <v>0</v>
      </c>
      <c r="T99" s="226">
        <f t="shared" si="3"/>
        <v>13</v>
      </c>
      <c r="U99" s="226">
        <f t="shared" si="3"/>
        <v>19</v>
      </c>
      <c r="V99" s="226">
        <f t="shared" si="3"/>
        <v>13</v>
      </c>
      <c r="W99" s="226">
        <f t="shared" si="3"/>
        <v>17</v>
      </c>
      <c r="X99" s="226">
        <f t="shared" si="3"/>
        <v>0</v>
      </c>
      <c r="Y99" s="226">
        <f t="shared" si="3"/>
        <v>0</v>
      </c>
      <c r="Z99" s="226">
        <f t="shared" si="3"/>
        <v>0</v>
      </c>
      <c r="AA99" s="226">
        <f t="shared" si="3"/>
        <v>0</v>
      </c>
      <c r="AB99" s="226">
        <f t="shared" si="3"/>
        <v>0</v>
      </c>
      <c r="AC99" s="226">
        <f t="shared" si="3"/>
        <v>0</v>
      </c>
      <c r="AD99" s="226">
        <f t="shared" si="3"/>
        <v>0</v>
      </c>
      <c r="AE99" s="226">
        <f t="shared" si="3"/>
        <v>4</v>
      </c>
      <c r="AF99" s="226">
        <f t="shared" si="3"/>
        <v>0</v>
      </c>
      <c r="AG99" s="226">
        <f t="shared" si="3"/>
        <v>0</v>
      </c>
      <c r="AH99" s="226">
        <f t="shared" si="3"/>
        <v>0</v>
      </c>
      <c r="AI99" s="226">
        <f t="shared" si="3"/>
        <v>4</v>
      </c>
      <c r="AJ99" s="226">
        <f t="shared" si="3"/>
        <v>0</v>
      </c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</row>
    <row r="100" spans="1:48" ht="15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</row>
    <row r="101" spans="1:48" ht="15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</row>
    <row r="102" spans="1:48" ht="15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</row>
    <row r="103" spans="1:48" ht="15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</row>
    <row r="104" spans="1:48" ht="15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</row>
    <row r="105" spans="1:48" ht="15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</row>
    <row r="106" spans="1:48" ht="15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</row>
    <row r="107" spans="1:48" ht="15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</row>
    <row r="108" spans="1:48" ht="15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</row>
    <row r="109" spans="1:48" ht="15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</row>
    <row r="110" spans="1:48" ht="15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</row>
    <row r="111" spans="1:48" ht="15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</row>
    <row r="112" spans="1:48" ht="15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</row>
    <row r="113" spans="1:48" ht="15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</row>
    <row r="114" spans="1:48" ht="15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</row>
    <row r="115" spans="1:48" ht="15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</row>
    <row r="116" spans="1:48" ht="15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</row>
    <row r="117" spans="1:48" ht="15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</row>
    <row r="118" spans="1:48" ht="15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</row>
    <row r="119" spans="1:48" ht="15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</row>
    <row r="120" spans="1:48" ht="15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</row>
    <row r="121" spans="1:48" ht="15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</row>
    <row r="122" spans="1:48" ht="15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</row>
    <row r="123" spans="1:48" ht="15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</row>
    <row r="124" spans="1:48" ht="15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</row>
    <row r="125" spans="1:48" ht="15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</row>
    <row r="126" spans="1:48" ht="15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</row>
    <row r="127" spans="1:48" ht="15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</row>
    <row r="128" spans="1:48" ht="15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</row>
    <row r="129" spans="1:48" ht="15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</row>
    <row r="130" spans="1:48" ht="15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</row>
    <row r="131" spans="1:48" ht="15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</row>
    <row r="132" spans="1:48" ht="15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</row>
    <row r="133" spans="1:48" ht="15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</row>
    <row r="134" spans="1:48" ht="15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</row>
    <row r="135" spans="1:48" ht="15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</row>
    <row r="136" spans="1:48" ht="15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</row>
    <row r="137" spans="1:48" ht="15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</row>
    <row r="138" spans="1:48" ht="15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</row>
    <row r="139" spans="1:48" ht="15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</row>
    <row r="140" spans="1:48" ht="1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</row>
    <row r="141" spans="1:48" ht="1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</row>
    <row r="142" spans="1:48" ht="1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</row>
    <row r="143" spans="1:48" ht="1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</row>
    <row r="144" spans="1:48" ht="1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</row>
    <row r="145" spans="1:48" ht="15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</row>
    <row r="146" spans="1:48" ht="15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</row>
    <row r="147" spans="1:48" ht="1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</row>
    <row r="148" spans="1:48" ht="15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</row>
    <row r="149" spans="1:48" ht="15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</row>
    <row r="150" spans="1:48" ht="15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</row>
    <row r="151" spans="1:48" ht="15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</row>
    <row r="152" spans="1:48" ht="15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</row>
    <row r="153" spans="1:48" ht="15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</row>
    <row r="154" spans="1:48" ht="15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</row>
    <row r="155" spans="1:48" ht="15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</row>
    <row r="156" spans="1:48" ht="15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</row>
    <row r="157" spans="1:48" ht="1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</row>
    <row r="158" spans="1:48" ht="15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</row>
    <row r="159" spans="1:48" ht="15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</row>
    <row r="160" spans="1:48" ht="1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</row>
    <row r="161" spans="1:48" ht="15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</row>
    <row r="162" spans="1:48" ht="1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</row>
    <row r="163" spans="1:48" ht="1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</row>
    <row r="164" spans="1:48" ht="15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</row>
    <row r="165" spans="1:48" ht="15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</row>
    <row r="166" spans="1:48" ht="15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</row>
    <row r="167" spans="1:48" ht="15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</row>
    <row r="168" spans="1:48" ht="15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</row>
    <row r="169" spans="1:48" ht="15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</row>
    <row r="170" spans="1:48" ht="15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</row>
    <row r="171" spans="1:48" ht="15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</row>
    <row r="172" spans="1:48" ht="15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</row>
    <row r="173" spans="1:48" ht="15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</row>
    <row r="174" spans="1:48" ht="15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</row>
    <row r="175" spans="1:48" ht="15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</row>
    <row r="176" spans="1:48" ht="15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</row>
    <row r="177" spans="1:48" ht="15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</row>
    <row r="178" spans="1:48" ht="15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</row>
    <row r="179" spans="1:48" ht="15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</row>
    <row r="180" spans="1:48" ht="15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</row>
    <row r="181" spans="1:48" ht="15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</row>
    <row r="182" spans="1:48" ht="15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</row>
    <row r="183" spans="1:48" ht="15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</row>
    <row r="184" spans="1:48" ht="15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</row>
    <row r="185" spans="1:48" ht="15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</row>
    <row r="186" spans="1:48" ht="15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</row>
    <row r="187" spans="1:48" ht="15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</row>
    <row r="188" spans="1:48" ht="15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</row>
    <row r="189" spans="1:48" ht="15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</row>
    <row r="190" spans="1:48" ht="15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</row>
    <row r="191" spans="1:48" ht="1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</row>
    <row r="192" spans="1:48" ht="15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</row>
    <row r="193" spans="1:48" ht="15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</row>
    <row r="194" spans="1:48" ht="15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</row>
    <row r="195" spans="1:48" ht="15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</row>
    <row r="196" spans="1:48" ht="15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</row>
    <row r="197" spans="1:48" ht="15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</row>
    <row r="198" spans="1:48" ht="15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</row>
    <row r="199" spans="1:48" ht="15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</row>
    <row r="200" spans="1:48" ht="15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</row>
    <row r="201" spans="1:48" ht="15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</row>
    <row r="202" spans="1:48" ht="15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3"/>
      <c r="AO202" s="193"/>
      <c r="AP202" s="193"/>
      <c r="AQ202" s="193"/>
      <c r="AR202" s="193"/>
      <c r="AS202" s="193"/>
      <c r="AT202" s="193"/>
      <c r="AU202" s="193"/>
      <c r="AV202" s="193"/>
    </row>
    <row r="203" spans="1:48" ht="15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</row>
    <row r="204" spans="1:48" ht="15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</row>
    <row r="205" spans="1:48" ht="15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</row>
    <row r="206" spans="1:48" ht="15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</row>
    <row r="207" spans="1:48" ht="15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</row>
    <row r="208" spans="1:48" ht="15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  <c r="AH208" s="193"/>
      <c r="AI208" s="193"/>
      <c r="AJ208" s="193"/>
      <c r="AK208" s="193"/>
      <c r="AL208" s="193"/>
      <c r="AM208" s="193"/>
      <c r="AN208" s="193"/>
      <c r="AO208" s="193"/>
      <c r="AP208" s="193"/>
      <c r="AQ208" s="193"/>
      <c r="AR208" s="193"/>
      <c r="AS208" s="193"/>
      <c r="AT208" s="193"/>
      <c r="AU208" s="193"/>
      <c r="AV208" s="193"/>
    </row>
    <row r="209" spans="1:48" ht="15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</row>
    <row r="210" spans="1:48" ht="15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</row>
    <row r="211" spans="1:48" ht="15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</row>
    <row r="212" spans="1:48" ht="15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</row>
    <row r="213" spans="1:48" ht="15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</row>
    <row r="214" spans="1:48" ht="15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</row>
    <row r="215" spans="1:48" ht="15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</row>
    <row r="216" spans="1:48" ht="15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</row>
    <row r="217" spans="1:48" ht="15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</row>
    <row r="218" spans="1:48" ht="15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</row>
    <row r="219" spans="1:48" ht="15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</row>
    <row r="220" spans="1:48" ht="15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</row>
    <row r="221" spans="1:48" ht="15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</row>
    <row r="222" spans="1:48" ht="15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</row>
    <row r="223" spans="1:48" ht="15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</row>
    <row r="224" spans="1:48" ht="15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</row>
    <row r="225" spans="1:48" ht="15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</row>
    <row r="226" spans="1:48" ht="15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</row>
    <row r="227" spans="1:48" ht="15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</row>
    <row r="228" spans="1:48" ht="15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</row>
    <row r="229" spans="1:48" ht="15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</row>
    <row r="230" spans="1:48" ht="15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</row>
    <row r="231" spans="1:48" ht="15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  <c r="AM231" s="193"/>
      <c r="AN231" s="193"/>
      <c r="AO231" s="193"/>
      <c r="AP231" s="193"/>
      <c r="AQ231" s="193"/>
      <c r="AR231" s="193"/>
      <c r="AS231" s="193"/>
      <c r="AT231" s="193"/>
      <c r="AU231" s="193"/>
      <c r="AV231" s="193"/>
    </row>
    <row r="232" spans="1:48" ht="15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</row>
    <row r="233" spans="1:48" ht="15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</row>
    <row r="234" spans="1:48" ht="15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</row>
    <row r="235" spans="1:48" ht="15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</row>
    <row r="236" spans="1:48" ht="15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3"/>
      <c r="AT236" s="193"/>
      <c r="AU236" s="193"/>
      <c r="AV236" s="193"/>
    </row>
    <row r="237" spans="1:48" ht="15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</row>
    <row r="238" spans="1:48" ht="15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</row>
    <row r="239" spans="1:48" ht="15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</row>
    <row r="240" spans="1:48" ht="15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</row>
    <row r="241" spans="1:48" ht="15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</row>
    <row r="242" spans="1:48" ht="15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</row>
    <row r="243" spans="1:48" ht="15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</row>
    <row r="244" spans="1:48" ht="15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</row>
    <row r="245" spans="1:48" ht="15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</row>
    <row r="246" spans="1:48" ht="15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</row>
    <row r="247" spans="1:48" ht="15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</row>
    <row r="248" spans="1:48" ht="15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</row>
    <row r="249" spans="1:48" ht="15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</row>
    <row r="250" spans="1:48" ht="15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3"/>
      <c r="AF250" s="193"/>
      <c r="AG250" s="193"/>
      <c r="AH250" s="193"/>
      <c r="AI250" s="193"/>
      <c r="AJ250" s="193"/>
      <c r="AK250" s="193"/>
      <c r="AL250" s="193"/>
      <c r="AM250" s="193"/>
      <c r="AN250" s="193"/>
      <c r="AO250" s="193"/>
      <c r="AP250" s="193"/>
      <c r="AQ250" s="193"/>
      <c r="AR250" s="193"/>
      <c r="AS250" s="193"/>
      <c r="AT250" s="193"/>
      <c r="AU250" s="193"/>
      <c r="AV250" s="193"/>
    </row>
    <row r="251" spans="1:48" ht="15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</row>
    <row r="252" spans="1:48" ht="15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</row>
    <row r="253" spans="1:48" ht="15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</row>
    <row r="254" spans="1:48" ht="15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</row>
    <row r="255" spans="1:48" ht="15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</row>
    <row r="256" spans="1:48" ht="15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</row>
    <row r="257" spans="1:48" ht="15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</row>
    <row r="258" spans="1:48" ht="15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</row>
    <row r="259" spans="1:48" ht="15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</row>
    <row r="260" spans="1:48" ht="15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</row>
    <row r="261" spans="1:48" ht="15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</row>
    <row r="262" spans="1:48" ht="15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</row>
    <row r="263" spans="1:48" ht="15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</row>
    <row r="264" spans="1:48" ht="15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</row>
    <row r="265" spans="1:48" ht="15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</row>
    <row r="266" spans="1:48" ht="15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</row>
    <row r="267" spans="1:48" ht="15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</row>
    <row r="268" spans="1:48" ht="15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</row>
    <row r="269" spans="1:48" ht="15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</row>
    <row r="270" spans="1:48" ht="15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</row>
    <row r="271" spans="1:48" ht="15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</row>
    <row r="272" spans="1:48" ht="15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</row>
    <row r="273" spans="1:48" ht="15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  <c r="AE273" s="193"/>
      <c r="AF273" s="193"/>
      <c r="AG273" s="193"/>
      <c r="AH273" s="193"/>
      <c r="AI273" s="193"/>
      <c r="AJ273" s="193"/>
      <c r="AK273" s="193"/>
      <c r="AL273" s="193"/>
      <c r="AM273" s="193"/>
      <c r="AN273" s="193"/>
      <c r="AO273" s="193"/>
      <c r="AP273" s="193"/>
      <c r="AQ273" s="193"/>
      <c r="AR273" s="193"/>
      <c r="AS273" s="193"/>
      <c r="AT273" s="193"/>
      <c r="AU273" s="193"/>
      <c r="AV273" s="193"/>
    </row>
    <row r="274" spans="1:48" ht="15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</row>
    <row r="275" spans="1:48" ht="15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</row>
    <row r="276" spans="1:48" ht="15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</row>
    <row r="277" spans="1:48" ht="15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</row>
    <row r="278" spans="1:48" ht="15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193"/>
      <c r="AI278" s="193"/>
      <c r="AJ278" s="193"/>
      <c r="AK278" s="193"/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193"/>
      <c r="AV278" s="193"/>
    </row>
    <row r="279" spans="1:48" ht="15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</row>
    <row r="280" spans="1:48" ht="15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</row>
    <row r="281" spans="1:48" ht="15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</row>
    <row r="282" spans="1:48" ht="15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</row>
    <row r="283" spans="1:48" ht="15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</row>
    <row r="284" spans="1:48" ht="15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</row>
    <row r="285" spans="1:48" ht="15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</row>
    <row r="286" spans="1:48" ht="15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  <c r="AH286" s="193"/>
      <c r="AI286" s="193"/>
      <c r="AJ286" s="193"/>
      <c r="AK286" s="193"/>
      <c r="AL286" s="193"/>
      <c r="AM286" s="193"/>
      <c r="AN286" s="193"/>
      <c r="AO286" s="193"/>
      <c r="AP286" s="193"/>
      <c r="AQ286" s="193"/>
      <c r="AR286" s="193"/>
      <c r="AS286" s="193"/>
      <c r="AT286" s="193"/>
      <c r="AU286" s="193"/>
      <c r="AV286" s="193"/>
    </row>
    <row r="287" spans="1:48" ht="15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</row>
    <row r="288" spans="1:48" ht="15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</row>
    <row r="289" spans="1:48" ht="15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</row>
    <row r="290" spans="1:48" ht="15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</row>
    <row r="291" spans="1:48" ht="15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</row>
    <row r="292" spans="1:48" ht="15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  <c r="AE292" s="193"/>
      <c r="AF292" s="193"/>
      <c r="AG292" s="193"/>
      <c r="AH292" s="193"/>
      <c r="AI292" s="193"/>
      <c r="AJ292" s="193"/>
      <c r="AK292" s="193"/>
      <c r="AL292" s="193"/>
      <c r="AM292" s="193"/>
      <c r="AN292" s="193"/>
      <c r="AO292" s="193"/>
      <c r="AP292" s="193"/>
      <c r="AQ292" s="193"/>
      <c r="AR292" s="193"/>
      <c r="AS292" s="193"/>
      <c r="AT292" s="193"/>
      <c r="AU292" s="193"/>
      <c r="AV292" s="193"/>
    </row>
    <row r="293" spans="1:48" ht="15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</row>
    <row r="294" spans="1:48" ht="15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</row>
    <row r="295" spans="1:48" ht="15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</row>
    <row r="296" spans="1:48" ht="15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</row>
    <row r="297" spans="1:48" ht="15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</row>
    <row r="298" spans="1:48" ht="15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</row>
    <row r="299" spans="1:48" ht="15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</row>
    <row r="300" spans="1:48" ht="15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</row>
    <row r="301" spans="1:48" ht="15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</row>
    <row r="302" spans="1:48" ht="15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</row>
    <row r="303" spans="1:48" ht="15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</row>
    <row r="304" spans="1:48" ht="15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</row>
    <row r="305" spans="1:48" ht="15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</row>
    <row r="306" spans="1:48" ht="15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</row>
    <row r="307" spans="1:48" ht="15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</row>
    <row r="308" spans="1:48" ht="15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</row>
    <row r="309" spans="1:48" ht="15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</row>
    <row r="310" spans="1:48" ht="15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</row>
    <row r="311" spans="1:48" ht="15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</row>
    <row r="312" spans="1:48" ht="15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</row>
    <row r="313" spans="1:48" ht="15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</row>
    <row r="314" spans="1:48" ht="15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</row>
    <row r="315" spans="1:48" ht="15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  <c r="AE315" s="193"/>
      <c r="AF315" s="193"/>
      <c r="AG315" s="193"/>
      <c r="AH315" s="193"/>
      <c r="AI315" s="193"/>
      <c r="AJ315" s="193"/>
      <c r="AK315" s="193"/>
      <c r="AL315" s="193"/>
      <c r="AM315" s="193"/>
      <c r="AN315" s="193"/>
      <c r="AO315" s="193"/>
      <c r="AP315" s="193"/>
      <c r="AQ315" s="193"/>
      <c r="AR315" s="193"/>
      <c r="AS315" s="193"/>
      <c r="AT315" s="193"/>
      <c r="AU315" s="193"/>
      <c r="AV315" s="193"/>
    </row>
    <row r="316" spans="1:48" ht="15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</row>
    <row r="317" spans="1:48" ht="15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</row>
    <row r="318" spans="1:48" ht="15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</row>
    <row r="319" spans="1:48" ht="15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</row>
    <row r="320" spans="1:48" ht="15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3"/>
      <c r="AK320" s="193"/>
      <c r="AL320" s="193"/>
      <c r="AM320" s="193"/>
      <c r="AN320" s="193"/>
      <c r="AO320" s="193"/>
      <c r="AP320" s="193"/>
      <c r="AQ320" s="193"/>
      <c r="AR320" s="193"/>
      <c r="AS320" s="193"/>
      <c r="AT320" s="193"/>
      <c r="AU320" s="193"/>
      <c r="AV320" s="193"/>
    </row>
    <row r="321" spans="1:48" ht="15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</row>
    <row r="322" spans="1:48" ht="15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</row>
    <row r="323" spans="1:48" ht="15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3"/>
      <c r="AF323" s="193"/>
      <c r="AG323" s="193"/>
      <c r="AH323" s="193"/>
      <c r="AI323" s="193"/>
      <c r="AJ323" s="193"/>
      <c r="AK323" s="193"/>
      <c r="AL323" s="193"/>
      <c r="AM323" s="193"/>
      <c r="AN323" s="193"/>
      <c r="AO323" s="193"/>
      <c r="AP323" s="193"/>
      <c r="AQ323" s="193"/>
      <c r="AR323" s="193"/>
      <c r="AS323" s="193"/>
      <c r="AT323" s="193"/>
      <c r="AU323" s="193"/>
      <c r="AV323" s="193"/>
    </row>
    <row r="324" spans="1:48" ht="15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</row>
    <row r="325" spans="1:48" ht="15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</row>
    <row r="326" spans="1:48" ht="15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</row>
    <row r="327" spans="1:48" ht="15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</row>
    <row r="328" spans="1:48" ht="15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</row>
    <row r="329" spans="1:48" ht="15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</row>
    <row r="330" spans="1:48" ht="15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</row>
    <row r="331" spans="1:48" ht="15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</row>
    <row r="332" spans="1:48" ht="15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</row>
    <row r="333" spans="1:48" ht="15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</row>
    <row r="334" spans="1:48" ht="15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</row>
    <row r="335" spans="1:48" ht="15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</row>
    <row r="336" spans="1:48" ht="15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</row>
    <row r="337" spans="1:48" ht="15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</row>
    <row r="338" spans="1:48" ht="15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</row>
    <row r="339" spans="1:48" ht="15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</row>
    <row r="340" spans="1:48" ht="15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</row>
    <row r="341" spans="1:48" ht="15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</row>
    <row r="342" spans="1:48" ht="15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</row>
    <row r="343" spans="1:48" ht="15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</row>
    <row r="344" spans="1:48" ht="15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</row>
    <row r="345" spans="1:48" ht="15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</row>
    <row r="346" spans="1:48" ht="15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  <c r="AE346" s="193"/>
      <c r="AF346" s="193"/>
      <c r="AG346" s="193"/>
      <c r="AH346" s="193"/>
      <c r="AI346" s="193"/>
      <c r="AJ346" s="193"/>
      <c r="AK346" s="193"/>
      <c r="AL346" s="193"/>
      <c r="AM346" s="193"/>
      <c r="AN346" s="193"/>
      <c r="AO346" s="193"/>
      <c r="AP346" s="193"/>
      <c r="AQ346" s="193"/>
      <c r="AR346" s="193"/>
      <c r="AS346" s="193"/>
      <c r="AT346" s="193"/>
      <c r="AU346" s="193"/>
      <c r="AV346" s="193"/>
    </row>
    <row r="347" spans="1:48" ht="15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</row>
    <row r="348" spans="1:48" ht="15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</row>
    <row r="349" spans="1:48" ht="15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</row>
    <row r="350" spans="1:48" ht="15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</row>
    <row r="351" spans="1:48" ht="15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/>
      <c r="AF351" s="193"/>
      <c r="AG351" s="193"/>
      <c r="AH351" s="193"/>
      <c r="AI351" s="193"/>
      <c r="AJ351" s="193"/>
      <c r="AK351" s="193"/>
      <c r="AL351" s="193"/>
      <c r="AM351" s="193"/>
      <c r="AN351" s="193"/>
      <c r="AO351" s="193"/>
      <c r="AP351" s="193"/>
      <c r="AQ351" s="193"/>
      <c r="AR351" s="193"/>
      <c r="AS351" s="193"/>
      <c r="AT351" s="193"/>
      <c r="AU351" s="193"/>
      <c r="AV351" s="193"/>
    </row>
    <row r="352" spans="1:48" ht="15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</row>
    <row r="353" spans="1:48" ht="15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</row>
    <row r="354" spans="1:48" ht="15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</row>
    <row r="355" spans="1:48" ht="15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</row>
    <row r="356" spans="1:48" ht="15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</row>
    <row r="357" spans="1:48" ht="15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</row>
    <row r="358" spans="1:48" ht="15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</row>
    <row r="359" spans="1:48" ht="15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3"/>
      <c r="AF359" s="193"/>
      <c r="AG359" s="193"/>
      <c r="AH359" s="193"/>
      <c r="AI359" s="193"/>
      <c r="AJ359" s="193"/>
      <c r="AK359" s="193"/>
      <c r="AL359" s="193"/>
      <c r="AM359" s="193"/>
      <c r="AN359" s="193"/>
      <c r="AO359" s="193"/>
      <c r="AP359" s="193"/>
      <c r="AQ359" s="193"/>
      <c r="AR359" s="193"/>
      <c r="AS359" s="193"/>
      <c r="AT359" s="193"/>
      <c r="AU359" s="193"/>
      <c r="AV359" s="193"/>
    </row>
    <row r="360" spans="1:48" ht="15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</row>
    <row r="361" spans="1:48" ht="15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</row>
    <row r="362" spans="1:48" ht="15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</row>
    <row r="363" spans="1:48" ht="15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</row>
    <row r="364" spans="1:48" ht="15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</row>
    <row r="365" spans="1:48" ht="15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  <c r="AE365" s="193"/>
      <c r="AF365" s="193"/>
      <c r="AG365" s="193"/>
      <c r="AH365" s="193"/>
      <c r="AI365" s="193"/>
      <c r="AJ365" s="193"/>
      <c r="AK365" s="193"/>
      <c r="AL365" s="193"/>
      <c r="AM365" s="193"/>
      <c r="AN365" s="193"/>
      <c r="AO365" s="193"/>
      <c r="AP365" s="193"/>
      <c r="AQ365" s="193"/>
      <c r="AR365" s="193"/>
      <c r="AS365" s="193"/>
      <c r="AT365" s="193"/>
      <c r="AU365" s="193"/>
      <c r="AV365" s="193"/>
    </row>
    <row r="366" spans="1:48" ht="15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</row>
    <row r="367" spans="1:48" ht="15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</row>
    <row r="368" spans="1:48" ht="15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</row>
    <row r="369" spans="1:48" ht="15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</row>
    <row r="370" spans="1:48" ht="15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</row>
    <row r="371" spans="1:48" ht="15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</row>
    <row r="372" spans="1:48" ht="15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3"/>
      <c r="AK372" s="193"/>
      <c r="AL372" s="193"/>
      <c r="AM372" s="193"/>
      <c r="AN372" s="193"/>
      <c r="AO372" s="193"/>
      <c r="AP372" s="193"/>
      <c r="AQ372" s="193"/>
      <c r="AR372" s="193"/>
      <c r="AS372" s="193"/>
      <c r="AT372" s="193"/>
      <c r="AU372" s="193"/>
      <c r="AV372" s="193"/>
    </row>
    <row r="373" spans="1:48" ht="15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3"/>
      <c r="AK373" s="193"/>
      <c r="AL373" s="193"/>
      <c r="AM373" s="193"/>
      <c r="AN373" s="193"/>
      <c r="AO373" s="193"/>
      <c r="AP373" s="193"/>
      <c r="AQ373" s="193"/>
      <c r="AR373" s="193"/>
      <c r="AS373" s="193"/>
      <c r="AT373" s="193"/>
      <c r="AU373" s="193"/>
      <c r="AV373" s="193"/>
    </row>
    <row r="374" spans="1:48" ht="15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  <c r="AE374" s="193"/>
      <c r="AF374" s="193"/>
      <c r="AG374" s="193"/>
      <c r="AH374" s="193"/>
      <c r="AI374" s="193"/>
      <c r="AJ374" s="193"/>
      <c r="AK374" s="193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</row>
    <row r="375" spans="1:48" ht="15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  <c r="AH375" s="193"/>
      <c r="AI375" s="193"/>
      <c r="AJ375" s="193"/>
      <c r="AK375" s="193"/>
      <c r="AL375" s="193"/>
      <c r="AM375" s="193"/>
      <c r="AN375" s="193"/>
      <c r="AO375" s="193"/>
      <c r="AP375" s="193"/>
      <c r="AQ375" s="193"/>
      <c r="AR375" s="193"/>
      <c r="AS375" s="193"/>
      <c r="AT375" s="193"/>
      <c r="AU375" s="193"/>
      <c r="AV375" s="193"/>
    </row>
    <row r="376" spans="1:48" ht="15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  <c r="AH376" s="193"/>
      <c r="AI376" s="193"/>
      <c r="AJ376" s="193"/>
      <c r="AK376" s="193"/>
      <c r="AL376" s="193"/>
      <c r="AM376" s="193"/>
      <c r="AN376" s="193"/>
      <c r="AO376" s="193"/>
      <c r="AP376" s="193"/>
      <c r="AQ376" s="193"/>
      <c r="AR376" s="193"/>
      <c r="AS376" s="193"/>
      <c r="AT376" s="193"/>
      <c r="AU376" s="193"/>
      <c r="AV376" s="193"/>
    </row>
    <row r="377" spans="1:48" ht="15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  <c r="AH377" s="193"/>
      <c r="AI377" s="193"/>
      <c r="AJ377" s="193"/>
      <c r="AK377" s="193"/>
      <c r="AL377" s="193"/>
      <c r="AM377" s="193"/>
      <c r="AN377" s="193"/>
      <c r="AO377" s="193"/>
      <c r="AP377" s="193"/>
      <c r="AQ377" s="193"/>
      <c r="AR377" s="193"/>
      <c r="AS377" s="193"/>
      <c r="AT377" s="193"/>
      <c r="AU377" s="193"/>
      <c r="AV377" s="193"/>
    </row>
    <row r="378" spans="1:48" ht="15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  <c r="AH378" s="193"/>
      <c r="AI378" s="193"/>
      <c r="AJ378" s="193"/>
      <c r="AK378" s="193"/>
      <c r="AL378" s="193"/>
      <c r="AM378" s="193"/>
      <c r="AN378" s="193"/>
      <c r="AO378" s="193"/>
      <c r="AP378" s="193"/>
      <c r="AQ378" s="193"/>
      <c r="AR378" s="193"/>
      <c r="AS378" s="193"/>
      <c r="AT378" s="193"/>
      <c r="AU378" s="193"/>
      <c r="AV378" s="193"/>
    </row>
    <row r="379" spans="1:48" ht="15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  <c r="AH379" s="193"/>
      <c r="AI379" s="193"/>
      <c r="AJ379" s="193"/>
      <c r="AK379" s="193"/>
      <c r="AL379" s="193"/>
      <c r="AM379" s="193"/>
      <c r="AN379" s="193"/>
      <c r="AO379" s="193"/>
      <c r="AP379" s="193"/>
      <c r="AQ379" s="193"/>
      <c r="AR379" s="193"/>
      <c r="AS379" s="193"/>
      <c r="AT379" s="193"/>
      <c r="AU379" s="193"/>
      <c r="AV379" s="193"/>
    </row>
    <row r="380" spans="1:48" ht="15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  <c r="AE380" s="193"/>
      <c r="AF380" s="193"/>
      <c r="AG380" s="193"/>
      <c r="AH380" s="193"/>
      <c r="AI380" s="193"/>
      <c r="AJ380" s="193"/>
      <c r="AK380" s="193"/>
      <c r="AL380" s="193"/>
      <c r="AM380" s="193"/>
      <c r="AN380" s="193"/>
      <c r="AO380" s="193"/>
      <c r="AP380" s="193"/>
      <c r="AQ380" s="193"/>
      <c r="AR380" s="193"/>
      <c r="AS380" s="193"/>
      <c r="AT380" s="193"/>
      <c r="AU380" s="193"/>
      <c r="AV380" s="193"/>
    </row>
    <row r="381" spans="1:48" ht="15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  <c r="AE381" s="193"/>
      <c r="AF381" s="193"/>
      <c r="AG381" s="193"/>
      <c r="AH381" s="193"/>
      <c r="AI381" s="193"/>
      <c r="AJ381" s="193"/>
      <c r="AK381" s="193"/>
      <c r="AL381" s="193"/>
      <c r="AM381" s="193"/>
      <c r="AN381" s="193"/>
      <c r="AO381" s="193"/>
      <c r="AP381" s="193"/>
      <c r="AQ381" s="193"/>
      <c r="AR381" s="193"/>
      <c r="AS381" s="193"/>
      <c r="AT381" s="193"/>
      <c r="AU381" s="193"/>
      <c r="AV381" s="193"/>
    </row>
    <row r="382" spans="1:48" ht="15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  <c r="AE382" s="193"/>
      <c r="AF382" s="193"/>
      <c r="AG382" s="193"/>
      <c r="AH382" s="193"/>
      <c r="AI382" s="193"/>
      <c r="AJ382" s="193"/>
      <c r="AK382" s="193"/>
      <c r="AL382" s="193"/>
      <c r="AM382" s="193"/>
      <c r="AN382" s="193"/>
      <c r="AO382" s="193"/>
      <c r="AP382" s="193"/>
      <c r="AQ382" s="193"/>
      <c r="AR382" s="193"/>
      <c r="AS382" s="193"/>
      <c r="AT382" s="193"/>
      <c r="AU382" s="193"/>
      <c r="AV382" s="193"/>
    </row>
    <row r="383" spans="1:48" ht="15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  <c r="AE383" s="193"/>
      <c r="AF383" s="193"/>
      <c r="AG383" s="193"/>
      <c r="AH383" s="193"/>
      <c r="AI383" s="193"/>
      <c r="AJ383" s="193"/>
      <c r="AK383" s="193"/>
      <c r="AL383" s="193"/>
      <c r="AM383" s="193"/>
      <c r="AN383" s="193"/>
      <c r="AO383" s="193"/>
      <c r="AP383" s="193"/>
      <c r="AQ383" s="193"/>
      <c r="AR383" s="193"/>
      <c r="AS383" s="193"/>
      <c r="AT383" s="193"/>
      <c r="AU383" s="193"/>
      <c r="AV383" s="193"/>
    </row>
    <row r="384" spans="1:48" ht="15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  <c r="AE384" s="193"/>
      <c r="AF384" s="193"/>
      <c r="AG384" s="193"/>
      <c r="AH384" s="193"/>
      <c r="AI384" s="193"/>
      <c r="AJ384" s="193"/>
      <c r="AK384" s="193"/>
      <c r="AL384" s="193"/>
      <c r="AM384" s="193"/>
      <c r="AN384" s="193"/>
      <c r="AO384" s="193"/>
      <c r="AP384" s="193"/>
      <c r="AQ384" s="193"/>
      <c r="AR384" s="193"/>
      <c r="AS384" s="193"/>
      <c r="AT384" s="193"/>
      <c r="AU384" s="193"/>
      <c r="AV384" s="193"/>
    </row>
    <row r="385" spans="1:48" ht="15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  <c r="AE385" s="193"/>
      <c r="AF385" s="193"/>
      <c r="AG385" s="193"/>
      <c r="AH385" s="193"/>
      <c r="AI385" s="193"/>
      <c r="AJ385" s="193"/>
      <c r="AK385" s="193"/>
      <c r="AL385" s="193"/>
      <c r="AM385" s="193"/>
      <c r="AN385" s="193"/>
      <c r="AO385" s="193"/>
      <c r="AP385" s="193"/>
      <c r="AQ385" s="193"/>
      <c r="AR385" s="193"/>
      <c r="AS385" s="193"/>
      <c r="AT385" s="193"/>
      <c r="AU385" s="193"/>
      <c r="AV385" s="193"/>
    </row>
    <row r="386" spans="1:48" ht="15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  <c r="AE386" s="193"/>
      <c r="AF386" s="193"/>
      <c r="AG386" s="193"/>
      <c r="AH386" s="193"/>
      <c r="AI386" s="193"/>
      <c r="AJ386" s="193"/>
      <c r="AK386" s="193"/>
      <c r="AL386" s="193"/>
      <c r="AM386" s="193"/>
      <c r="AN386" s="193"/>
      <c r="AO386" s="193"/>
      <c r="AP386" s="193"/>
      <c r="AQ386" s="193"/>
      <c r="AR386" s="193"/>
      <c r="AS386" s="193"/>
      <c r="AT386" s="193"/>
      <c r="AU386" s="193"/>
      <c r="AV386" s="193"/>
    </row>
    <row r="387" spans="1:48" ht="15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  <c r="AE387" s="193"/>
      <c r="AF387" s="193"/>
      <c r="AG387" s="193"/>
      <c r="AH387" s="193"/>
      <c r="AI387" s="193"/>
      <c r="AJ387" s="193"/>
      <c r="AK387" s="193"/>
      <c r="AL387" s="193"/>
      <c r="AM387" s="193"/>
      <c r="AN387" s="193"/>
      <c r="AO387" s="193"/>
      <c r="AP387" s="193"/>
      <c r="AQ387" s="193"/>
      <c r="AR387" s="193"/>
      <c r="AS387" s="193"/>
      <c r="AT387" s="193"/>
      <c r="AU387" s="193"/>
      <c r="AV387" s="193"/>
    </row>
    <row r="388" spans="1:48" ht="15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/>
      <c r="AE388" s="193"/>
      <c r="AF388" s="193"/>
      <c r="AG388" s="193"/>
      <c r="AH388" s="193"/>
      <c r="AI388" s="193"/>
      <c r="AJ388" s="193"/>
      <c r="AK388" s="193"/>
      <c r="AL388" s="193"/>
      <c r="AM388" s="193"/>
      <c r="AN388" s="193"/>
      <c r="AO388" s="193"/>
      <c r="AP388" s="193"/>
      <c r="AQ388" s="193"/>
      <c r="AR388" s="193"/>
      <c r="AS388" s="193"/>
      <c r="AT388" s="193"/>
      <c r="AU388" s="193"/>
      <c r="AV388" s="193"/>
    </row>
    <row r="389" spans="1:48" ht="15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  <c r="AE389" s="193"/>
      <c r="AF389" s="193"/>
      <c r="AG389" s="193"/>
      <c r="AH389" s="193"/>
      <c r="AI389" s="193"/>
      <c r="AJ389" s="193"/>
      <c r="AK389" s="193"/>
      <c r="AL389" s="193"/>
      <c r="AM389" s="193"/>
      <c r="AN389" s="193"/>
      <c r="AO389" s="193"/>
      <c r="AP389" s="193"/>
      <c r="AQ389" s="193"/>
      <c r="AR389" s="193"/>
      <c r="AS389" s="193"/>
      <c r="AT389" s="193"/>
      <c r="AU389" s="193"/>
      <c r="AV389" s="193"/>
    </row>
    <row r="390" spans="1:48" ht="15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3"/>
      <c r="AF390" s="193"/>
      <c r="AG390" s="193"/>
      <c r="AH390" s="193"/>
      <c r="AI390" s="193"/>
      <c r="AJ390" s="193"/>
      <c r="AK390" s="193"/>
      <c r="AL390" s="193"/>
      <c r="AM390" s="193"/>
      <c r="AN390" s="193"/>
      <c r="AO390" s="193"/>
      <c r="AP390" s="193"/>
      <c r="AQ390" s="193"/>
      <c r="AR390" s="193"/>
      <c r="AS390" s="193"/>
      <c r="AT390" s="193"/>
      <c r="AU390" s="193"/>
      <c r="AV390" s="193"/>
    </row>
    <row r="391" spans="1:48" ht="15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  <c r="AE391" s="193"/>
      <c r="AF391" s="193"/>
      <c r="AG391" s="193"/>
      <c r="AH391" s="193"/>
      <c r="AI391" s="193"/>
      <c r="AJ391" s="193"/>
      <c r="AK391" s="193"/>
      <c r="AL391" s="193"/>
      <c r="AM391" s="193"/>
      <c r="AN391" s="193"/>
      <c r="AO391" s="193"/>
      <c r="AP391" s="193"/>
      <c r="AQ391" s="193"/>
      <c r="AR391" s="193"/>
      <c r="AS391" s="193"/>
      <c r="AT391" s="193"/>
      <c r="AU391" s="193"/>
      <c r="AV391" s="193"/>
    </row>
    <row r="392" spans="1:48" ht="15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  <c r="AE392" s="193"/>
      <c r="AF392" s="193"/>
      <c r="AG392" s="193"/>
      <c r="AH392" s="193"/>
      <c r="AI392" s="193"/>
      <c r="AJ392" s="193"/>
      <c r="AK392" s="193"/>
      <c r="AL392" s="193"/>
      <c r="AM392" s="193"/>
      <c r="AN392" s="193"/>
      <c r="AO392" s="193"/>
      <c r="AP392" s="193"/>
      <c r="AQ392" s="193"/>
      <c r="AR392" s="193"/>
      <c r="AS392" s="193"/>
      <c r="AT392" s="193"/>
      <c r="AU392" s="193"/>
      <c r="AV392" s="193"/>
    </row>
    <row r="393" spans="1:48" ht="15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  <c r="AA393" s="193"/>
      <c r="AB393" s="193"/>
      <c r="AC393" s="193"/>
      <c r="AD393" s="193"/>
      <c r="AE393" s="193"/>
      <c r="AF393" s="193"/>
      <c r="AG393" s="193"/>
      <c r="AH393" s="193"/>
      <c r="AI393" s="193"/>
      <c r="AJ393" s="193"/>
      <c r="AK393" s="193"/>
      <c r="AL393" s="193"/>
      <c r="AM393" s="193"/>
      <c r="AN393" s="193"/>
      <c r="AO393" s="193"/>
      <c r="AP393" s="193"/>
      <c r="AQ393" s="193"/>
      <c r="AR393" s="193"/>
      <c r="AS393" s="193"/>
      <c r="AT393" s="193"/>
      <c r="AU393" s="193"/>
      <c r="AV393" s="193"/>
    </row>
    <row r="394" spans="1:48" ht="15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  <c r="AE394" s="193"/>
      <c r="AF394" s="193"/>
      <c r="AG394" s="193"/>
      <c r="AH394" s="193"/>
      <c r="AI394" s="193"/>
      <c r="AJ394" s="193"/>
      <c r="AK394" s="193"/>
      <c r="AL394" s="193"/>
      <c r="AM394" s="193"/>
      <c r="AN394" s="193"/>
      <c r="AO394" s="193"/>
      <c r="AP394" s="193"/>
      <c r="AQ394" s="193"/>
      <c r="AR394" s="193"/>
      <c r="AS394" s="193"/>
      <c r="AT394" s="193"/>
      <c r="AU394" s="193"/>
      <c r="AV394" s="193"/>
    </row>
    <row r="395" spans="1:48" ht="15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  <c r="AE395" s="193"/>
      <c r="AF395" s="193"/>
      <c r="AG395" s="193"/>
      <c r="AH395" s="193"/>
      <c r="AI395" s="193"/>
      <c r="AJ395" s="193"/>
      <c r="AK395" s="193"/>
      <c r="AL395" s="193"/>
      <c r="AM395" s="193"/>
      <c r="AN395" s="193"/>
      <c r="AO395" s="193"/>
      <c r="AP395" s="193"/>
      <c r="AQ395" s="193"/>
      <c r="AR395" s="193"/>
      <c r="AS395" s="193"/>
      <c r="AT395" s="193"/>
      <c r="AU395" s="193"/>
      <c r="AV395" s="193"/>
    </row>
    <row r="396" spans="1:48" ht="15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3"/>
      <c r="AF396" s="193"/>
      <c r="AG396" s="193"/>
      <c r="AH396" s="193"/>
      <c r="AI396" s="193"/>
      <c r="AJ396" s="193"/>
      <c r="AK396" s="193"/>
      <c r="AL396" s="193"/>
      <c r="AM396" s="193"/>
      <c r="AN396" s="193"/>
      <c r="AO396" s="193"/>
      <c r="AP396" s="193"/>
      <c r="AQ396" s="193"/>
      <c r="AR396" s="193"/>
      <c r="AS396" s="193"/>
      <c r="AT396" s="193"/>
      <c r="AU396" s="193"/>
      <c r="AV396" s="193"/>
    </row>
    <row r="397" spans="1:48" ht="15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  <c r="AE397" s="193"/>
      <c r="AF397" s="193"/>
      <c r="AG397" s="193"/>
      <c r="AH397" s="193"/>
      <c r="AI397" s="193"/>
      <c r="AJ397" s="193"/>
      <c r="AK397" s="193"/>
      <c r="AL397" s="193"/>
      <c r="AM397" s="193"/>
      <c r="AN397" s="193"/>
      <c r="AO397" s="193"/>
      <c r="AP397" s="193"/>
      <c r="AQ397" s="193"/>
      <c r="AR397" s="193"/>
      <c r="AS397" s="193"/>
      <c r="AT397" s="193"/>
      <c r="AU397" s="193"/>
      <c r="AV397" s="193"/>
    </row>
    <row r="398" spans="1:48" ht="15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  <c r="AE398" s="193"/>
      <c r="AF398" s="193"/>
      <c r="AG398" s="193"/>
      <c r="AH398" s="193"/>
      <c r="AI398" s="193"/>
      <c r="AJ398" s="193"/>
      <c r="AK398" s="193"/>
      <c r="AL398" s="193"/>
      <c r="AM398" s="193"/>
      <c r="AN398" s="193"/>
      <c r="AO398" s="193"/>
      <c r="AP398" s="193"/>
      <c r="AQ398" s="193"/>
      <c r="AR398" s="193"/>
      <c r="AS398" s="193"/>
      <c r="AT398" s="193"/>
      <c r="AU398" s="193"/>
      <c r="AV398" s="193"/>
    </row>
    <row r="399" spans="1:48" ht="15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  <c r="AE399" s="193"/>
      <c r="AF399" s="193"/>
      <c r="AG399" s="193"/>
      <c r="AH399" s="193"/>
      <c r="AI399" s="193"/>
      <c r="AJ399" s="193"/>
      <c r="AK399" s="193"/>
      <c r="AL399" s="193"/>
      <c r="AM399" s="193"/>
      <c r="AN399" s="193"/>
      <c r="AO399" s="193"/>
      <c r="AP399" s="193"/>
      <c r="AQ399" s="193"/>
      <c r="AR399" s="193"/>
      <c r="AS399" s="193"/>
      <c r="AT399" s="193"/>
      <c r="AU399" s="193"/>
      <c r="AV399" s="193"/>
    </row>
    <row r="400" spans="1:48" ht="15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  <c r="AE400" s="193"/>
      <c r="AF400" s="193"/>
      <c r="AG400" s="193"/>
      <c r="AH400" s="193"/>
      <c r="AI400" s="193"/>
      <c r="AJ400" s="193"/>
      <c r="AK400" s="193"/>
      <c r="AL400" s="193"/>
      <c r="AM400" s="193"/>
      <c r="AN400" s="193"/>
      <c r="AO400" s="193"/>
      <c r="AP400" s="193"/>
      <c r="AQ400" s="193"/>
      <c r="AR400" s="193"/>
      <c r="AS400" s="193"/>
      <c r="AT400" s="193"/>
      <c r="AU400" s="193"/>
      <c r="AV400" s="193"/>
    </row>
    <row r="401" spans="1:48" ht="15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  <c r="AE401" s="193"/>
      <c r="AF401" s="193"/>
      <c r="AG401" s="193"/>
      <c r="AH401" s="193"/>
      <c r="AI401" s="193"/>
      <c r="AJ401" s="193"/>
      <c r="AK401" s="193"/>
      <c r="AL401" s="193"/>
      <c r="AM401" s="193"/>
      <c r="AN401" s="193"/>
      <c r="AO401" s="193"/>
      <c r="AP401" s="193"/>
      <c r="AQ401" s="193"/>
      <c r="AR401" s="193"/>
      <c r="AS401" s="193"/>
      <c r="AT401" s="193"/>
      <c r="AU401" s="193"/>
      <c r="AV401" s="193"/>
    </row>
    <row r="402" spans="1:48" ht="15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  <c r="AH402" s="193"/>
      <c r="AI402" s="193"/>
      <c r="AJ402" s="193"/>
      <c r="AK402" s="193"/>
      <c r="AL402" s="193"/>
      <c r="AM402" s="193"/>
      <c r="AN402" s="193"/>
      <c r="AO402" s="193"/>
      <c r="AP402" s="193"/>
      <c r="AQ402" s="193"/>
      <c r="AR402" s="193"/>
      <c r="AS402" s="193"/>
      <c r="AT402" s="193"/>
      <c r="AU402" s="193"/>
      <c r="AV402" s="193"/>
    </row>
    <row r="403" spans="1:48" ht="15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  <c r="AE403" s="193"/>
      <c r="AF403" s="193"/>
      <c r="AG403" s="193"/>
      <c r="AH403" s="193"/>
      <c r="AI403" s="193"/>
      <c r="AJ403" s="193"/>
      <c r="AK403" s="193"/>
      <c r="AL403" s="193"/>
      <c r="AM403" s="193"/>
      <c r="AN403" s="193"/>
      <c r="AO403" s="193"/>
      <c r="AP403" s="193"/>
      <c r="AQ403" s="193"/>
      <c r="AR403" s="193"/>
      <c r="AS403" s="193"/>
      <c r="AT403" s="193"/>
      <c r="AU403" s="193"/>
      <c r="AV403" s="193"/>
    </row>
    <row r="404" spans="1:48" ht="15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  <c r="AE404" s="193"/>
      <c r="AF404" s="193"/>
      <c r="AG404" s="193"/>
      <c r="AH404" s="193"/>
      <c r="AI404" s="193"/>
      <c r="AJ404" s="193"/>
      <c r="AK404" s="193"/>
      <c r="AL404" s="193"/>
      <c r="AM404" s="193"/>
      <c r="AN404" s="193"/>
      <c r="AO404" s="193"/>
      <c r="AP404" s="193"/>
      <c r="AQ404" s="193"/>
      <c r="AR404" s="193"/>
      <c r="AS404" s="193"/>
      <c r="AT404" s="193"/>
      <c r="AU404" s="193"/>
      <c r="AV404" s="193"/>
    </row>
    <row r="405" spans="1:48" ht="15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  <c r="AE405" s="193"/>
      <c r="AF405" s="193"/>
      <c r="AG405" s="193"/>
      <c r="AH405" s="193"/>
      <c r="AI405" s="193"/>
      <c r="AJ405" s="193"/>
      <c r="AK405" s="193"/>
      <c r="AL405" s="193"/>
      <c r="AM405" s="193"/>
      <c r="AN405" s="193"/>
      <c r="AO405" s="193"/>
      <c r="AP405" s="193"/>
      <c r="AQ405" s="193"/>
      <c r="AR405" s="193"/>
      <c r="AS405" s="193"/>
      <c r="AT405" s="193"/>
      <c r="AU405" s="193"/>
      <c r="AV405" s="193"/>
    </row>
    <row r="406" spans="1:48" ht="15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3"/>
      <c r="AF406" s="193"/>
      <c r="AG406" s="193"/>
      <c r="AH406" s="193"/>
      <c r="AI406" s="193"/>
      <c r="AJ406" s="193"/>
      <c r="AK406" s="193"/>
      <c r="AL406" s="193"/>
      <c r="AM406" s="193"/>
      <c r="AN406" s="193"/>
      <c r="AO406" s="193"/>
      <c r="AP406" s="193"/>
      <c r="AQ406" s="193"/>
      <c r="AR406" s="193"/>
      <c r="AS406" s="193"/>
      <c r="AT406" s="193"/>
      <c r="AU406" s="193"/>
      <c r="AV406" s="193"/>
    </row>
    <row r="407" spans="1:48" ht="15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  <c r="AA407" s="193"/>
      <c r="AB407" s="193"/>
      <c r="AC407" s="193"/>
      <c r="AD407" s="193"/>
      <c r="AE407" s="193"/>
      <c r="AF407" s="193"/>
      <c r="AG407" s="193"/>
      <c r="AH407" s="193"/>
      <c r="AI407" s="193"/>
      <c r="AJ407" s="193"/>
      <c r="AK407" s="193"/>
      <c r="AL407" s="193"/>
      <c r="AM407" s="193"/>
      <c r="AN407" s="193"/>
      <c r="AO407" s="193"/>
      <c r="AP407" s="193"/>
      <c r="AQ407" s="193"/>
      <c r="AR407" s="193"/>
      <c r="AS407" s="193"/>
      <c r="AT407" s="193"/>
      <c r="AU407" s="193"/>
      <c r="AV407" s="193"/>
    </row>
    <row r="408" spans="1:48" ht="15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  <c r="AE408" s="193"/>
      <c r="AF408" s="193"/>
      <c r="AG408" s="193"/>
      <c r="AH408" s="193"/>
      <c r="AI408" s="193"/>
      <c r="AJ408" s="193"/>
      <c r="AK408" s="193"/>
      <c r="AL408" s="193"/>
      <c r="AM408" s="193"/>
      <c r="AN408" s="193"/>
      <c r="AO408" s="193"/>
      <c r="AP408" s="193"/>
      <c r="AQ408" s="193"/>
      <c r="AR408" s="193"/>
      <c r="AS408" s="193"/>
      <c r="AT408" s="193"/>
      <c r="AU408" s="193"/>
      <c r="AV408" s="193"/>
    </row>
    <row r="409" spans="1:48" ht="15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  <c r="AE409" s="193"/>
      <c r="AF409" s="193"/>
      <c r="AG409" s="193"/>
      <c r="AH409" s="193"/>
      <c r="AI409" s="193"/>
      <c r="AJ409" s="193"/>
      <c r="AK409" s="193"/>
      <c r="AL409" s="193"/>
      <c r="AM409" s="193"/>
      <c r="AN409" s="193"/>
      <c r="AO409" s="193"/>
      <c r="AP409" s="193"/>
      <c r="AQ409" s="193"/>
      <c r="AR409" s="193"/>
      <c r="AS409" s="193"/>
      <c r="AT409" s="193"/>
      <c r="AU409" s="193"/>
      <c r="AV409" s="193"/>
    </row>
    <row r="410" spans="1:48" ht="15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  <c r="AE410" s="193"/>
      <c r="AF410" s="193"/>
      <c r="AG410" s="193"/>
      <c r="AH410" s="193"/>
      <c r="AI410" s="193"/>
      <c r="AJ410" s="193"/>
      <c r="AK410" s="193"/>
      <c r="AL410" s="193"/>
      <c r="AM410" s="193"/>
      <c r="AN410" s="193"/>
      <c r="AO410" s="193"/>
      <c r="AP410" s="193"/>
      <c r="AQ410" s="193"/>
      <c r="AR410" s="193"/>
      <c r="AS410" s="193"/>
      <c r="AT410" s="193"/>
      <c r="AU410" s="193"/>
      <c r="AV410" s="193"/>
    </row>
    <row r="411" spans="1:48" ht="15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  <c r="AE411" s="193"/>
      <c r="AF411" s="193"/>
      <c r="AG411" s="193"/>
      <c r="AH411" s="193"/>
      <c r="AI411" s="193"/>
      <c r="AJ411" s="193"/>
      <c r="AK411" s="193"/>
      <c r="AL411" s="193"/>
      <c r="AM411" s="193"/>
      <c r="AN411" s="193"/>
      <c r="AO411" s="193"/>
      <c r="AP411" s="193"/>
      <c r="AQ411" s="193"/>
      <c r="AR411" s="193"/>
      <c r="AS411" s="193"/>
      <c r="AT411" s="193"/>
      <c r="AU411" s="193"/>
      <c r="AV411" s="193"/>
    </row>
    <row r="412" spans="1:48" ht="15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3"/>
      <c r="AG412" s="193"/>
      <c r="AH412" s="193"/>
      <c r="AI412" s="193"/>
      <c r="AJ412" s="193"/>
      <c r="AK412" s="193"/>
      <c r="AL412" s="193"/>
      <c r="AM412" s="193"/>
      <c r="AN412" s="193"/>
      <c r="AO412" s="193"/>
      <c r="AP412" s="193"/>
      <c r="AQ412" s="193"/>
      <c r="AR412" s="193"/>
      <c r="AS412" s="193"/>
      <c r="AT412" s="193"/>
      <c r="AU412" s="193"/>
      <c r="AV412" s="193"/>
    </row>
    <row r="413" spans="1:48" ht="15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  <c r="AE413" s="193"/>
      <c r="AF413" s="193"/>
      <c r="AG413" s="193"/>
      <c r="AH413" s="193"/>
      <c r="AI413" s="193"/>
      <c r="AJ413" s="193"/>
      <c r="AK413" s="193"/>
      <c r="AL413" s="193"/>
      <c r="AM413" s="193"/>
      <c r="AN413" s="193"/>
      <c r="AO413" s="193"/>
      <c r="AP413" s="193"/>
      <c r="AQ413" s="193"/>
      <c r="AR413" s="193"/>
      <c r="AS413" s="193"/>
      <c r="AT413" s="193"/>
      <c r="AU413" s="193"/>
      <c r="AV413" s="193"/>
    </row>
    <row r="414" spans="1:48" ht="15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193"/>
      <c r="AI414" s="193"/>
      <c r="AJ414" s="193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193"/>
      <c r="AV414" s="193"/>
    </row>
    <row r="415" spans="1:48" ht="15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  <c r="AH415" s="193"/>
      <c r="AI415" s="193"/>
      <c r="AJ415" s="193"/>
      <c r="AK415" s="193"/>
      <c r="AL415" s="193"/>
      <c r="AM415" s="193"/>
      <c r="AN415" s="193"/>
      <c r="AO415" s="193"/>
      <c r="AP415" s="193"/>
      <c r="AQ415" s="193"/>
      <c r="AR415" s="193"/>
      <c r="AS415" s="193"/>
      <c r="AT415" s="193"/>
      <c r="AU415" s="193"/>
      <c r="AV415" s="193"/>
    </row>
    <row r="416" spans="1:48" ht="15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  <c r="AH416" s="193"/>
      <c r="AI416" s="193"/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193"/>
    </row>
    <row r="417" spans="1:48" ht="15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  <c r="AH417" s="193"/>
      <c r="AI417" s="193"/>
      <c r="AJ417" s="193"/>
      <c r="AK417" s="193"/>
      <c r="AL417" s="193"/>
      <c r="AM417" s="193"/>
      <c r="AN417" s="193"/>
      <c r="AO417" s="193"/>
      <c r="AP417" s="193"/>
      <c r="AQ417" s="193"/>
      <c r="AR417" s="193"/>
      <c r="AS417" s="193"/>
      <c r="AT417" s="193"/>
      <c r="AU417" s="193"/>
      <c r="AV417" s="193"/>
    </row>
    <row r="418" spans="1:48" ht="15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  <c r="AH418" s="193"/>
      <c r="AI418" s="193"/>
      <c r="AJ418" s="193"/>
      <c r="AK418" s="193"/>
      <c r="AL418" s="193"/>
      <c r="AM418" s="193"/>
      <c r="AN418" s="193"/>
      <c r="AO418" s="193"/>
      <c r="AP418" s="193"/>
      <c r="AQ418" s="193"/>
      <c r="AR418" s="193"/>
      <c r="AS418" s="193"/>
      <c r="AT418" s="193"/>
      <c r="AU418" s="193"/>
      <c r="AV418" s="193"/>
    </row>
    <row r="419" spans="1:48" ht="15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  <c r="AH419" s="193"/>
      <c r="AI419" s="193"/>
      <c r="AJ419" s="193"/>
      <c r="AK419" s="193"/>
      <c r="AL419" s="193"/>
      <c r="AM419" s="193"/>
      <c r="AN419" s="193"/>
      <c r="AO419" s="193"/>
      <c r="AP419" s="193"/>
      <c r="AQ419" s="193"/>
      <c r="AR419" s="193"/>
      <c r="AS419" s="193"/>
      <c r="AT419" s="193"/>
      <c r="AU419" s="193"/>
      <c r="AV419" s="193"/>
    </row>
    <row r="420" spans="1:48" ht="15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  <c r="AH420" s="193"/>
      <c r="AI420" s="193"/>
      <c r="AJ420" s="193"/>
      <c r="AK420" s="193"/>
      <c r="AL420" s="193"/>
      <c r="AM420" s="193"/>
      <c r="AN420" s="193"/>
      <c r="AO420" s="193"/>
      <c r="AP420" s="193"/>
      <c r="AQ420" s="193"/>
      <c r="AR420" s="193"/>
      <c r="AS420" s="193"/>
      <c r="AT420" s="193"/>
      <c r="AU420" s="193"/>
      <c r="AV420" s="193"/>
    </row>
    <row r="421" spans="1:48" ht="15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  <c r="AH421" s="193"/>
      <c r="AI421" s="193"/>
      <c r="AJ421" s="193"/>
      <c r="AK421" s="193"/>
      <c r="AL421" s="193"/>
      <c r="AM421" s="193"/>
      <c r="AN421" s="193"/>
      <c r="AO421" s="193"/>
      <c r="AP421" s="193"/>
      <c r="AQ421" s="193"/>
      <c r="AR421" s="193"/>
      <c r="AS421" s="193"/>
      <c r="AT421" s="193"/>
      <c r="AU421" s="193"/>
      <c r="AV421" s="193"/>
    </row>
    <row r="422" spans="1:48" ht="15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  <c r="AH422" s="193"/>
      <c r="AI422" s="193"/>
      <c r="AJ422" s="193"/>
      <c r="AK422" s="193"/>
      <c r="AL422" s="193"/>
      <c r="AM422" s="193"/>
      <c r="AN422" s="193"/>
      <c r="AO422" s="193"/>
      <c r="AP422" s="193"/>
      <c r="AQ422" s="193"/>
      <c r="AR422" s="193"/>
      <c r="AS422" s="193"/>
      <c r="AT422" s="193"/>
      <c r="AU422" s="193"/>
      <c r="AV422" s="193"/>
    </row>
    <row r="423" spans="1:48" ht="15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  <c r="AE423" s="193"/>
      <c r="AF423" s="193"/>
      <c r="AG423" s="193"/>
      <c r="AH423" s="193"/>
      <c r="AI423" s="193"/>
      <c r="AJ423" s="193"/>
      <c r="AK423" s="193"/>
      <c r="AL423" s="193"/>
      <c r="AM423" s="193"/>
      <c r="AN423" s="193"/>
      <c r="AO423" s="193"/>
      <c r="AP423" s="193"/>
      <c r="AQ423" s="193"/>
      <c r="AR423" s="193"/>
      <c r="AS423" s="193"/>
      <c r="AT423" s="193"/>
      <c r="AU423" s="193"/>
      <c r="AV423" s="193"/>
    </row>
    <row r="424" spans="1:48" ht="15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  <c r="AE424" s="193"/>
      <c r="AF424" s="193"/>
      <c r="AG424" s="193"/>
      <c r="AH424" s="193"/>
      <c r="AI424" s="193"/>
      <c r="AJ424" s="193"/>
      <c r="AK424" s="193"/>
      <c r="AL424" s="193"/>
      <c r="AM424" s="193"/>
      <c r="AN424" s="193"/>
      <c r="AO424" s="193"/>
      <c r="AP424" s="193"/>
      <c r="AQ424" s="193"/>
      <c r="AR424" s="193"/>
      <c r="AS424" s="193"/>
      <c r="AT424" s="193"/>
      <c r="AU424" s="193"/>
      <c r="AV424" s="193"/>
    </row>
    <row r="425" spans="1:48" ht="15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3"/>
      <c r="AF425" s="193"/>
      <c r="AG425" s="193"/>
      <c r="AH425" s="193"/>
      <c r="AI425" s="193"/>
      <c r="AJ425" s="193"/>
      <c r="AK425" s="193"/>
      <c r="AL425" s="193"/>
      <c r="AM425" s="193"/>
      <c r="AN425" s="193"/>
      <c r="AO425" s="193"/>
      <c r="AP425" s="193"/>
      <c r="AQ425" s="193"/>
      <c r="AR425" s="193"/>
      <c r="AS425" s="193"/>
      <c r="AT425" s="193"/>
      <c r="AU425" s="193"/>
      <c r="AV425" s="193"/>
    </row>
    <row r="426" spans="1:48" ht="15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  <c r="AE426" s="193"/>
      <c r="AF426" s="193"/>
      <c r="AG426" s="193"/>
      <c r="AH426" s="193"/>
      <c r="AI426" s="193"/>
      <c r="AJ426" s="193"/>
      <c r="AK426" s="193"/>
      <c r="AL426" s="193"/>
      <c r="AM426" s="193"/>
      <c r="AN426" s="193"/>
      <c r="AO426" s="193"/>
      <c r="AP426" s="193"/>
      <c r="AQ426" s="193"/>
      <c r="AR426" s="193"/>
      <c r="AS426" s="193"/>
      <c r="AT426" s="193"/>
      <c r="AU426" s="193"/>
      <c r="AV426" s="193"/>
    </row>
    <row r="427" spans="1:48" ht="15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  <c r="AH427" s="193"/>
      <c r="AI427" s="193"/>
      <c r="AJ427" s="193"/>
      <c r="AK427" s="193"/>
      <c r="AL427" s="193"/>
      <c r="AM427" s="193"/>
      <c r="AN427" s="193"/>
      <c r="AO427" s="193"/>
      <c r="AP427" s="193"/>
      <c r="AQ427" s="193"/>
      <c r="AR427" s="193"/>
      <c r="AS427" s="193"/>
      <c r="AT427" s="193"/>
      <c r="AU427" s="193"/>
      <c r="AV427" s="193"/>
    </row>
    <row r="428" spans="1:48" ht="15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  <c r="AH428" s="193"/>
      <c r="AI428" s="193"/>
      <c r="AJ428" s="193"/>
      <c r="AK428" s="193"/>
      <c r="AL428" s="193"/>
      <c r="AM428" s="193"/>
      <c r="AN428" s="193"/>
      <c r="AO428" s="193"/>
      <c r="AP428" s="193"/>
      <c r="AQ428" s="193"/>
      <c r="AR428" s="193"/>
      <c r="AS428" s="193"/>
      <c r="AT428" s="193"/>
      <c r="AU428" s="193"/>
      <c r="AV428" s="193"/>
    </row>
    <row r="429" spans="1:48" ht="15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  <c r="AE429" s="193"/>
      <c r="AF429" s="193"/>
      <c r="AG429" s="193"/>
      <c r="AH429" s="193"/>
      <c r="AI429" s="193"/>
      <c r="AJ429" s="193"/>
      <c r="AK429" s="193"/>
      <c r="AL429" s="193"/>
      <c r="AM429" s="193"/>
      <c r="AN429" s="193"/>
      <c r="AO429" s="193"/>
      <c r="AP429" s="193"/>
      <c r="AQ429" s="193"/>
      <c r="AR429" s="193"/>
      <c r="AS429" s="193"/>
      <c r="AT429" s="193"/>
      <c r="AU429" s="193"/>
      <c r="AV429" s="193"/>
    </row>
    <row r="430" spans="1:48" ht="15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  <c r="AE430" s="193"/>
      <c r="AF430" s="193"/>
      <c r="AG430" s="193"/>
      <c r="AH430" s="193"/>
      <c r="AI430" s="193"/>
      <c r="AJ430" s="193"/>
      <c r="AK430" s="193"/>
      <c r="AL430" s="193"/>
      <c r="AM430" s="193"/>
      <c r="AN430" s="193"/>
      <c r="AO430" s="193"/>
      <c r="AP430" s="193"/>
      <c r="AQ430" s="193"/>
      <c r="AR430" s="193"/>
      <c r="AS430" s="193"/>
      <c r="AT430" s="193"/>
      <c r="AU430" s="193"/>
      <c r="AV430" s="193"/>
    </row>
    <row r="431" spans="1:48" ht="15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  <c r="AH431" s="193"/>
      <c r="AI431" s="193"/>
      <c r="AJ431" s="193"/>
      <c r="AK431" s="193"/>
      <c r="AL431" s="193"/>
      <c r="AM431" s="193"/>
      <c r="AN431" s="193"/>
      <c r="AO431" s="193"/>
      <c r="AP431" s="193"/>
      <c r="AQ431" s="193"/>
      <c r="AR431" s="193"/>
      <c r="AS431" s="193"/>
      <c r="AT431" s="193"/>
      <c r="AU431" s="193"/>
      <c r="AV431" s="193"/>
    </row>
    <row r="432" spans="1:48" ht="15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  <c r="AH432" s="193"/>
      <c r="AI432" s="193"/>
      <c r="AJ432" s="193"/>
      <c r="AK432" s="193"/>
      <c r="AL432" s="193"/>
      <c r="AM432" s="193"/>
      <c r="AN432" s="193"/>
      <c r="AO432" s="193"/>
      <c r="AP432" s="193"/>
      <c r="AQ432" s="193"/>
      <c r="AR432" s="193"/>
      <c r="AS432" s="193"/>
      <c r="AT432" s="193"/>
      <c r="AU432" s="193"/>
      <c r="AV432" s="193"/>
    </row>
    <row r="433" spans="1:48" ht="15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  <c r="AE433" s="193"/>
      <c r="AF433" s="193"/>
      <c r="AG433" s="193"/>
      <c r="AH433" s="193"/>
      <c r="AI433" s="193"/>
      <c r="AJ433" s="193"/>
      <c r="AK433" s="193"/>
      <c r="AL433" s="193"/>
      <c r="AM433" s="193"/>
      <c r="AN433" s="193"/>
      <c r="AO433" s="193"/>
      <c r="AP433" s="193"/>
      <c r="AQ433" s="193"/>
      <c r="AR433" s="193"/>
      <c r="AS433" s="193"/>
      <c r="AT433" s="193"/>
      <c r="AU433" s="193"/>
      <c r="AV433" s="193"/>
    </row>
    <row r="434" spans="1:48" ht="15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  <c r="AE434" s="193"/>
      <c r="AF434" s="193"/>
      <c r="AG434" s="193"/>
      <c r="AH434" s="193"/>
      <c r="AI434" s="193"/>
      <c r="AJ434" s="193"/>
      <c r="AK434" s="193"/>
      <c r="AL434" s="193"/>
      <c r="AM434" s="193"/>
      <c r="AN434" s="193"/>
      <c r="AO434" s="193"/>
      <c r="AP434" s="193"/>
      <c r="AQ434" s="193"/>
      <c r="AR434" s="193"/>
      <c r="AS434" s="193"/>
      <c r="AT434" s="193"/>
      <c r="AU434" s="193"/>
      <c r="AV434" s="193"/>
    </row>
    <row r="435" spans="1:48" ht="15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  <c r="AE435" s="193"/>
      <c r="AF435" s="193"/>
      <c r="AG435" s="193"/>
      <c r="AH435" s="193"/>
      <c r="AI435" s="193"/>
      <c r="AJ435" s="193"/>
      <c r="AK435" s="193"/>
      <c r="AL435" s="193"/>
      <c r="AM435" s="193"/>
      <c r="AN435" s="193"/>
      <c r="AO435" s="193"/>
      <c r="AP435" s="193"/>
      <c r="AQ435" s="193"/>
      <c r="AR435" s="193"/>
      <c r="AS435" s="193"/>
      <c r="AT435" s="193"/>
      <c r="AU435" s="193"/>
      <c r="AV435" s="193"/>
    </row>
    <row r="436" spans="1:48" ht="15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  <c r="AH436" s="193"/>
      <c r="AI436" s="193"/>
      <c r="AJ436" s="193"/>
      <c r="AK436" s="193"/>
      <c r="AL436" s="193"/>
      <c r="AM436" s="193"/>
      <c r="AN436" s="193"/>
      <c r="AO436" s="193"/>
      <c r="AP436" s="193"/>
      <c r="AQ436" s="193"/>
      <c r="AR436" s="193"/>
      <c r="AS436" s="193"/>
      <c r="AT436" s="193"/>
      <c r="AU436" s="193"/>
      <c r="AV436" s="193"/>
    </row>
    <row r="437" spans="1:48" ht="15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193"/>
      <c r="AI437" s="193"/>
      <c r="AJ437" s="193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193"/>
      <c r="AV437" s="193"/>
    </row>
    <row r="438" spans="1:48" ht="15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  <c r="AH438" s="193"/>
      <c r="AI438" s="193"/>
      <c r="AJ438" s="193"/>
      <c r="AK438" s="193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</row>
    <row r="439" spans="1:48" ht="15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  <c r="AE439" s="193"/>
      <c r="AF439" s="193"/>
      <c r="AG439" s="193"/>
      <c r="AH439" s="193"/>
      <c r="AI439" s="193"/>
      <c r="AJ439" s="193"/>
      <c r="AK439" s="193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</row>
    <row r="440" spans="1:48" ht="15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  <c r="AE440" s="193"/>
      <c r="AF440" s="193"/>
      <c r="AG440" s="193"/>
      <c r="AH440" s="193"/>
      <c r="AI440" s="193"/>
      <c r="AJ440" s="193"/>
      <c r="AK440" s="193"/>
      <c r="AL440" s="193"/>
      <c r="AM440" s="193"/>
      <c r="AN440" s="193"/>
      <c r="AO440" s="193"/>
      <c r="AP440" s="193"/>
      <c r="AQ440" s="193"/>
      <c r="AR440" s="193"/>
      <c r="AS440" s="193"/>
      <c r="AT440" s="193"/>
      <c r="AU440" s="193"/>
      <c r="AV440" s="193"/>
    </row>
    <row r="441" spans="1:48" ht="15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  <c r="AH441" s="193"/>
      <c r="AI441" s="193"/>
      <c r="AJ441" s="193"/>
      <c r="AK441" s="193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</row>
    <row r="442" spans="1:48" ht="15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  <c r="AH442" s="193"/>
      <c r="AI442" s="193"/>
      <c r="AJ442" s="193"/>
      <c r="AK442" s="193"/>
      <c r="AL442" s="193"/>
      <c r="AM442" s="193"/>
      <c r="AN442" s="193"/>
      <c r="AO442" s="193"/>
      <c r="AP442" s="193"/>
      <c r="AQ442" s="193"/>
      <c r="AR442" s="193"/>
      <c r="AS442" s="193"/>
      <c r="AT442" s="193"/>
      <c r="AU442" s="193"/>
      <c r="AV442" s="193"/>
    </row>
    <row r="443" spans="1:48" ht="15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  <c r="AE443" s="193"/>
      <c r="AF443" s="193"/>
      <c r="AG443" s="193"/>
      <c r="AH443" s="193"/>
      <c r="AI443" s="193"/>
      <c r="AJ443" s="193"/>
      <c r="AK443" s="193"/>
      <c r="AL443" s="193"/>
      <c r="AM443" s="193"/>
      <c r="AN443" s="193"/>
      <c r="AO443" s="193"/>
      <c r="AP443" s="193"/>
      <c r="AQ443" s="193"/>
      <c r="AR443" s="193"/>
      <c r="AS443" s="193"/>
      <c r="AT443" s="193"/>
      <c r="AU443" s="193"/>
      <c r="AV443" s="193"/>
    </row>
    <row r="444" spans="1:48" ht="15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  <c r="AH444" s="193"/>
      <c r="AI444" s="193"/>
      <c r="AJ444" s="193"/>
      <c r="AK444" s="193"/>
      <c r="AL444" s="193"/>
      <c r="AM444" s="193"/>
      <c r="AN444" s="193"/>
      <c r="AO444" s="193"/>
      <c r="AP444" s="193"/>
      <c r="AQ444" s="193"/>
      <c r="AR444" s="193"/>
      <c r="AS444" s="193"/>
      <c r="AT444" s="193"/>
      <c r="AU444" s="193"/>
      <c r="AV444" s="193"/>
    </row>
    <row r="445" spans="1:48" ht="15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  <c r="AH445" s="193"/>
      <c r="AI445" s="193"/>
      <c r="AJ445" s="193"/>
      <c r="AK445" s="193"/>
      <c r="AL445" s="193"/>
      <c r="AM445" s="193"/>
      <c r="AN445" s="193"/>
      <c r="AO445" s="193"/>
      <c r="AP445" s="193"/>
      <c r="AQ445" s="193"/>
      <c r="AR445" s="193"/>
      <c r="AS445" s="193"/>
      <c r="AT445" s="193"/>
      <c r="AU445" s="193"/>
      <c r="AV445" s="193"/>
    </row>
    <row r="446" spans="1:48" ht="15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  <c r="AH446" s="193"/>
      <c r="AI446" s="193"/>
      <c r="AJ446" s="193"/>
      <c r="AK446" s="193"/>
      <c r="AL446" s="193"/>
      <c r="AM446" s="193"/>
      <c r="AN446" s="193"/>
      <c r="AO446" s="193"/>
      <c r="AP446" s="193"/>
      <c r="AQ446" s="193"/>
      <c r="AR446" s="193"/>
      <c r="AS446" s="193"/>
      <c r="AT446" s="193"/>
      <c r="AU446" s="193"/>
      <c r="AV446" s="193"/>
    </row>
    <row r="447" spans="1:48" ht="15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  <c r="AH447" s="193"/>
      <c r="AI447" s="193"/>
      <c r="AJ447" s="193"/>
      <c r="AK447" s="193"/>
      <c r="AL447" s="193"/>
      <c r="AM447" s="193"/>
      <c r="AN447" s="193"/>
      <c r="AO447" s="193"/>
      <c r="AP447" s="193"/>
      <c r="AQ447" s="193"/>
      <c r="AR447" s="193"/>
      <c r="AS447" s="193"/>
      <c r="AT447" s="193"/>
      <c r="AU447" s="193"/>
      <c r="AV447" s="193"/>
    </row>
    <row r="448" spans="1:48" ht="15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  <c r="AH448" s="193"/>
      <c r="AI448" s="193"/>
      <c r="AJ448" s="193"/>
      <c r="AK448" s="193"/>
      <c r="AL448" s="193"/>
      <c r="AM448" s="193"/>
      <c r="AN448" s="193"/>
      <c r="AO448" s="193"/>
      <c r="AP448" s="193"/>
      <c r="AQ448" s="193"/>
      <c r="AR448" s="193"/>
      <c r="AS448" s="193"/>
      <c r="AT448" s="193"/>
      <c r="AU448" s="193"/>
      <c r="AV448" s="193"/>
    </row>
    <row r="449" spans="1:48" ht="15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  <c r="AE449" s="193"/>
      <c r="AF449" s="193"/>
      <c r="AG449" s="193"/>
      <c r="AH449" s="193"/>
      <c r="AI449" s="193"/>
      <c r="AJ449" s="193"/>
      <c r="AK449" s="193"/>
      <c r="AL449" s="193"/>
      <c r="AM449" s="193"/>
      <c r="AN449" s="193"/>
      <c r="AO449" s="193"/>
      <c r="AP449" s="193"/>
      <c r="AQ449" s="193"/>
      <c r="AR449" s="193"/>
      <c r="AS449" s="193"/>
      <c r="AT449" s="193"/>
      <c r="AU449" s="193"/>
      <c r="AV449" s="193"/>
    </row>
    <row r="450" spans="1:48" ht="15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  <c r="AH450" s="193"/>
      <c r="AI450" s="193"/>
      <c r="AJ450" s="193"/>
      <c r="AK450" s="193"/>
      <c r="AL450" s="193"/>
      <c r="AM450" s="193"/>
      <c r="AN450" s="193"/>
      <c r="AO450" s="193"/>
      <c r="AP450" s="193"/>
      <c r="AQ450" s="193"/>
      <c r="AR450" s="193"/>
      <c r="AS450" s="193"/>
      <c r="AT450" s="193"/>
      <c r="AU450" s="193"/>
      <c r="AV450" s="193"/>
    </row>
    <row r="451" spans="1:48" ht="15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3"/>
      <c r="AK451" s="193"/>
      <c r="AL451" s="193"/>
      <c r="AM451" s="193"/>
      <c r="AN451" s="193"/>
      <c r="AO451" s="193"/>
      <c r="AP451" s="193"/>
      <c r="AQ451" s="193"/>
      <c r="AR451" s="193"/>
      <c r="AS451" s="193"/>
      <c r="AT451" s="193"/>
      <c r="AU451" s="193"/>
      <c r="AV451" s="193"/>
    </row>
    <row r="452" spans="1:48" ht="15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  <c r="AH452" s="193"/>
      <c r="AI452" s="193"/>
      <c r="AJ452" s="193"/>
      <c r="AK452" s="193"/>
      <c r="AL452" s="193"/>
      <c r="AM452" s="193"/>
      <c r="AN452" s="193"/>
      <c r="AO452" s="193"/>
      <c r="AP452" s="193"/>
      <c r="AQ452" s="193"/>
      <c r="AR452" s="193"/>
      <c r="AS452" s="193"/>
      <c r="AT452" s="193"/>
      <c r="AU452" s="193"/>
      <c r="AV452" s="193"/>
    </row>
    <row r="453" spans="1:48" ht="15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  <c r="AE453" s="193"/>
      <c r="AF453" s="193"/>
      <c r="AG453" s="193"/>
      <c r="AH453" s="193"/>
      <c r="AI453" s="193"/>
      <c r="AJ453" s="193"/>
      <c r="AK453" s="193"/>
      <c r="AL453" s="193"/>
      <c r="AM453" s="193"/>
      <c r="AN453" s="193"/>
      <c r="AO453" s="193"/>
      <c r="AP453" s="193"/>
      <c r="AQ453" s="193"/>
      <c r="AR453" s="193"/>
      <c r="AS453" s="193"/>
      <c r="AT453" s="193"/>
      <c r="AU453" s="193"/>
      <c r="AV453" s="193"/>
    </row>
    <row r="454" spans="1:48" ht="15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  <c r="AE454" s="193"/>
      <c r="AF454" s="193"/>
      <c r="AG454" s="193"/>
      <c r="AH454" s="193"/>
      <c r="AI454" s="193"/>
      <c r="AJ454" s="193"/>
      <c r="AK454" s="193"/>
      <c r="AL454" s="193"/>
      <c r="AM454" s="193"/>
      <c r="AN454" s="193"/>
      <c r="AO454" s="193"/>
      <c r="AP454" s="193"/>
      <c r="AQ454" s="193"/>
      <c r="AR454" s="193"/>
      <c r="AS454" s="193"/>
      <c r="AT454" s="193"/>
      <c r="AU454" s="193"/>
      <c r="AV454" s="193"/>
    </row>
    <row r="455" spans="1:48" ht="15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3"/>
      <c r="AF455" s="193"/>
      <c r="AG455" s="193"/>
      <c r="AH455" s="193"/>
      <c r="AI455" s="193"/>
      <c r="AJ455" s="193"/>
      <c r="AK455" s="193"/>
      <c r="AL455" s="193"/>
      <c r="AM455" s="193"/>
      <c r="AN455" s="193"/>
      <c r="AO455" s="193"/>
      <c r="AP455" s="193"/>
      <c r="AQ455" s="193"/>
      <c r="AR455" s="193"/>
      <c r="AS455" s="193"/>
      <c r="AT455" s="193"/>
      <c r="AU455" s="193"/>
      <c r="AV455" s="193"/>
    </row>
    <row r="456" spans="1:48" ht="15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  <c r="AE456" s="193"/>
      <c r="AF456" s="193"/>
      <c r="AG456" s="193"/>
      <c r="AH456" s="193"/>
      <c r="AI456" s="193"/>
      <c r="AJ456" s="193"/>
      <c r="AK456" s="193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</row>
    <row r="457" spans="1:48" ht="15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  <c r="AE457" s="193"/>
      <c r="AF457" s="193"/>
      <c r="AG457" s="193"/>
      <c r="AH457" s="193"/>
      <c r="AI457" s="193"/>
      <c r="AJ457" s="193"/>
      <c r="AK457" s="193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</row>
    <row r="458" spans="1:48" ht="15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  <c r="AE458" s="193"/>
      <c r="AF458" s="193"/>
      <c r="AG458" s="193"/>
      <c r="AH458" s="193"/>
      <c r="AI458" s="193"/>
      <c r="AJ458" s="193"/>
      <c r="AK458" s="193"/>
      <c r="AL458" s="193"/>
      <c r="AM458" s="193"/>
      <c r="AN458" s="193"/>
      <c r="AO458" s="193"/>
      <c r="AP458" s="193"/>
      <c r="AQ458" s="193"/>
      <c r="AR458" s="193"/>
      <c r="AS458" s="193"/>
      <c r="AT458" s="193"/>
      <c r="AU458" s="193"/>
      <c r="AV458" s="193"/>
    </row>
    <row r="459" spans="1:48" ht="15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  <c r="AE459" s="193"/>
      <c r="AF459" s="193"/>
      <c r="AG459" s="193"/>
      <c r="AH459" s="193"/>
      <c r="AI459" s="193"/>
      <c r="AJ459" s="193"/>
      <c r="AK459" s="193"/>
      <c r="AL459" s="193"/>
      <c r="AM459" s="193"/>
      <c r="AN459" s="193"/>
      <c r="AO459" s="193"/>
      <c r="AP459" s="193"/>
      <c r="AQ459" s="193"/>
      <c r="AR459" s="193"/>
      <c r="AS459" s="193"/>
      <c r="AT459" s="193"/>
      <c r="AU459" s="193"/>
      <c r="AV459" s="193"/>
    </row>
    <row r="460" spans="1:48" ht="15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3"/>
      <c r="AF460" s="193"/>
      <c r="AG460" s="193"/>
      <c r="AH460" s="193"/>
      <c r="AI460" s="193"/>
      <c r="AJ460" s="193"/>
      <c r="AK460" s="193"/>
      <c r="AL460" s="193"/>
      <c r="AM460" s="193"/>
      <c r="AN460" s="193"/>
      <c r="AO460" s="193"/>
      <c r="AP460" s="193"/>
      <c r="AQ460" s="193"/>
      <c r="AR460" s="193"/>
      <c r="AS460" s="193"/>
      <c r="AT460" s="193"/>
      <c r="AU460" s="193"/>
      <c r="AV460" s="193"/>
    </row>
    <row r="461" spans="1:48" ht="15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  <c r="AH461" s="193"/>
      <c r="AI461" s="193"/>
      <c r="AJ461" s="193"/>
      <c r="AK461" s="193"/>
      <c r="AL461" s="193"/>
      <c r="AM461" s="193"/>
      <c r="AN461" s="193"/>
      <c r="AO461" s="193"/>
      <c r="AP461" s="193"/>
      <c r="AQ461" s="193"/>
      <c r="AR461" s="193"/>
      <c r="AS461" s="193"/>
      <c r="AT461" s="193"/>
      <c r="AU461" s="193"/>
      <c r="AV461" s="193"/>
    </row>
    <row r="462" spans="1:48" ht="15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  <c r="AH462" s="193"/>
      <c r="AI462" s="193"/>
      <c r="AJ462" s="193"/>
      <c r="AK462" s="193"/>
      <c r="AL462" s="193"/>
      <c r="AM462" s="193"/>
      <c r="AN462" s="193"/>
      <c r="AO462" s="193"/>
      <c r="AP462" s="193"/>
      <c r="AQ462" s="193"/>
      <c r="AR462" s="193"/>
      <c r="AS462" s="193"/>
      <c r="AT462" s="193"/>
      <c r="AU462" s="193"/>
      <c r="AV462" s="193"/>
    </row>
    <row r="463" spans="1:48" ht="15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  <c r="AH463" s="193"/>
      <c r="AI463" s="193"/>
      <c r="AJ463" s="193"/>
      <c r="AK463" s="193"/>
      <c r="AL463" s="193"/>
      <c r="AM463" s="193"/>
      <c r="AN463" s="193"/>
      <c r="AO463" s="193"/>
      <c r="AP463" s="193"/>
      <c r="AQ463" s="193"/>
      <c r="AR463" s="193"/>
      <c r="AS463" s="193"/>
      <c r="AT463" s="193"/>
      <c r="AU463" s="193"/>
      <c r="AV463" s="193"/>
    </row>
    <row r="464" spans="1:48" ht="15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  <c r="AE464" s="193"/>
      <c r="AF464" s="193"/>
      <c r="AG464" s="193"/>
      <c r="AH464" s="193"/>
      <c r="AI464" s="193"/>
      <c r="AJ464" s="193"/>
      <c r="AK464" s="193"/>
      <c r="AL464" s="193"/>
      <c r="AM464" s="193"/>
      <c r="AN464" s="193"/>
      <c r="AO464" s="193"/>
      <c r="AP464" s="193"/>
      <c r="AQ464" s="193"/>
      <c r="AR464" s="193"/>
      <c r="AS464" s="193"/>
      <c r="AT464" s="193"/>
      <c r="AU464" s="193"/>
      <c r="AV464" s="193"/>
    </row>
    <row r="465" spans="1:48" ht="15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193"/>
      <c r="AJ465" s="193"/>
      <c r="AK465" s="193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</row>
    <row r="466" spans="1:48" ht="15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3"/>
      <c r="AF466" s="193"/>
      <c r="AG466" s="193"/>
      <c r="AH466" s="193"/>
      <c r="AI466" s="193"/>
      <c r="AJ466" s="193"/>
      <c r="AK466" s="193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</row>
    <row r="467" spans="1:48" ht="15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  <c r="AE467" s="193"/>
      <c r="AF467" s="193"/>
      <c r="AG467" s="193"/>
      <c r="AH467" s="193"/>
      <c r="AI467" s="193"/>
      <c r="AJ467" s="193"/>
      <c r="AK467" s="193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</row>
    <row r="468" spans="1:48" ht="15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  <c r="AE468" s="193"/>
      <c r="AF468" s="193"/>
      <c r="AG468" s="193"/>
      <c r="AH468" s="193"/>
      <c r="AI468" s="193"/>
      <c r="AJ468" s="193"/>
      <c r="AK468" s="193"/>
      <c r="AL468" s="193"/>
      <c r="AM468" s="193"/>
      <c r="AN468" s="193"/>
      <c r="AO468" s="193"/>
      <c r="AP468" s="193"/>
      <c r="AQ468" s="193"/>
      <c r="AR468" s="193"/>
      <c r="AS468" s="193"/>
      <c r="AT468" s="193"/>
      <c r="AU468" s="193"/>
      <c r="AV468" s="193"/>
    </row>
    <row r="469" spans="1:48" ht="15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  <c r="AH469" s="193"/>
      <c r="AI469" s="193"/>
      <c r="AJ469" s="193"/>
      <c r="AK469" s="193"/>
      <c r="AL469" s="193"/>
      <c r="AM469" s="193"/>
      <c r="AN469" s="193"/>
      <c r="AO469" s="193"/>
      <c r="AP469" s="193"/>
      <c r="AQ469" s="193"/>
      <c r="AR469" s="193"/>
      <c r="AS469" s="193"/>
      <c r="AT469" s="193"/>
      <c r="AU469" s="193"/>
      <c r="AV469" s="193"/>
    </row>
    <row r="470" spans="1:48" ht="15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  <c r="AH470" s="193"/>
      <c r="AI470" s="193"/>
      <c r="AJ470" s="193"/>
      <c r="AK470" s="193"/>
      <c r="AL470" s="193"/>
      <c r="AM470" s="193"/>
      <c r="AN470" s="193"/>
      <c r="AO470" s="193"/>
      <c r="AP470" s="193"/>
      <c r="AQ470" s="193"/>
      <c r="AR470" s="193"/>
      <c r="AS470" s="193"/>
      <c r="AT470" s="193"/>
      <c r="AU470" s="193"/>
      <c r="AV470" s="193"/>
    </row>
    <row r="471" spans="1:48" ht="15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  <c r="AH471" s="193"/>
      <c r="AI471" s="193"/>
      <c r="AJ471" s="193"/>
      <c r="AK471" s="193"/>
      <c r="AL471" s="193"/>
      <c r="AM471" s="193"/>
      <c r="AN471" s="193"/>
      <c r="AO471" s="193"/>
      <c r="AP471" s="193"/>
      <c r="AQ471" s="193"/>
      <c r="AR471" s="193"/>
      <c r="AS471" s="193"/>
      <c r="AT471" s="193"/>
      <c r="AU471" s="193"/>
      <c r="AV471" s="193"/>
    </row>
    <row r="472" spans="1:48" ht="15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  <c r="AE472" s="193"/>
      <c r="AF472" s="193"/>
      <c r="AG472" s="193"/>
      <c r="AH472" s="193"/>
      <c r="AI472" s="193"/>
      <c r="AJ472" s="193"/>
      <c r="AK472" s="193"/>
      <c r="AL472" s="193"/>
      <c r="AM472" s="193"/>
      <c r="AN472" s="193"/>
      <c r="AO472" s="193"/>
      <c r="AP472" s="193"/>
      <c r="AQ472" s="193"/>
      <c r="AR472" s="193"/>
      <c r="AS472" s="193"/>
      <c r="AT472" s="193"/>
      <c r="AU472" s="193"/>
      <c r="AV472" s="193"/>
    </row>
    <row r="473" spans="1:48" ht="15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  <c r="AH473" s="193"/>
      <c r="AI473" s="193"/>
      <c r="AJ473" s="193"/>
      <c r="AK473" s="193"/>
      <c r="AL473" s="193"/>
      <c r="AM473" s="193"/>
      <c r="AN473" s="193"/>
      <c r="AO473" s="193"/>
      <c r="AP473" s="193"/>
      <c r="AQ473" s="193"/>
      <c r="AR473" s="193"/>
      <c r="AS473" s="193"/>
      <c r="AT473" s="193"/>
      <c r="AU473" s="193"/>
      <c r="AV473" s="193"/>
    </row>
    <row r="474" spans="1:48" ht="15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  <c r="AH474" s="193"/>
      <c r="AI474" s="193"/>
      <c r="AJ474" s="193"/>
      <c r="AK474" s="193"/>
      <c r="AL474" s="193"/>
      <c r="AM474" s="193"/>
      <c r="AN474" s="193"/>
      <c r="AO474" s="193"/>
      <c r="AP474" s="193"/>
      <c r="AQ474" s="193"/>
      <c r="AR474" s="193"/>
      <c r="AS474" s="193"/>
      <c r="AT474" s="193"/>
      <c r="AU474" s="193"/>
      <c r="AV474" s="193"/>
    </row>
    <row r="475" spans="1:48" ht="15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3"/>
      <c r="AG475" s="193"/>
      <c r="AH475" s="193"/>
      <c r="AI475" s="193"/>
      <c r="AJ475" s="193"/>
      <c r="AK475" s="193"/>
      <c r="AL475" s="193"/>
      <c r="AM475" s="193"/>
      <c r="AN475" s="193"/>
      <c r="AO475" s="193"/>
      <c r="AP475" s="193"/>
      <c r="AQ475" s="193"/>
      <c r="AR475" s="193"/>
      <c r="AS475" s="193"/>
      <c r="AT475" s="193"/>
      <c r="AU475" s="193"/>
      <c r="AV475" s="193"/>
    </row>
    <row r="476" spans="1:48" ht="15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3"/>
      <c r="AF476" s="193"/>
      <c r="AG476" s="193"/>
      <c r="AH476" s="193"/>
      <c r="AI476" s="193"/>
      <c r="AJ476" s="193"/>
      <c r="AK476" s="193"/>
      <c r="AL476" s="193"/>
      <c r="AM476" s="193"/>
      <c r="AN476" s="193"/>
      <c r="AO476" s="193"/>
      <c r="AP476" s="193"/>
      <c r="AQ476" s="193"/>
      <c r="AR476" s="193"/>
      <c r="AS476" s="193"/>
      <c r="AT476" s="193"/>
      <c r="AU476" s="193"/>
      <c r="AV476" s="193"/>
    </row>
    <row r="477" spans="1:48" ht="15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  <c r="AA477" s="193"/>
      <c r="AB477" s="193"/>
      <c r="AC477" s="193"/>
      <c r="AD477" s="193"/>
      <c r="AE477" s="193"/>
      <c r="AF477" s="193"/>
      <c r="AG477" s="193"/>
      <c r="AH477" s="193"/>
      <c r="AI477" s="193"/>
      <c r="AJ477" s="193"/>
      <c r="AK477" s="193"/>
      <c r="AL477" s="193"/>
      <c r="AM477" s="193"/>
      <c r="AN477" s="193"/>
      <c r="AO477" s="193"/>
      <c r="AP477" s="193"/>
      <c r="AQ477" s="193"/>
      <c r="AR477" s="193"/>
      <c r="AS477" s="193"/>
      <c r="AT477" s="193"/>
      <c r="AU477" s="193"/>
      <c r="AV477" s="193"/>
    </row>
    <row r="478" spans="1:48" ht="15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  <c r="AE478" s="193"/>
      <c r="AF478" s="193"/>
      <c r="AG478" s="193"/>
      <c r="AH478" s="193"/>
      <c r="AI478" s="193"/>
      <c r="AJ478" s="193"/>
      <c r="AK478" s="193"/>
      <c r="AL478" s="193"/>
      <c r="AM478" s="193"/>
      <c r="AN478" s="193"/>
      <c r="AO478" s="193"/>
      <c r="AP478" s="193"/>
      <c r="AQ478" s="193"/>
      <c r="AR478" s="193"/>
      <c r="AS478" s="193"/>
      <c r="AT478" s="193"/>
      <c r="AU478" s="193"/>
      <c r="AV478" s="193"/>
    </row>
    <row r="479" spans="1:48" ht="15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3"/>
      <c r="AG479" s="193"/>
      <c r="AH479" s="193"/>
      <c r="AI479" s="193"/>
      <c r="AJ479" s="193"/>
      <c r="AK479" s="193"/>
      <c r="AL479" s="193"/>
      <c r="AM479" s="193"/>
      <c r="AN479" s="193"/>
      <c r="AO479" s="193"/>
      <c r="AP479" s="193"/>
      <c r="AQ479" s="193"/>
      <c r="AR479" s="193"/>
      <c r="AS479" s="193"/>
      <c r="AT479" s="193"/>
      <c r="AU479" s="193"/>
      <c r="AV479" s="193"/>
    </row>
    <row r="480" spans="1:48" ht="15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  <c r="AE480" s="193"/>
      <c r="AF480" s="193"/>
      <c r="AG480" s="193"/>
      <c r="AH480" s="193"/>
      <c r="AI480" s="193"/>
      <c r="AJ480" s="193"/>
      <c r="AK480" s="193"/>
      <c r="AL480" s="193"/>
      <c r="AM480" s="193"/>
      <c r="AN480" s="193"/>
      <c r="AO480" s="193"/>
      <c r="AP480" s="193"/>
      <c r="AQ480" s="193"/>
      <c r="AR480" s="193"/>
      <c r="AS480" s="193"/>
      <c r="AT480" s="193"/>
      <c r="AU480" s="193"/>
      <c r="AV480" s="193"/>
    </row>
    <row r="481" spans="1:48" ht="15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  <c r="AE481" s="193"/>
      <c r="AF481" s="193"/>
      <c r="AG481" s="193"/>
      <c r="AH481" s="193"/>
      <c r="AI481" s="193"/>
      <c r="AJ481" s="193"/>
      <c r="AK481" s="193"/>
      <c r="AL481" s="193"/>
      <c r="AM481" s="193"/>
      <c r="AN481" s="193"/>
      <c r="AO481" s="193"/>
      <c r="AP481" s="193"/>
      <c r="AQ481" s="193"/>
      <c r="AR481" s="193"/>
      <c r="AS481" s="193"/>
      <c r="AT481" s="193"/>
      <c r="AU481" s="193"/>
      <c r="AV481" s="193"/>
    </row>
    <row r="482" spans="1:48" ht="15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  <c r="AE482" s="193"/>
      <c r="AF482" s="193"/>
      <c r="AG482" s="193"/>
      <c r="AH482" s="193"/>
      <c r="AI482" s="193"/>
      <c r="AJ482" s="193"/>
      <c r="AK482" s="193"/>
      <c r="AL482" s="193"/>
      <c r="AM482" s="193"/>
      <c r="AN482" s="193"/>
      <c r="AO482" s="193"/>
      <c r="AP482" s="193"/>
      <c r="AQ482" s="193"/>
      <c r="AR482" s="193"/>
      <c r="AS482" s="193"/>
      <c r="AT482" s="193"/>
      <c r="AU482" s="193"/>
      <c r="AV482" s="193"/>
    </row>
    <row r="483" spans="1:48" ht="15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3"/>
      <c r="AK483" s="193"/>
      <c r="AL483" s="193"/>
      <c r="AM483" s="193"/>
      <c r="AN483" s="193"/>
      <c r="AO483" s="193"/>
      <c r="AP483" s="193"/>
      <c r="AQ483" s="193"/>
      <c r="AR483" s="193"/>
      <c r="AS483" s="193"/>
      <c r="AT483" s="193"/>
      <c r="AU483" s="193"/>
      <c r="AV483" s="193"/>
    </row>
    <row r="484" spans="1:48" ht="15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3"/>
      <c r="AK484" s="193"/>
      <c r="AL484" s="193"/>
      <c r="AM484" s="193"/>
      <c r="AN484" s="193"/>
      <c r="AO484" s="193"/>
      <c r="AP484" s="193"/>
      <c r="AQ484" s="193"/>
      <c r="AR484" s="193"/>
      <c r="AS484" s="193"/>
      <c r="AT484" s="193"/>
      <c r="AU484" s="193"/>
      <c r="AV484" s="193"/>
    </row>
    <row r="485" spans="1:48" ht="15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3"/>
      <c r="AK485" s="193"/>
      <c r="AL485" s="193"/>
      <c r="AM485" s="193"/>
      <c r="AN485" s="193"/>
      <c r="AO485" s="193"/>
      <c r="AP485" s="193"/>
      <c r="AQ485" s="193"/>
      <c r="AR485" s="193"/>
      <c r="AS485" s="193"/>
      <c r="AT485" s="193"/>
      <c r="AU485" s="193"/>
      <c r="AV485" s="193"/>
    </row>
    <row r="486" spans="1:48" ht="15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3"/>
      <c r="AS486" s="193"/>
      <c r="AT486" s="193"/>
      <c r="AU486" s="193"/>
      <c r="AV486" s="193"/>
    </row>
    <row r="487" spans="1:48" ht="15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3"/>
      <c r="AK487" s="193"/>
      <c r="AL487" s="193"/>
      <c r="AM487" s="193"/>
      <c r="AN487" s="193"/>
      <c r="AO487" s="193"/>
      <c r="AP487" s="193"/>
      <c r="AQ487" s="193"/>
      <c r="AR487" s="193"/>
      <c r="AS487" s="193"/>
      <c r="AT487" s="193"/>
      <c r="AU487" s="193"/>
      <c r="AV487" s="193"/>
    </row>
    <row r="488" spans="1:48" ht="15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3"/>
      <c r="AK488" s="193"/>
      <c r="AL488" s="193"/>
      <c r="AM488" s="193"/>
      <c r="AN488" s="193"/>
      <c r="AO488" s="193"/>
      <c r="AP488" s="193"/>
      <c r="AQ488" s="193"/>
      <c r="AR488" s="193"/>
      <c r="AS488" s="193"/>
      <c r="AT488" s="193"/>
      <c r="AU488" s="193"/>
      <c r="AV488" s="193"/>
    </row>
    <row r="489" spans="1:48" ht="15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3"/>
      <c r="AQ489" s="193"/>
      <c r="AR489" s="193"/>
      <c r="AS489" s="193"/>
      <c r="AT489" s="193"/>
      <c r="AU489" s="193"/>
      <c r="AV489" s="193"/>
    </row>
    <row r="490" spans="1:48" ht="15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3"/>
      <c r="AK490" s="193"/>
      <c r="AL490" s="193"/>
      <c r="AM490" s="193"/>
      <c r="AN490" s="193"/>
      <c r="AO490" s="193"/>
      <c r="AP490" s="193"/>
      <c r="AQ490" s="193"/>
      <c r="AR490" s="193"/>
      <c r="AS490" s="193"/>
      <c r="AT490" s="193"/>
      <c r="AU490" s="193"/>
      <c r="AV490" s="193"/>
    </row>
    <row r="491" spans="1:48" ht="15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/>
      <c r="AG491" s="193"/>
      <c r="AH491" s="193"/>
      <c r="AI491" s="193"/>
      <c r="AJ491" s="193"/>
      <c r="AK491" s="193"/>
      <c r="AL491" s="193"/>
      <c r="AM491" s="193"/>
      <c r="AN491" s="193"/>
      <c r="AO491" s="193"/>
      <c r="AP491" s="193"/>
      <c r="AQ491" s="193"/>
      <c r="AR491" s="193"/>
      <c r="AS491" s="193"/>
      <c r="AT491" s="193"/>
      <c r="AU491" s="193"/>
      <c r="AV491" s="193"/>
    </row>
    <row r="492" spans="1:48" ht="15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/>
      <c r="AG492" s="193"/>
      <c r="AH492" s="193"/>
      <c r="AI492" s="193"/>
      <c r="AJ492" s="193"/>
      <c r="AK492" s="193"/>
      <c r="AL492" s="193"/>
      <c r="AM492" s="193"/>
      <c r="AN492" s="193"/>
      <c r="AO492" s="193"/>
      <c r="AP492" s="193"/>
      <c r="AQ492" s="193"/>
      <c r="AR492" s="193"/>
      <c r="AS492" s="193"/>
      <c r="AT492" s="193"/>
      <c r="AU492" s="193"/>
      <c r="AV492" s="193"/>
    </row>
    <row r="493" spans="1:48" ht="15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  <c r="AE493" s="193"/>
      <c r="AF493" s="193"/>
      <c r="AG493" s="193"/>
      <c r="AH493" s="193"/>
      <c r="AI493" s="193"/>
      <c r="AJ493" s="193"/>
      <c r="AK493" s="193"/>
      <c r="AL493" s="193"/>
      <c r="AM493" s="193"/>
      <c r="AN493" s="193"/>
      <c r="AO493" s="193"/>
      <c r="AP493" s="193"/>
      <c r="AQ493" s="193"/>
      <c r="AR493" s="193"/>
      <c r="AS493" s="193"/>
      <c r="AT493" s="193"/>
      <c r="AU493" s="193"/>
      <c r="AV493" s="193"/>
    </row>
    <row r="494" spans="1:48" ht="15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  <c r="AE494" s="193"/>
      <c r="AF494" s="193"/>
      <c r="AG494" s="193"/>
      <c r="AH494" s="193"/>
      <c r="AI494" s="193"/>
      <c r="AJ494" s="193"/>
      <c r="AK494" s="193"/>
      <c r="AL494" s="193"/>
      <c r="AM494" s="193"/>
      <c r="AN494" s="193"/>
      <c r="AO494" s="193"/>
      <c r="AP494" s="193"/>
      <c r="AQ494" s="193"/>
      <c r="AR494" s="193"/>
      <c r="AS494" s="193"/>
      <c r="AT494" s="193"/>
      <c r="AU494" s="193"/>
      <c r="AV494" s="193"/>
    </row>
    <row r="495" spans="1:48" ht="15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  <c r="AH495" s="193"/>
      <c r="AI495" s="193"/>
      <c r="AJ495" s="193"/>
      <c r="AK495" s="193"/>
      <c r="AL495" s="193"/>
      <c r="AM495" s="193"/>
      <c r="AN495" s="193"/>
      <c r="AO495" s="193"/>
      <c r="AP495" s="193"/>
      <c r="AQ495" s="193"/>
      <c r="AR495" s="193"/>
      <c r="AS495" s="193"/>
      <c r="AT495" s="193"/>
      <c r="AU495" s="193"/>
      <c r="AV495" s="193"/>
    </row>
    <row r="496" spans="1:48" ht="15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  <c r="AH496" s="193"/>
      <c r="AI496" s="193"/>
      <c r="AJ496" s="193"/>
      <c r="AK496" s="193"/>
      <c r="AL496" s="193"/>
      <c r="AM496" s="193"/>
      <c r="AN496" s="193"/>
      <c r="AO496" s="193"/>
      <c r="AP496" s="193"/>
      <c r="AQ496" s="193"/>
      <c r="AR496" s="193"/>
      <c r="AS496" s="193"/>
      <c r="AT496" s="193"/>
      <c r="AU496" s="193"/>
      <c r="AV496" s="193"/>
    </row>
    <row r="497" spans="1:48" ht="15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  <c r="AH497" s="193"/>
      <c r="AI497" s="193"/>
      <c r="AJ497" s="193"/>
      <c r="AK497" s="193"/>
      <c r="AL497" s="193"/>
      <c r="AM497" s="193"/>
      <c r="AN497" s="193"/>
      <c r="AO497" s="193"/>
      <c r="AP497" s="193"/>
      <c r="AQ497" s="193"/>
      <c r="AR497" s="193"/>
      <c r="AS497" s="193"/>
      <c r="AT497" s="193"/>
      <c r="AU497" s="193"/>
      <c r="AV497" s="193"/>
    </row>
    <row r="498" spans="1:48" ht="15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  <c r="AH498" s="193"/>
      <c r="AI498" s="193"/>
      <c r="AJ498" s="193"/>
      <c r="AK498" s="193"/>
      <c r="AL498" s="193"/>
      <c r="AM498" s="193"/>
      <c r="AN498" s="193"/>
      <c r="AO498" s="193"/>
      <c r="AP498" s="193"/>
      <c r="AQ498" s="193"/>
      <c r="AR498" s="193"/>
      <c r="AS498" s="193"/>
      <c r="AT498" s="193"/>
      <c r="AU498" s="193"/>
      <c r="AV498" s="193"/>
    </row>
    <row r="499" spans="1:48" ht="15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  <c r="AH499" s="193"/>
      <c r="AI499" s="193"/>
      <c r="AJ499" s="193"/>
      <c r="AK499" s="193"/>
      <c r="AL499" s="193"/>
      <c r="AM499" s="193"/>
      <c r="AN499" s="193"/>
      <c r="AO499" s="193"/>
      <c r="AP499" s="193"/>
      <c r="AQ499" s="193"/>
      <c r="AR499" s="193"/>
      <c r="AS499" s="193"/>
      <c r="AT499" s="193"/>
      <c r="AU499" s="193"/>
      <c r="AV499" s="193"/>
    </row>
    <row r="500" spans="1:48" ht="15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  <c r="AH500" s="193"/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193"/>
      <c r="AS500" s="193"/>
      <c r="AT500" s="193"/>
      <c r="AU500" s="193"/>
      <c r="AV500" s="193"/>
    </row>
    <row r="501" spans="1:48" ht="15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3"/>
      <c r="AF501" s="193"/>
      <c r="AG501" s="193"/>
      <c r="AH501" s="193"/>
      <c r="AI501" s="193"/>
      <c r="AJ501" s="193"/>
      <c r="AK501" s="193"/>
      <c r="AL501" s="193"/>
      <c r="AM501" s="193"/>
      <c r="AN501" s="193"/>
      <c r="AO501" s="193"/>
      <c r="AP501" s="193"/>
      <c r="AQ501" s="193"/>
      <c r="AR501" s="193"/>
      <c r="AS501" s="193"/>
      <c r="AT501" s="193"/>
      <c r="AU501" s="193"/>
      <c r="AV501" s="193"/>
    </row>
    <row r="502" spans="1:48" ht="15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  <c r="AE502" s="193"/>
      <c r="AF502" s="193"/>
      <c r="AG502" s="193"/>
      <c r="AH502" s="193"/>
      <c r="AI502" s="193"/>
      <c r="AJ502" s="193"/>
      <c r="AK502" s="193"/>
      <c r="AL502" s="193"/>
      <c r="AM502" s="193"/>
      <c r="AN502" s="193"/>
      <c r="AO502" s="193"/>
      <c r="AP502" s="193"/>
      <c r="AQ502" s="193"/>
      <c r="AR502" s="193"/>
      <c r="AS502" s="193"/>
      <c r="AT502" s="193"/>
      <c r="AU502" s="193"/>
      <c r="AV502" s="193"/>
    </row>
    <row r="503" spans="1:48" ht="15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  <c r="AE503" s="193"/>
      <c r="AF503" s="193"/>
      <c r="AG503" s="193"/>
      <c r="AH503" s="193"/>
      <c r="AI503" s="193"/>
      <c r="AJ503" s="193"/>
      <c r="AK503" s="193"/>
      <c r="AL503" s="193"/>
      <c r="AM503" s="193"/>
      <c r="AN503" s="193"/>
      <c r="AO503" s="193"/>
      <c r="AP503" s="193"/>
      <c r="AQ503" s="193"/>
      <c r="AR503" s="193"/>
      <c r="AS503" s="193"/>
      <c r="AT503" s="193"/>
      <c r="AU503" s="193"/>
      <c r="AV503" s="193"/>
    </row>
    <row r="504" spans="1:48" ht="15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</row>
    <row r="505" spans="1:48" ht="15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</row>
    <row r="506" spans="1:48" ht="15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</row>
    <row r="507" spans="1:48" ht="15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</row>
    <row r="508" spans="1:48" ht="15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  <c r="AE508" s="193"/>
      <c r="AF508" s="193"/>
      <c r="AG508" s="193"/>
      <c r="AH508" s="193"/>
      <c r="AI508" s="193"/>
      <c r="AJ508" s="193"/>
      <c r="AK508" s="193"/>
      <c r="AL508" s="193"/>
      <c r="AM508" s="193"/>
      <c r="AN508" s="193"/>
      <c r="AO508" s="193"/>
      <c r="AP508" s="193"/>
      <c r="AQ508" s="193"/>
      <c r="AR508" s="193"/>
      <c r="AS508" s="193"/>
      <c r="AT508" s="193"/>
      <c r="AU508" s="193"/>
      <c r="AV508" s="193"/>
    </row>
    <row r="509" spans="1:48" ht="15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</row>
    <row r="510" spans="1:48" ht="15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  <c r="AE510" s="193"/>
      <c r="AF510" s="193"/>
      <c r="AG510" s="193"/>
      <c r="AH510" s="193"/>
      <c r="AI510" s="193"/>
      <c r="AJ510" s="193"/>
      <c r="AK510" s="193"/>
      <c r="AL510" s="193"/>
      <c r="AM510" s="193"/>
      <c r="AN510" s="193"/>
      <c r="AO510" s="193"/>
      <c r="AP510" s="193"/>
      <c r="AQ510" s="193"/>
      <c r="AR510" s="193"/>
      <c r="AS510" s="193"/>
      <c r="AT510" s="193"/>
      <c r="AU510" s="193"/>
      <c r="AV510" s="193"/>
    </row>
    <row r="511" spans="1:48" ht="15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  <c r="AE511" s="193"/>
      <c r="AF511" s="193"/>
      <c r="AG511" s="193"/>
      <c r="AH511" s="193"/>
      <c r="AI511" s="193"/>
      <c r="AJ511" s="193"/>
      <c r="AK511" s="193"/>
      <c r="AL511" s="193"/>
      <c r="AM511" s="193"/>
      <c r="AN511" s="193"/>
      <c r="AO511" s="193"/>
      <c r="AP511" s="193"/>
      <c r="AQ511" s="193"/>
      <c r="AR511" s="193"/>
      <c r="AS511" s="193"/>
      <c r="AT511" s="193"/>
      <c r="AU511" s="193"/>
      <c r="AV511" s="193"/>
    </row>
    <row r="512" spans="1:48" ht="15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  <c r="AE512" s="193"/>
      <c r="AF512" s="193"/>
      <c r="AG512" s="193"/>
      <c r="AH512" s="193"/>
      <c r="AI512" s="193"/>
      <c r="AJ512" s="193"/>
      <c r="AK512" s="193"/>
      <c r="AL512" s="193"/>
      <c r="AM512" s="193"/>
      <c r="AN512" s="193"/>
      <c r="AO512" s="193"/>
      <c r="AP512" s="193"/>
      <c r="AQ512" s="193"/>
      <c r="AR512" s="193"/>
      <c r="AS512" s="193"/>
      <c r="AT512" s="193"/>
      <c r="AU512" s="193"/>
      <c r="AV512" s="193"/>
    </row>
    <row r="513" spans="1:48" ht="15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  <c r="AE513" s="193"/>
      <c r="AF513" s="193"/>
      <c r="AG513" s="193"/>
      <c r="AH513" s="193"/>
      <c r="AI513" s="193"/>
      <c r="AJ513" s="193"/>
      <c r="AK513" s="193"/>
      <c r="AL513" s="193"/>
      <c r="AM513" s="193"/>
      <c r="AN513" s="193"/>
      <c r="AO513" s="193"/>
      <c r="AP513" s="193"/>
      <c r="AQ513" s="193"/>
      <c r="AR513" s="193"/>
      <c r="AS513" s="193"/>
      <c r="AT513" s="193"/>
      <c r="AU513" s="193"/>
      <c r="AV513" s="193"/>
    </row>
    <row r="514" spans="1:48" ht="15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3"/>
      <c r="AG514" s="193"/>
      <c r="AH514" s="193"/>
      <c r="AI514" s="193"/>
      <c r="AJ514" s="193"/>
      <c r="AK514" s="193"/>
      <c r="AL514" s="193"/>
      <c r="AM514" s="193"/>
      <c r="AN514" s="193"/>
      <c r="AO514" s="193"/>
      <c r="AP514" s="193"/>
      <c r="AQ514" s="193"/>
      <c r="AR514" s="193"/>
      <c r="AS514" s="193"/>
      <c r="AT514" s="193"/>
      <c r="AU514" s="193"/>
      <c r="AV514" s="193"/>
    </row>
    <row r="515" spans="1:48" ht="15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  <c r="AE515" s="193"/>
      <c r="AF515" s="193"/>
      <c r="AG515" s="193"/>
      <c r="AH515" s="193"/>
      <c r="AI515" s="193"/>
      <c r="AJ515" s="193"/>
      <c r="AK515" s="193"/>
      <c r="AL515" s="193"/>
      <c r="AM515" s="193"/>
      <c r="AN515" s="193"/>
      <c r="AO515" s="193"/>
      <c r="AP515" s="193"/>
      <c r="AQ515" s="193"/>
      <c r="AR515" s="193"/>
      <c r="AS515" s="193"/>
      <c r="AT515" s="193"/>
      <c r="AU515" s="193"/>
      <c r="AV515" s="193"/>
    </row>
    <row r="516" spans="1:48" ht="15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  <c r="AA516" s="193"/>
      <c r="AB516" s="193"/>
      <c r="AC516" s="193"/>
      <c r="AD516" s="193"/>
      <c r="AE516" s="193"/>
      <c r="AF516" s="193"/>
      <c r="AG516" s="193"/>
      <c r="AH516" s="193"/>
      <c r="AI516" s="193"/>
      <c r="AJ516" s="193"/>
      <c r="AK516" s="193"/>
      <c r="AL516" s="193"/>
      <c r="AM516" s="193"/>
      <c r="AN516" s="193"/>
      <c r="AO516" s="193"/>
      <c r="AP516" s="193"/>
      <c r="AQ516" s="193"/>
      <c r="AR516" s="193"/>
      <c r="AS516" s="193"/>
      <c r="AT516" s="193"/>
      <c r="AU516" s="193"/>
      <c r="AV516" s="193"/>
    </row>
    <row r="517" spans="1:48" ht="15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  <c r="AE517" s="193"/>
      <c r="AF517" s="193"/>
      <c r="AG517" s="193"/>
      <c r="AH517" s="193"/>
      <c r="AI517" s="193"/>
      <c r="AJ517" s="193"/>
      <c r="AK517" s="193"/>
      <c r="AL517" s="193"/>
      <c r="AM517" s="193"/>
      <c r="AN517" s="193"/>
      <c r="AO517" s="193"/>
      <c r="AP517" s="193"/>
      <c r="AQ517" s="193"/>
      <c r="AR517" s="193"/>
      <c r="AS517" s="193"/>
      <c r="AT517" s="193"/>
      <c r="AU517" s="193"/>
      <c r="AV517" s="193"/>
    </row>
    <row r="518" spans="1:48" ht="15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  <c r="AE518" s="193"/>
      <c r="AF518" s="193"/>
      <c r="AG518" s="193"/>
      <c r="AH518" s="193"/>
      <c r="AI518" s="193"/>
      <c r="AJ518" s="193"/>
      <c r="AK518" s="193"/>
      <c r="AL518" s="193"/>
      <c r="AM518" s="193"/>
      <c r="AN518" s="193"/>
      <c r="AO518" s="193"/>
      <c r="AP518" s="193"/>
      <c r="AQ518" s="193"/>
      <c r="AR518" s="193"/>
      <c r="AS518" s="193"/>
      <c r="AT518" s="193"/>
      <c r="AU518" s="193"/>
      <c r="AV518" s="193"/>
    </row>
    <row r="519" spans="1:48" ht="15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  <c r="AE519" s="193"/>
      <c r="AF519" s="193"/>
      <c r="AG519" s="193"/>
      <c r="AH519" s="193"/>
      <c r="AI519" s="193"/>
      <c r="AJ519" s="193"/>
      <c r="AK519" s="193"/>
      <c r="AL519" s="193"/>
      <c r="AM519" s="193"/>
      <c r="AN519" s="193"/>
      <c r="AO519" s="193"/>
      <c r="AP519" s="193"/>
      <c r="AQ519" s="193"/>
      <c r="AR519" s="193"/>
      <c r="AS519" s="193"/>
      <c r="AT519" s="193"/>
      <c r="AU519" s="193"/>
      <c r="AV519" s="193"/>
    </row>
    <row r="520" spans="1:48" ht="15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  <c r="AE520" s="193"/>
      <c r="AF520" s="193"/>
      <c r="AG520" s="193"/>
      <c r="AH520" s="193"/>
      <c r="AI520" s="193"/>
      <c r="AJ520" s="193"/>
      <c r="AK520" s="193"/>
      <c r="AL520" s="193"/>
      <c r="AM520" s="193"/>
      <c r="AN520" s="193"/>
      <c r="AO520" s="193"/>
      <c r="AP520" s="193"/>
      <c r="AQ520" s="193"/>
      <c r="AR520" s="193"/>
      <c r="AS520" s="193"/>
      <c r="AT520" s="193"/>
      <c r="AU520" s="193"/>
      <c r="AV520" s="193"/>
    </row>
    <row r="521" spans="1:48" ht="15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  <c r="AE521" s="193"/>
      <c r="AF521" s="193"/>
      <c r="AG521" s="193"/>
      <c r="AH521" s="193"/>
      <c r="AI521" s="193"/>
      <c r="AJ521" s="193"/>
      <c r="AK521" s="193"/>
      <c r="AL521" s="193"/>
      <c r="AM521" s="193"/>
      <c r="AN521" s="193"/>
      <c r="AO521" s="193"/>
      <c r="AP521" s="193"/>
      <c r="AQ521" s="193"/>
      <c r="AR521" s="193"/>
      <c r="AS521" s="193"/>
      <c r="AT521" s="193"/>
      <c r="AU521" s="193"/>
      <c r="AV521" s="193"/>
    </row>
    <row r="522" spans="1:48" ht="15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  <c r="AE522" s="193"/>
      <c r="AF522" s="193"/>
      <c r="AG522" s="193"/>
      <c r="AH522" s="193"/>
      <c r="AI522" s="193"/>
      <c r="AJ522" s="193"/>
      <c r="AK522" s="193"/>
      <c r="AL522" s="193"/>
      <c r="AM522" s="193"/>
      <c r="AN522" s="193"/>
      <c r="AO522" s="193"/>
      <c r="AP522" s="193"/>
      <c r="AQ522" s="193"/>
      <c r="AR522" s="193"/>
      <c r="AS522" s="193"/>
      <c r="AT522" s="193"/>
      <c r="AU522" s="193"/>
      <c r="AV522" s="193"/>
    </row>
    <row r="523" spans="1:48" ht="15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  <c r="AE523" s="193"/>
      <c r="AF523" s="193"/>
      <c r="AG523" s="193"/>
      <c r="AH523" s="193"/>
      <c r="AI523" s="193"/>
      <c r="AJ523" s="193"/>
      <c r="AK523" s="193"/>
      <c r="AL523" s="193"/>
      <c r="AM523" s="193"/>
      <c r="AN523" s="193"/>
      <c r="AO523" s="193"/>
      <c r="AP523" s="193"/>
      <c r="AQ523" s="193"/>
      <c r="AR523" s="193"/>
      <c r="AS523" s="193"/>
      <c r="AT523" s="193"/>
      <c r="AU523" s="193"/>
      <c r="AV523" s="193"/>
    </row>
    <row r="524" spans="1:48" ht="15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  <c r="AE524" s="193"/>
      <c r="AF524" s="193"/>
      <c r="AG524" s="193"/>
      <c r="AH524" s="193"/>
      <c r="AI524" s="193"/>
      <c r="AJ524" s="193"/>
      <c r="AK524" s="193"/>
      <c r="AL524" s="193"/>
      <c r="AM524" s="193"/>
      <c r="AN524" s="193"/>
      <c r="AO524" s="193"/>
      <c r="AP524" s="193"/>
      <c r="AQ524" s="193"/>
      <c r="AR524" s="193"/>
      <c r="AS524" s="193"/>
      <c r="AT524" s="193"/>
      <c r="AU524" s="193"/>
      <c r="AV524" s="193"/>
    </row>
    <row r="525" spans="1:48" ht="15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  <c r="AE525" s="193"/>
      <c r="AF525" s="193"/>
      <c r="AG525" s="193"/>
      <c r="AH525" s="193"/>
      <c r="AI525" s="193"/>
      <c r="AJ525" s="193"/>
      <c r="AK525" s="193"/>
      <c r="AL525" s="193"/>
      <c r="AM525" s="193"/>
      <c r="AN525" s="193"/>
      <c r="AO525" s="193"/>
      <c r="AP525" s="193"/>
      <c r="AQ525" s="193"/>
      <c r="AR525" s="193"/>
      <c r="AS525" s="193"/>
      <c r="AT525" s="193"/>
      <c r="AU525" s="193"/>
      <c r="AV525" s="193"/>
    </row>
    <row r="526" spans="1:48" ht="15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  <c r="AE526" s="193"/>
      <c r="AF526" s="193"/>
      <c r="AG526" s="193"/>
      <c r="AH526" s="193"/>
      <c r="AI526" s="193"/>
      <c r="AJ526" s="193"/>
      <c r="AK526" s="193"/>
      <c r="AL526" s="193"/>
      <c r="AM526" s="193"/>
      <c r="AN526" s="193"/>
      <c r="AO526" s="193"/>
      <c r="AP526" s="193"/>
      <c r="AQ526" s="193"/>
      <c r="AR526" s="193"/>
      <c r="AS526" s="193"/>
      <c r="AT526" s="193"/>
      <c r="AU526" s="193"/>
      <c r="AV526" s="193"/>
    </row>
    <row r="527" spans="1:48" ht="15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  <c r="AE527" s="193"/>
      <c r="AF527" s="193"/>
      <c r="AG527" s="193"/>
      <c r="AH527" s="193"/>
      <c r="AI527" s="193"/>
      <c r="AJ527" s="193"/>
      <c r="AK527" s="193"/>
      <c r="AL527" s="193"/>
      <c r="AM527" s="193"/>
      <c r="AN527" s="193"/>
      <c r="AO527" s="193"/>
      <c r="AP527" s="193"/>
      <c r="AQ527" s="193"/>
      <c r="AR527" s="193"/>
      <c r="AS527" s="193"/>
      <c r="AT527" s="193"/>
      <c r="AU527" s="193"/>
      <c r="AV527" s="193"/>
    </row>
    <row r="528" spans="1:48" ht="15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  <c r="AE528" s="193"/>
      <c r="AF528" s="193"/>
      <c r="AG528" s="193"/>
      <c r="AH528" s="193"/>
      <c r="AI528" s="193"/>
      <c r="AJ528" s="193"/>
      <c r="AK528" s="193"/>
      <c r="AL528" s="193"/>
      <c r="AM528" s="193"/>
      <c r="AN528" s="193"/>
      <c r="AO528" s="193"/>
      <c r="AP528" s="193"/>
      <c r="AQ528" s="193"/>
      <c r="AR528" s="193"/>
      <c r="AS528" s="193"/>
      <c r="AT528" s="193"/>
      <c r="AU528" s="193"/>
      <c r="AV528" s="193"/>
    </row>
    <row r="529" spans="1:48" ht="15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  <c r="AE529" s="193"/>
      <c r="AF529" s="193"/>
      <c r="AG529" s="193"/>
      <c r="AH529" s="193"/>
      <c r="AI529" s="193"/>
      <c r="AJ529" s="193"/>
      <c r="AK529" s="193"/>
      <c r="AL529" s="193"/>
      <c r="AM529" s="193"/>
      <c r="AN529" s="193"/>
      <c r="AO529" s="193"/>
      <c r="AP529" s="193"/>
      <c r="AQ529" s="193"/>
      <c r="AR529" s="193"/>
      <c r="AS529" s="193"/>
      <c r="AT529" s="193"/>
      <c r="AU529" s="193"/>
      <c r="AV529" s="193"/>
    </row>
    <row r="530" spans="1:48" ht="15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3"/>
      <c r="AF530" s="193"/>
      <c r="AG530" s="193"/>
      <c r="AH530" s="193"/>
      <c r="AI530" s="193"/>
      <c r="AJ530" s="193"/>
      <c r="AK530" s="193"/>
      <c r="AL530" s="193"/>
      <c r="AM530" s="193"/>
      <c r="AN530" s="193"/>
      <c r="AO530" s="193"/>
      <c r="AP530" s="193"/>
      <c r="AQ530" s="193"/>
      <c r="AR530" s="193"/>
      <c r="AS530" s="193"/>
      <c r="AT530" s="193"/>
      <c r="AU530" s="193"/>
      <c r="AV530" s="193"/>
    </row>
    <row r="531" spans="1:48" ht="15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  <c r="AE531" s="193"/>
      <c r="AF531" s="193"/>
      <c r="AG531" s="193"/>
      <c r="AH531" s="193"/>
      <c r="AI531" s="193"/>
      <c r="AJ531" s="193"/>
      <c r="AK531" s="193"/>
      <c r="AL531" s="193"/>
      <c r="AM531" s="193"/>
      <c r="AN531" s="193"/>
      <c r="AO531" s="193"/>
      <c r="AP531" s="193"/>
      <c r="AQ531" s="193"/>
      <c r="AR531" s="193"/>
      <c r="AS531" s="193"/>
      <c r="AT531" s="193"/>
      <c r="AU531" s="193"/>
      <c r="AV531" s="193"/>
    </row>
    <row r="532" spans="1:48" ht="15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  <c r="AE532" s="193"/>
      <c r="AF532" s="193"/>
      <c r="AG532" s="193"/>
      <c r="AH532" s="193"/>
      <c r="AI532" s="193"/>
      <c r="AJ532" s="193"/>
      <c r="AK532" s="193"/>
      <c r="AL532" s="193"/>
      <c r="AM532" s="193"/>
      <c r="AN532" s="193"/>
      <c r="AO532" s="193"/>
      <c r="AP532" s="193"/>
      <c r="AQ532" s="193"/>
      <c r="AR532" s="193"/>
      <c r="AS532" s="193"/>
      <c r="AT532" s="193"/>
      <c r="AU532" s="193"/>
      <c r="AV532" s="193"/>
    </row>
    <row r="533" spans="1:48" ht="15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  <c r="AE533" s="193"/>
      <c r="AF533" s="193"/>
      <c r="AG533" s="193"/>
      <c r="AH533" s="193"/>
      <c r="AI533" s="193"/>
      <c r="AJ533" s="193"/>
      <c r="AK533" s="193"/>
      <c r="AL533" s="193"/>
      <c r="AM533" s="193"/>
      <c r="AN533" s="193"/>
      <c r="AO533" s="193"/>
      <c r="AP533" s="193"/>
      <c r="AQ533" s="193"/>
      <c r="AR533" s="193"/>
      <c r="AS533" s="193"/>
      <c r="AT533" s="193"/>
      <c r="AU533" s="193"/>
      <c r="AV533" s="193"/>
    </row>
    <row r="534" spans="1:48" ht="15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  <c r="AE534" s="193"/>
      <c r="AF534" s="193"/>
      <c r="AG534" s="193"/>
      <c r="AH534" s="193"/>
      <c r="AI534" s="193"/>
      <c r="AJ534" s="193"/>
      <c r="AK534" s="193"/>
      <c r="AL534" s="193"/>
      <c r="AM534" s="193"/>
      <c r="AN534" s="193"/>
      <c r="AO534" s="193"/>
      <c r="AP534" s="193"/>
      <c r="AQ534" s="193"/>
      <c r="AR534" s="193"/>
      <c r="AS534" s="193"/>
      <c r="AT534" s="193"/>
      <c r="AU534" s="193"/>
      <c r="AV534" s="193"/>
    </row>
    <row r="535" spans="1:48" ht="15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  <c r="AE535" s="193"/>
      <c r="AF535" s="193"/>
      <c r="AG535" s="193"/>
      <c r="AH535" s="193"/>
      <c r="AI535" s="193"/>
      <c r="AJ535" s="193"/>
      <c r="AK535" s="193"/>
      <c r="AL535" s="193"/>
      <c r="AM535" s="193"/>
      <c r="AN535" s="193"/>
      <c r="AO535" s="193"/>
      <c r="AP535" s="193"/>
      <c r="AQ535" s="193"/>
      <c r="AR535" s="193"/>
      <c r="AS535" s="193"/>
      <c r="AT535" s="193"/>
      <c r="AU535" s="193"/>
      <c r="AV535" s="193"/>
    </row>
    <row r="536" spans="1:48" ht="15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3"/>
      <c r="AF536" s="193"/>
      <c r="AG536" s="193"/>
      <c r="AH536" s="193"/>
      <c r="AI536" s="193"/>
      <c r="AJ536" s="193"/>
      <c r="AK536" s="193"/>
      <c r="AL536" s="193"/>
      <c r="AM536" s="193"/>
      <c r="AN536" s="193"/>
      <c r="AO536" s="193"/>
      <c r="AP536" s="193"/>
      <c r="AQ536" s="193"/>
      <c r="AR536" s="193"/>
      <c r="AS536" s="193"/>
      <c r="AT536" s="193"/>
      <c r="AU536" s="193"/>
      <c r="AV536" s="193"/>
    </row>
    <row r="537" spans="1:48" ht="15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  <c r="AE537" s="193"/>
      <c r="AF537" s="193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3"/>
      <c r="AQ537" s="193"/>
      <c r="AR537" s="193"/>
      <c r="AS537" s="193"/>
      <c r="AT537" s="193"/>
      <c r="AU537" s="193"/>
      <c r="AV537" s="193"/>
    </row>
    <row r="538" spans="1:48" ht="15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  <c r="AE538" s="193"/>
      <c r="AF538" s="193"/>
      <c r="AG538" s="193"/>
      <c r="AH538" s="193"/>
      <c r="AI538" s="193"/>
      <c r="AJ538" s="193"/>
      <c r="AK538" s="193"/>
      <c r="AL538" s="193"/>
      <c r="AM538" s="193"/>
      <c r="AN538" s="193"/>
      <c r="AO538" s="193"/>
      <c r="AP538" s="193"/>
      <c r="AQ538" s="193"/>
      <c r="AR538" s="193"/>
      <c r="AS538" s="193"/>
      <c r="AT538" s="193"/>
      <c r="AU538" s="193"/>
      <c r="AV538" s="193"/>
    </row>
    <row r="539" spans="1:48" ht="15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  <c r="AE539" s="193"/>
      <c r="AF539" s="193"/>
      <c r="AG539" s="193"/>
      <c r="AH539" s="193"/>
      <c r="AI539" s="193"/>
      <c r="AJ539" s="193"/>
      <c r="AK539" s="193"/>
      <c r="AL539" s="193"/>
      <c r="AM539" s="193"/>
      <c r="AN539" s="193"/>
      <c r="AO539" s="193"/>
      <c r="AP539" s="193"/>
      <c r="AQ539" s="193"/>
      <c r="AR539" s="193"/>
      <c r="AS539" s="193"/>
      <c r="AT539" s="193"/>
      <c r="AU539" s="193"/>
      <c r="AV539" s="193"/>
    </row>
    <row r="540" spans="1:48" ht="15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  <c r="AE540" s="193"/>
      <c r="AF540" s="193"/>
      <c r="AG540" s="193"/>
      <c r="AH540" s="193"/>
      <c r="AI540" s="193"/>
      <c r="AJ540" s="193"/>
      <c r="AK540" s="193"/>
      <c r="AL540" s="193"/>
      <c r="AM540" s="193"/>
      <c r="AN540" s="193"/>
      <c r="AO540" s="193"/>
      <c r="AP540" s="193"/>
      <c r="AQ540" s="193"/>
      <c r="AR540" s="193"/>
      <c r="AS540" s="193"/>
      <c r="AT540" s="193"/>
      <c r="AU540" s="193"/>
      <c r="AV540" s="193"/>
    </row>
    <row r="541" spans="1:48" ht="15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  <c r="AE541" s="193"/>
      <c r="AF541" s="193"/>
      <c r="AG541" s="193"/>
      <c r="AH541" s="193"/>
      <c r="AI541" s="193"/>
      <c r="AJ541" s="193"/>
      <c r="AK541" s="193"/>
      <c r="AL541" s="193"/>
      <c r="AM541" s="193"/>
      <c r="AN541" s="193"/>
      <c r="AO541" s="193"/>
      <c r="AP541" s="193"/>
      <c r="AQ541" s="193"/>
      <c r="AR541" s="193"/>
      <c r="AS541" s="193"/>
      <c r="AT541" s="193"/>
      <c r="AU541" s="193"/>
      <c r="AV541" s="193"/>
    </row>
    <row r="542" spans="1:48" ht="15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  <c r="AU542" s="193"/>
      <c r="AV542" s="193"/>
    </row>
    <row r="543" spans="1:48" ht="15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  <c r="AE543" s="193"/>
      <c r="AF543" s="193"/>
      <c r="AG543" s="193"/>
      <c r="AH543" s="193"/>
      <c r="AI543" s="193"/>
      <c r="AJ543" s="193"/>
      <c r="AK543" s="193"/>
      <c r="AL543" s="193"/>
      <c r="AM543" s="193"/>
      <c r="AN543" s="193"/>
      <c r="AO543" s="193"/>
      <c r="AP543" s="193"/>
      <c r="AQ543" s="193"/>
      <c r="AR543" s="193"/>
      <c r="AS543" s="193"/>
      <c r="AT543" s="193"/>
      <c r="AU543" s="193"/>
      <c r="AV543" s="193"/>
    </row>
    <row r="544" spans="1:48" ht="15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  <c r="AE544" s="193"/>
      <c r="AF544" s="193"/>
      <c r="AG544" s="193"/>
      <c r="AH544" s="193"/>
      <c r="AI544" s="193"/>
      <c r="AJ544" s="193"/>
      <c r="AK544" s="193"/>
      <c r="AL544" s="193"/>
      <c r="AM544" s="193"/>
      <c r="AN544" s="193"/>
      <c r="AO544" s="193"/>
      <c r="AP544" s="193"/>
      <c r="AQ544" s="193"/>
      <c r="AR544" s="193"/>
      <c r="AS544" s="193"/>
      <c r="AT544" s="193"/>
      <c r="AU544" s="193"/>
      <c r="AV544" s="193"/>
    </row>
    <row r="545" spans="1:48" ht="15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  <c r="AE545" s="193"/>
      <c r="AF545" s="193"/>
      <c r="AG545" s="193"/>
      <c r="AH545" s="193"/>
      <c r="AI545" s="193"/>
      <c r="AJ545" s="193"/>
      <c r="AK545" s="193"/>
      <c r="AL545" s="193"/>
      <c r="AM545" s="193"/>
      <c r="AN545" s="193"/>
      <c r="AO545" s="193"/>
      <c r="AP545" s="193"/>
      <c r="AQ545" s="193"/>
      <c r="AR545" s="193"/>
      <c r="AS545" s="193"/>
      <c r="AT545" s="193"/>
      <c r="AU545" s="193"/>
      <c r="AV545" s="193"/>
    </row>
    <row r="546" spans="1:48" ht="15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3"/>
      <c r="AF546" s="193"/>
      <c r="AG546" s="193"/>
      <c r="AH546" s="193"/>
      <c r="AI546" s="193"/>
      <c r="AJ546" s="193"/>
      <c r="AK546" s="193"/>
      <c r="AL546" s="193"/>
      <c r="AM546" s="193"/>
      <c r="AN546" s="193"/>
      <c r="AO546" s="193"/>
      <c r="AP546" s="193"/>
      <c r="AQ546" s="193"/>
      <c r="AR546" s="193"/>
      <c r="AS546" s="193"/>
      <c r="AT546" s="193"/>
      <c r="AU546" s="193"/>
      <c r="AV546" s="193"/>
    </row>
    <row r="547" spans="1:48" ht="15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  <c r="AE547" s="193"/>
      <c r="AF547" s="193"/>
      <c r="AG547" s="193"/>
      <c r="AH547" s="193"/>
      <c r="AI547" s="193"/>
      <c r="AJ547" s="193"/>
      <c r="AK547" s="193"/>
      <c r="AL547" s="193"/>
      <c r="AM547" s="193"/>
      <c r="AN547" s="193"/>
      <c r="AO547" s="193"/>
      <c r="AP547" s="193"/>
      <c r="AQ547" s="193"/>
      <c r="AR547" s="193"/>
      <c r="AS547" s="193"/>
      <c r="AT547" s="193"/>
      <c r="AU547" s="193"/>
      <c r="AV547" s="193"/>
    </row>
    <row r="548" spans="1:48" ht="15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3"/>
      <c r="AG548" s="193"/>
      <c r="AH548" s="193"/>
      <c r="AI548" s="193"/>
      <c r="AJ548" s="193"/>
      <c r="AK548" s="193"/>
      <c r="AL548" s="193"/>
      <c r="AM548" s="193"/>
      <c r="AN548" s="193"/>
      <c r="AO548" s="193"/>
      <c r="AP548" s="193"/>
      <c r="AQ548" s="193"/>
      <c r="AR548" s="193"/>
      <c r="AS548" s="193"/>
      <c r="AT548" s="193"/>
      <c r="AU548" s="193"/>
      <c r="AV548" s="193"/>
    </row>
    <row r="549" spans="1:48" ht="15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  <c r="AE549" s="193"/>
      <c r="AF549" s="193"/>
      <c r="AG549" s="193"/>
      <c r="AH549" s="193"/>
      <c r="AI549" s="193"/>
      <c r="AJ549" s="193"/>
      <c r="AK549" s="193"/>
      <c r="AL549" s="193"/>
      <c r="AM549" s="193"/>
      <c r="AN549" s="193"/>
      <c r="AO549" s="193"/>
      <c r="AP549" s="193"/>
      <c r="AQ549" s="193"/>
      <c r="AR549" s="193"/>
      <c r="AS549" s="193"/>
      <c r="AT549" s="193"/>
      <c r="AU549" s="193"/>
      <c r="AV549" s="193"/>
    </row>
    <row r="550" spans="1:48" ht="15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  <c r="AE550" s="193"/>
      <c r="AF550" s="193"/>
      <c r="AG550" s="193"/>
      <c r="AH550" s="193"/>
      <c r="AI550" s="193"/>
      <c r="AJ550" s="193"/>
      <c r="AK550" s="193"/>
      <c r="AL550" s="193"/>
      <c r="AM550" s="193"/>
      <c r="AN550" s="193"/>
      <c r="AO550" s="193"/>
      <c r="AP550" s="193"/>
      <c r="AQ550" s="193"/>
      <c r="AR550" s="193"/>
      <c r="AS550" s="193"/>
      <c r="AT550" s="193"/>
      <c r="AU550" s="193"/>
      <c r="AV550" s="193"/>
    </row>
    <row r="551" spans="1:48" ht="15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  <c r="AE551" s="193"/>
      <c r="AF551" s="193"/>
      <c r="AG551" s="193"/>
      <c r="AH551" s="193"/>
      <c r="AI551" s="193"/>
      <c r="AJ551" s="193"/>
      <c r="AK551" s="193"/>
      <c r="AL551" s="193"/>
      <c r="AM551" s="193"/>
      <c r="AN551" s="193"/>
      <c r="AO551" s="193"/>
      <c r="AP551" s="193"/>
      <c r="AQ551" s="193"/>
      <c r="AR551" s="193"/>
      <c r="AS551" s="193"/>
      <c r="AT551" s="193"/>
      <c r="AU551" s="193"/>
      <c r="AV551" s="193"/>
    </row>
    <row r="552" spans="1:48" ht="15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  <c r="AE552" s="193"/>
      <c r="AF552" s="193"/>
      <c r="AG552" s="193"/>
      <c r="AH552" s="193"/>
      <c r="AI552" s="193"/>
      <c r="AJ552" s="193"/>
      <c r="AK552" s="193"/>
      <c r="AL552" s="193"/>
      <c r="AM552" s="193"/>
      <c r="AN552" s="193"/>
      <c r="AO552" s="193"/>
      <c r="AP552" s="193"/>
      <c r="AQ552" s="193"/>
      <c r="AR552" s="193"/>
      <c r="AS552" s="193"/>
      <c r="AT552" s="193"/>
      <c r="AU552" s="193"/>
      <c r="AV552" s="193"/>
    </row>
    <row r="553" spans="1:48" ht="15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  <c r="AE553" s="193"/>
      <c r="AF553" s="193"/>
      <c r="AG553" s="193"/>
      <c r="AH553" s="193"/>
      <c r="AI553" s="193"/>
      <c r="AJ553" s="193"/>
      <c r="AK553" s="193"/>
      <c r="AL553" s="193"/>
      <c r="AM553" s="193"/>
      <c r="AN553" s="193"/>
      <c r="AO553" s="193"/>
      <c r="AP553" s="193"/>
      <c r="AQ553" s="193"/>
      <c r="AR553" s="193"/>
      <c r="AS553" s="193"/>
      <c r="AT553" s="193"/>
      <c r="AU553" s="193"/>
      <c r="AV553" s="193"/>
    </row>
    <row r="554" spans="1:48" ht="15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  <c r="AE554" s="193"/>
      <c r="AF554" s="193"/>
      <c r="AG554" s="193"/>
      <c r="AH554" s="193"/>
      <c r="AI554" s="193"/>
      <c r="AJ554" s="193"/>
      <c r="AK554" s="193"/>
      <c r="AL554" s="193"/>
      <c r="AM554" s="193"/>
      <c r="AN554" s="193"/>
      <c r="AO554" s="193"/>
      <c r="AP554" s="193"/>
      <c r="AQ554" s="193"/>
      <c r="AR554" s="193"/>
      <c r="AS554" s="193"/>
      <c r="AT554" s="193"/>
      <c r="AU554" s="193"/>
      <c r="AV554" s="193"/>
    </row>
    <row r="555" spans="1:48" ht="15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  <c r="AE555" s="193"/>
      <c r="AF555" s="193"/>
      <c r="AG555" s="193"/>
      <c r="AH555" s="193"/>
      <c r="AI555" s="193"/>
      <c r="AJ555" s="193"/>
      <c r="AK555" s="193"/>
      <c r="AL555" s="193"/>
      <c r="AM555" s="193"/>
      <c r="AN555" s="193"/>
      <c r="AO555" s="193"/>
      <c r="AP555" s="193"/>
      <c r="AQ555" s="193"/>
      <c r="AR555" s="193"/>
      <c r="AS555" s="193"/>
      <c r="AT555" s="193"/>
      <c r="AU555" s="193"/>
      <c r="AV555" s="193"/>
    </row>
    <row r="556" spans="1:48" ht="15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  <c r="AE556" s="193"/>
      <c r="AF556" s="193"/>
      <c r="AG556" s="193"/>
      <c r="AH556" s="193"/>
      <c r="AI556" s="193"/>
      <c r="AJ556" s="193"/>
      <c r="AK556" s="193"/>
      <c r="AL556" s="193"/>
      <c r="AM556" s="193"/>
      <c r="AN556" s="193"/>
      <c r="AO556" s="193"/>
      <c r="AP556" s="193"/>
      <c r="AQ556" s="193"/>
      <c r="AR556" s="193"/>
      <c r="AS556" s="193"/>
      <c r="AT556" s="193"/>
      <c r="AU556" s="193"/>
      <c r="AV556" s="193"/>
    </row>
    <row r="557" spans="1:48" ht="15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  <c r="AE557" s="193"/>
      <c r="AF557" s="193"/>
      <c r="AG557" s="193"/>
      <c r="AH557" s="193"/>
      <c r="AI557" s="193"/>
      <c r="AJ557" s="193"/>
      <c r="AK557" s="193"/>
      <c r="AL557" s="193"/>
      <c r="AM557" s="193"/>
      <c r="AN557" s="193"/>
      <c r="AO557" s="193"/>
      <c r="AP557" s="193"/>
      <c r="AQ557" s="193"/>
      <c r="AR557" s="193"/>
      <c r="AS557" s="193"/>
      <c r="AT557" s="193"/>
      <c r="AU557" s="193"/>
      <c r="AV557" s="193"/>
    </row>
    <row r="558" spans="1:48" ht="15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  <c r="AA558" s="193"/>
      <c r="AB558" s="193"/>
      <c r="AC558" s="193"/>
      <c r="AD558" s="193"/>
      <c r="AE558" s="193"/>
      <c r="AF558" s="193"/>
      <c r="AG558" s="193"/>
      <c r="AH558" s="193"/>
      <c r="AI558" s="193"/>
      <c r="AJ558" s="193"/>
      <c r="AK558" s="193"/>
      <c r="AL558" s="193"/>
      <c r="AM558" s="193"/>
      <c r="AN558" s="193"/>
      <c r="AO558" s="193"/>
      <c r="AP558" s="193"/>
      <c r="AQ558" s="193"/>
      <c r="AR558" s="193"/>
      <c r="AS558" s="193"/>
      <c r="AT558" s="193"/>
      <c r="AU558" s="193"/>
      <c r="AV558" s="193"/>
    </row>
    <row r="559" spans="1:48" ht="15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  <c r="AE559" s="193"/>
      <c r="AF559" s="193"/>
      <c r="AG559" s="193"/>
      <c r="AH559" s="193"/>
      <c r="AI559" s="193"/>
      <c r="AJ559" s="193"/>
      <c r="AK559" s="193"/>
      <c r="AL559" s="193"/>
      <c r="AM559" s="193"/>
      <c r="AN559" s="193"/>
      <c r="AO559" s="193"/>
      <c r="AP559" s="193"/>
      <c r="AQ559" s="193"/>
      <c r="AR559" s="193"/>
      <c r="AS559" s="193"/>
      <c r="AT559" s="193"/>
      <c r="AU559" s="193"/>
      <c r="AV559" s="193"/>
    </row>
    <row r="560" spans="1:48" ht="15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  <c r="AE560" s="193"/>
      <c r="AF560" s="193"/>
      <c r="AG560" s="193"/>
      <c r="AH560" s="193"/>
      <c r="AI560" s="193"/>
      <c r="AJ560" s="193"/>
      <c r="AK560" s="193"/>
      <c r="AL560" s="193"/>
      <c r="AM560" s="193"/>
      <c r="AN560" s="193"/>
      <c r="AO560" s="193"/>
      <c r="AP560" s="193"/>
      <c r="AQ560" s="193"/>
      <c r="AR560" s="193"/>
      <c r="AS560" s="193"/>
      <c r="AT560" s="193"/>
      <c r="AU560" s="193"/>
      <c r="AV560" s="193"/>
    </row>
    <row r="561" spans="1:48" ht="15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  <c r="AE561" s="193"/>
      <c r="AF561" s="193"/>
      <c r="AG561" s="193"/>
      <c r="AH561" s="193"/>
      <c r="AI561" s="193"/>
      <c r="AJ561" s="193"/>
      <c r="AK561" s="193"/>
      <c r="AL561" s="193"/>
      <c r="AM561" s="193"/>
      <c r="AN561" s="193"/>
      <c r="AO561" s="193"/>
      <c r="AP561" s="193"/>
      <c r="AQ561" s="193"/>
      <c r="AR561" s="193"/>
      <c r="AS561" s="193"/>
      <c r="AT561" s="193"/>
      <c r="AU561" s="193"/>
      <c r="AV561" s="193"/>
    </row>
    <row r="562" spans="1:48" ht="15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  <c r="AE562" s="193"/>
      <c r="AF562" s="193"/>
      <c r="AG562" s="193"/>
      <c r="AH562" s="193"/>
      <c r="AI562" s="193"/>
      <c r="AJ562" s="193"/>
      <c r="AK562" s="193"/>
      <c r="AL562" s="193"/>
      <c r="AM562" s="193"/>
      <c r="AN562" s="193"/>
      <c r="AO562" s="193"/>
      <c r="AP562" s="193"/>
      <c r="AQ562" s="193"/>
      <c r="AR562" s="193"/>
      <c r="AS562" s="193"/>
      <c r="AT562" s="193"/>
      <c r="AU562" s="193"/>
      <c r="AV562" s="193"/>
    </row>
    <row r="563" spans="1:48" ht="15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  <c r="AE563" s="193"/>
      <c r="AF563" s="193"/>
      <c r="AG563" s="193"/>
      <c r="AH563" s="193"/>
      <c r="AI563" s="193"/>
      <c r="AJ563" s="193"/>
      <c r="AK563" s="193"/>
      <c r="AL563" s="193"/>
      <c r="AM563" s="193"/>
      <c r="AN563" s="193"/>
      <c r="AO563" s="193"/>
      <c r="AP563" s="193"/>
      <c r="AQ563" s="193"/>
      <c r="AR563" s="193"/>
      <c r="AS563" s="193"/>
      <c r="AT563" s="193"/>
      <c r="AU563" s="193"/>
      <c r="AV563" s="193"/>
    </row>
    <row r="564" spans="1:48" ht="15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  <c r="AA564" s="193"/>
      <c r="AB564" s="193"/>
      <c r="AC564" s="193"/>
      <c r="AD564" s="193"/>
      <c r="AE564" s="193"/>
      <c r="AF564" s="193"/>
      <c r="AG564" s="193"/>
      <c r="AH564" s="193"/>
      <c r="AI564" s="193"/>
      <c r="AJ564" s="193"/>
      <c r="AK564" s="193"/>
      <c r="AL564" s="193"/>
      <c r="AM564" s="193"/>
      <c r="AN564" s="193"/>
      <c r="AO564" s="193"/>
      <c r="AP564" s="193"/>
      <c r="AQ564" s="193"/>
      <c r="AR564" s="193"/>
      <c r="AS564" s="193"/>
      <c r="AT564" s="193"/>
      <c r="AU564" s="193"/>
      <c r="AV564" s="193"/>
    </row>
    <row r="565" spans="1:48" ht="15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3"/>
      <c r="AF565" s="193"/>
      <c r="AG565" s="193"/>
      <c r="AH565" s="193"/>
      <c r="AI565" s="193"/>
      <c r="AJ565" s="193"/>
      <c r="AK565" s="193"/>
      <c r="AL565" s="193"/>
      <c r="AM565" s="193"/>
      <c r="AN565" s="193"/>
      <c r="AO565" s="193"/>
      <c r="AP565" s="193"/>
      <c r="AQ565" s="193"/>
      <c r="AR565" s="193"/>
      <c r="AS565" s="193"/>
      <c r="AT565" s="193"/>
      <c r="AU565" s="193"/>
      <c r="AV565" s="193"/>
    </row>
    <row r="566" spans="1:48" ht="15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  <c r="AE566" s="193"/>
      <c r="AF566" s="193"/>
      <c r="AG566" s="193"/>
      <c r="AH566" s="193"/>
      <c r="AI566" s="193"/>
      <c r="AJ566" s="193"/>
      <c r="AK566" s="193"/>
      <c r="AL566" s="193"/>
      <c r="AM566" s="193"/>
      <c r="AN566" s="193"/>
      <c r="AO566" s="193"/>
      <c r="AP566" s="193"/>
      <c r="AQ566" s="193"/>
      <c r="AR566" s="193"/>
      <c r="AS566" s="193"/>
      <c r="AT566" s="193"/>
      <c r="AU566" s="193"/>
      <c r="AV566" s="193"/>
    </row>
    <row r="567" spans="1:48" ht="15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  <c r="AE567" s="193"/>
      <c r="AF567" s="193"/>
      <c r="AG567" s="193"/>
      <c r="AH567" s="193"/>
      <c r="AI567" s="193"/>
      <c r="AJ567" s="193"/>
      <c r="AK567" s="193"/>
      <c r="AL567" s="193"/>
      <c r="AM567" s="193"/>
      <c r="AN567" s="193"/>
      <c r="AO567" s="193"/>
      <c r="AP567" s="193"/>
      <c r="AQ567" s="193"/>
      <c r="AR567" s="193"/>
      <c r="AS567" s="193"/>
      <c r="AT567" s="193"/>
      <c r="AU567" s="193"/>
      <c r="AV567" s="193"/>
    </row>
    <row r="568" spans="1:48" ht="15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  <c r="AE568" s="193"/>
      <c r="AF568" s="193"/>
      <c r="AG568" s="193"/>
      <c r="AH568" s="193"/>
      <c r="AI568" s="193"/>
      <c r="AJ568" s="193"/>
      <c r="AK568" s="193"/>
      <c r="AL568" s="193"/>
      <c r="AM568" s="193"/>
      <c r="AN568" s="193"/>
      <c r="AO568" s="193"/>
      <c r="AP568" s="193"/>
      <c r="AQ568" s="193"/>
      <c r="AR568" s="193"/>
      <c r="AS568" s="193"/>
      <c r="AT568" s="193"/>
      <c r="AU568" s="193"/>
      <c r="AV568" s="193"/>
    </row>
    <row r="569" spans="1:48" ht="15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  <c r="AE569" s="193"/>
      <c r="AF569" s="193"/>
      <c r="AG569" s="193"/>
      <c r="AH569" s="193"/>
      <c r="AI569" s="193"/>
      <c r="AJ569" s="193"/>
      <c r="AK569" s="193"/>
      <c r="AL569" s="193"/>
      <c r="AM569" s="193"/>
      <c r="AN569" s="193"/>
      <c r="AO569" s="193"/>
      <c r="AP569" s="193"/>
      <c r="AQ569" s="193"/>
      <c r="AR569" s="193"/>
      <c r="AS569" s="193"/>
      <c r="AT569" s="193"/>
      <c r="AU569" s="193"/>
      <c r="AV569" s="193"/>
    </row>
    <row r="570" spans="1:48" ht="15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  <c r="AE570" s="193"/>
      <c r="AF570" s="193"/>
      <c r="AG570" s="193"/>
      <c r="AH570" s="193"/>
      <c r="AI570" s="193"/>
      <c r="AJ570" s="193"/>
      <c r="AK570" s="193"/>
      <c r="AL570" s="193"/>
      <c r="AM570" s="193"/>
      <c r="AN570" s="193"/>
      <c r="AO570" s="193"/>
      <c r="AP570" s="193"/>
      <c r="AQ570" s="193"/>
      <c r="AR570" s="193"/>
      <c r="AS570" s="193"/>
      <c r="AT570" s="193"/>
      <c r="AU570" s="193"/>
      <c r="AV570" s="193"/>
    </row>
    <row r="571" spans="1:48" ht="15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3"/>
      <c r="AF571" s="193"/>
      <c r="AG571" s="193"/>
      <c r="AH571" s="193"/>
      <c r="AI571" s="193"/>
      <c r="AJ571" s="193"/>
      <c r="AK571" s="193"/>
      <c r="AL571" s="193"/>
      <c r="AM571" s="193"/>
      <c r="AN571" s="193"/>
      <c r="AO571" s="193"/>
      <c r="AP571" s="193"/>
      <c r="AQ571" s="193"/>
      <c r="AR571" s="193"/>
      <c r="AS571" s="193"/>
      <c r="AT571" s="193"/>
      <c r="AU571" s="193"/>
      <c r="AV571" s="193"/>
    </row>
    <row r="572" spans="1:48" ht="15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  <c r="AE572" s="193"/>
      <c r="AF572" s="193"/>
      <c r="AG572" s="193"/>
      <c r="AH572" s="193"/>
      <c r="AI572" s="193"/>
      <c r="AJ572" s="193"/>
      <c r="AK572" s="193"/>
      <c r="AL572" s="193"/>
      <c r="AM572" s="193"/>
      <c r="AN572" s="193"/>
      <c r="AO572" s="193"/>
      <c r="AP572" s="193"/>
      <c r="AQ572" s="193"/>
      <c r="AR572" s="193"/>
      <c r="AS572" s="193"/>
      <c r="AT572" s="193"/>
      <c r="AU572" s="193"/>
      <c r="AV572" s="193"/>
    </row>
    <row r="573" spans="1:48" ht="15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  <c r="AE573" s="193"/>
      <c r="AF573" s="193"/>
      <c r="AG573" s="193"/>
      <c r="AH573" s="193"/>
      <c r="AI573" s="193"/>
      <c r="AJ573" s="193"/>
      <c r="AK573" s="193"/>
      <c r="AL573" s="193"/>
      <c r="AM573" s="193"/>
      <c r="AN573" s="193"/>
      <c r="AO573" s="193"/>
      <c r="AP573" s="193"/>
      <c r="AQ573" s="193"/>
      <c r="AR573" s="193"/>
      <c r="AS573" s="193"/>
      <c r="AT573" s="193"/>
      <c r="AU573" s="193"/>
      <c r="AV573" s="193"/>
    </row>
    <row r="574" spans="1:48" ht="15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  <c r="AE574" s="193"/>
      <c r="AF574" s="193"/>
      <c r="AG574" s="193"/>
      <c r="AH574" s="193"/>
      <c r="AI574" s="193"/>
      <c r="AJ574" s="193"/>
      <c r="AK574" s="193"/>
      <c r="AL574" s="193"/>
      <c r="AM574" s="193"/>
      <c r="AN574" s="193"/>
      <c r="AO574" s="193"/>
      <c r="AP574" s="193"/>
      <c r="AQ574" s="193"/>
      <c r="AR574" s="193"/>
      <c r="AS574" s="193"/>
      <c r="AT574" s="193"/>
      <c r="AU574" s="193"/>
      <c r="AV574" s="193"/>
    </row>
    <row r="575" spans="1:48" ht="15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  <c r="AE575" s="193"/>
      <c r="AF575" s="193"/>
      <c r="AG575" s="193"/>
      <c r="AH575" s="193"/>
      <c r="AI575" s="193"/>
      <c r="AJ575" s="193"/>
      <c r="AK575" s="193"/>
      <c r="AL575" s="193"/>
      <c r="AM575" s="193"/>
      <c r="AN575" s="193"/>
      <c r="AO575" s="193"/>
      <c r="AP575" s="193"/>
      <c r="AQ575" s="193"/>
      <c r="AR575" s="193"/>
      <c r="AS575" s="193"/>
      <c r="AT575" s="193"/>
      <c r="AU575" s="193"/>
      <c r="AV575" s="193"/>
    </row>
    <row r="576" spans="1:48" ht="15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  <c r="AE576" s="193"/>
      <c r="AF576" s="193"/>
      <c r="AG576" s="193"/>
      <c r="AH576" s="193"/>
      <c r="AI576" s="193"/>
      <c r="AJ576" s="193"/>
      <c r="AK576" s="193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</row>
    <row r="577" spans="1:48" ht="15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  <c r="AE577" s="193"/>
      <c r="AF577" s="193"/>
      <c r="AG577" s="193"/>
      <c r="AH577" s="193"/>
      <c r="AI577" s="193"/>
      <c r="AJ577" s="193"/>
      <c r="AK577" s="193"/>
      <c r="AL577" s="193"/>
      <c r="AM577" s="193"/>
      <c r="AN577" s="193"/>
      <c r="AO577" s="193"/>
      <c r="AP577" s="193"/>
      <c r="AQ577" s="193"/>
      <c r="AR577" s="193"/>
      <c r="AS577" s="193"/>
      <c r="AT577" s="193"/>
      <c r="AU577" s="193"/>
      <c r="AV577" s="193"/>
    </row>
    <row r="578" spans="1:48" ht="15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  <c r="AE578" s="193"/>
      <c r="AF578" s="193"/>
      <c r="AG578" s="193"/>
      <c r="AH578" s="193"/>
      <c r="AI578" s="193"/>
      <c r="AJ578" s="193"/>
      <c r="AK578" s="193"/>
      <c r="AL578" s="193"/>
      <c r="AM578" s="193"/>
      <c r="AN578" s="193"/>
      <c r="AO578" s="193"/>
      <c r="AP578" s="193"/>
      <c r="AQ578" s="193"/>
      <c r="AR578" s="193"/>
      <c r="AS578" s="193"/>
      <c r="AT578" s="193"/>
      <c r="AU578" s="193"/>
      <c r="AV578" s="193"/>
    </row>
    <row r="579" spans="1:48" ht="15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  <c r="AE579" s="193"/>
      <c r="AF579" s="193"/>
      <c r="AG579" s="193"/>
      <c r="AH579" s="193"/>
      <c r="AI579" s="193"/>
      <c r="AJ579" s="193"/>
      <c r="AK579" s="193"/>
      <c r="AL579" s="193"/>
      <c r="AM579" s="193"/>
      <c r="AN579" s="193"/>
      <c r="AO579" s="193"/>
      <c r="AP579" s="193"/>
      <c r="AQ579" s="193"/>
      <c r="AR579" s="193"/>
      <c r="AS579" s="193"/>
      <c r="AT579" s="193"/>
      <c r="AU579" s="193"/>
      <c r="AV579" s="193"/>
    </row>
    <row r="580" spans="1:48" ht="15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  <c r="AE580" s="193"/>
      <c r="AF580" s="193"/>
      <c r="AG580" s="193"/>
      <c r="AH580" s="193"/>
      <c r="AI580" s="193"/>
      <c r="AJ580" s="193"/>
      <c r="AK580" s="193"/>
      <c r="AL580" s="193"/>
      <c r="AM580" s="193"/>
      <c r="AN580" s="193"/>
      <c r="AO580" s="193"/>
      <c r="AP580" s="193"/>
      <c r="AQ580" s="193"/>
      <c r="AR580" s="193"/>
      <c r="AS580" s="193"/>
      <c r="AT580" s="193"/>
      <c r="AU580" s="193"/>
      <c r="AV580" s="193"/>
    </row>
    <row r="581" spans="1:48" ht="15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  <c r="AE581" s="193"/>
      <c r="AF581" s="193"/>
      <c r="AG581" s="193"/>
      <c r="AH581" s="193"/>
      <c r="AI581" s="193"/>
      <c r="AJ581" s="193"/>
      <c r="AK581" s="193"/>
      <c r="AL581" s="193"/>
      <c r="AM581" s="193"/>
      <c r="AN581" s="193"/>
      <c r="AO581" s="193"/>
      <c r="AP581" s="193"/>
      <c r="AQ581" s="193"/>
      <c r="AR581" s="193"/>
      <c r="AS581" s="193"/>
      <c r="AT581" s="193"/>
      <c r="AU581" s="193"/>
      <c r="AV581" s="193"/>
    </row>
    <row r="582" spans="1:48" ht="15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3"/>
      <c r="AG582" s="193"/>
      <c r="AH582" s="193"/>
      <c r="AI582" s="193"/>
      <c r="AJ582" s="193"/>
      <c r="AK582" s="193"/>
      <c r="AL582" s="193"/>
      <c r="AM582" s="193"/>
      <c r="AN582" s="193"/>
      <c r="AO582" s="193"/>
      <c r="AP582" s="193"/>
      <c r="AQ582" s="193"/>
      <c r="AR582" s="193"/>
      <c r="AS582" s="193"/>
      <c r="AT582" s="193"/>
      <c r="AU582" s="193"/>
      <c r="AV582" s="193"/>
    </row>
    <row r="583" spans="1:48" ht="15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  <c r="AE583" s="193"/>
      <c r="AF583" s="193"/>
      <c r="AG583" s="193"/>
      <c r="AH583" s="193"/>
      <c r="AI583" s="193"/>
      <c r="AJ583" s="193"/>
      <c r="AK583" s="193"/>
      <c r="AL583" s="193"/>
      <c r="AM583" s="193"/>
      <c r="AN583" s="193"/>
      <c r="AO583" s="193"/>
      <c r="AP583" s="193"/>
      <c r="AQ583" s="193"/>
      <c r="AR583" s="193"/>
      <c r="AS583" s="193"/>
      <c r="AT583" s="193"/>
      <c r="AU583" s="193"/>
      <c r="AV583" s="193"/>
    </row>
    <row r="584" spans="1:48" ht="15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  <c r="AE584" s="193"/>
      <c r="AF584" s="193"/>
      <c r="AG584" s="193"/>
      <c r="AH584" s="193"/>
      <c r="AI584" s="193"/>
      <c r="AJ584" s="193"/>
      <c r="AK584" s="193"/>
      <c r="AL584" s="193"/>
      <c r="AM584" s="193"/>
      <c r="AN584" s="193"/>
      <c r="AO584" s="193"/>
      <c r="AP584" s="193"/>
      <c r="AQ584" s="193"/>
      <c r="AR584" s="193"/>
      <c r="AS584" s="193"/>
      <c r="AT584" s="193"/>
      <c r="AU584" s="193"/>
      <c r="AV584" s="193"/>
    </row>
    <row r="585" spans="1:48" ht="15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  <c r="AE585" s="193"/>
      <c r="AF585" s="193"/>
      <c r="AG585" s="193"/>
      <c r="AH585" s="193"/>
      <c r="AI585" s="193"/>
      <c r="AJ585" s="193"/>
      <c r="AK585" s="193"/>
      <c r="AL585" s="193"/>
      <c r="AM585" s="193"/>
      <c r="AN585" s="193"/>
      <c r="AO585" s="193"/>
      <c r="AP585" s="193"/>
      <c r="AQ585" s="193"/>
      <c r="AR585" s="193"/>
      <c r="AS585" s="193"/>
      <c r="AT585" s="193"/>
      <c r="AU585" s="193"/>
      <c r="AV585" s="193"/>
    </row>
    <row r="586" spans="1:48" ht="15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  <c r="AE586" s="193"/>
      <c r="AF586" s="193"/>
      <c r="AG586" s="193"/>
      <c r="AH586" s="193"/>
      <c r="AI586" s="193"/>
      <c r="AJ586" s="193"/>
      <c r="AK586" s="193"/>
      <c r="AL586" s="193"/>
      <c r="AM586" s="193"/>
      <c r="AN586" s="193"/>
      <c r="AO586" s="193"/>
      <c r="AP586" s="193"/>
      <c r="AQ586" s="193"/>
      <c r="AR586" s="193"/>
      <c r="AS586" s="193"/>
      <c r="AT586" s="193"/>
      <c r="AU586" s="193"/>
      <c r="AV586" s="193"/>
    </row>
    <row r="587" spans="1:48" ht="15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  <c r="AA587" s="193"/>
      <c r="AB587" s="193"/>
      <c r="AC587" s="193"/>
      <c r="AD587" s="193"/>
      <c r="AE587" s="193"/>
      <c r="AF587" s="193"/>
      <c r="AG587" s="193"/>
      <c r="AH587" s="193"/>
      <c r="AI587" s="193"/>
      <c r="AJ587" s="193"/>
      <c r="AK587" s="193"/>
      <c r="AL587" s="193"/>
      <c r="AM587" s="193"/>
      <c r="AN587" s="193"/>
      <c r="AO587" s="193"/>
      <c r="AP587" s="193"/>
      <c r="AQ587" s="193"/>
      <c r="AR587" s="193"/>
      <c r="AS587" s="193"/>
      <c r="AT587" s="193"/>
      <c r="AU587" s="193"/>
      <c r="AV587" s="193"/>
    </row>
    <row r="588" spans="1:48" ht="15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  <c r="AE588" s="193"/>
      <c r="AF588" s="193"/>
      <c r="AG588" s="193"/>
      <c r="AH588" s="193"/>
      <c r="AI588" s="193"/>
      <c r="AJ588" s="193"/>
      <c r="AK588" s="193"/>
      <c r="AL588" s="193"/>
      <c r="AM588" s="193"/>
      <c r="AN588" s="193"/>
      <c r="AO588" s="193"/>
      <c r="AP588" s="193"/>
      <c r="AQ588" s="193"/>
      <c r="AR588" s="193"/>
      <c r="AS588" s="193"/>
      <c r="AT588" s="193"/>
      <c r="AU588" s="193"/>
      <c r="AV588" s="193"/>
    </row>
    <row r="589" spans="1:48" ht="15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  <c r="AE589" s="193"/>
      <c r="AF589" s="193"/>
      <c r="AG589" s="193"/>
      <c r="AH589" s="193"/>
      <c r="AI589" s="193"/>
      <c r="AJ589" s="193"/>
      <c r="AK589" s="193"/>
      <c r="AL589" s="193"/>
      <c r="AM589" s="193"/>
      <c r="AN589" s="193"/>
      <c r="AO589" s="193"/>
      <c r="AP589" s="193"/>
      <c r="AQ589" s="193"/>
      <c r="AR589" s="193"/>
      <c r="AS589" s="193"/>
      <c r="AT589" s="193"/>
      <c r="AU589" s="193"/>
      <c r="AV589" s="193"/>
    </row>
    <row r="590" spans="1:48" ht="15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  <c r="AE590" s="193"/>
      <c r="AF590" s="193"/>
      <c r="AG590" s="193"/>
      <c r="AH590" s="193"/>
      <c r="AI590" s="193"/>
      <c r="AJ590" s="193"/>
      <c r="AK590" s="193"/>
      <c r="AL590" s="193"/>
      <c r="AM590" s="193"/>
      <c r="AN590" s="193"/>
      <c r="AO590" s="193"/>
      <c r="AP590" s="193"/>
      <c r="AQ590" s="193"/>
      <c r="AR590" s="193"/>
      <c r="AS590" s="193"/>
      <c r="AT590" s="193"/>
      <c r="AU590" s="193"/>
      <c r="AV590" s="193"/>
    </row>
    <row r="591" spans="1:48" ht="15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  <c r="AE591" s="193"/>
      <c r="AF591" s="193"/>
      <c r="AG591" s="193"/>
      <c r="AH591" s="193"/>
      <c r="AI591" s="193"/>
      <c r="AJ591" s="193"/>
      <c r="AK591" s="193"/>
      <c r="AL591" s="193"/>
      <c r="AM591" s="193"/>
      <c r="AN591" s="193"/>
      <c r="AO591" s="193"/>
      <c r="AP591" s="193"/>
      <c r="AQ591" s="193"/>
      <c r="AR591" s="193"/>
      <c r="AS591" s="193"/>
      <c r="AT591" s="193"/>
      <c r="AU591" s="193"/>
      <c r="AV591" s="193"/>
    </row>
    <row r="592" spans="1:48" ht="15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  <c r="AA592" s="193"/>
      <c r="AB592" s="193"/>
      <c r="AC592" s="193"/>
      <c r="AD592" s="193"/>
      <c r="AE592" s="193"/>
      <c r="AF592" s="193"/>
      <c r="AG592" s="193"/>
      <c r="AH592" s="193"/>
      <c r="AI592" s="193"/>
      <c r="AJ592" s="193"/>
      <c r="AK592" s="193"/>
      <c r="AL592" s="193"/>
      <c r="AM592" s="193"/>
      <c r="AN592" s="193"/>
      <c r="AO592" s="193"/>
      <c r="AP592" s="193"/>
      <c r="AQ592" s="193"/>
      <c r="AR592" s="193"/>
      <c r="AS592" s="193"/>
      <c r="AT592" s="193"/>
      <c r="AU592" s="193"/>
      <c r="AV592" s="193"/>
    </row>
    <row r="593" spans="1:48" ht="15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  <c r="AE593" s="193"/>
      <c r="AF593" s="193"/>
      <c r="AG593" s="193"/>
      <c r="AH593" s="193"/>
      <c r="AI593" s="193"/>
      <c r="AJ593" s="193"/>
      <c r="AK593" s="193"/>
      <c r="AL593" s="193"/>
      <c r="AM593" s="193"/>
      <c r="AN593" s="193"/>
      <c r="AO593" s="193"/>
      <c r="AP593" s="193"/>
      <c r="AQ593" s="193"/>
      <c r="AR593" s="193"/>
      <c r="AS593" s="193"/>
      <c r="AT593" s="193"/>
      <c r="AU593" s="193"/>
      <c r="AV593" s="193"/>
    </row>
    <row r="594" spans="1:48" ht="15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  <c r="AE594" s="193"/>
      <c r="AF594" s="193"/>
      <c r="AG594" s="193"/>
      <c r="AH594" s="193"/>
      <c r="AI594" s="193"/>
      <c r="AJ594" s="193"/>
      <c r="AK594" s="193"/>
      <c r="AL594" s="193"/>
      <c r="AM594" s="193"/>
      <c r="AN594" s="193"/>
      <c r="AO594" s="193"/>
      <c r="AP594" s="193"/>
      <c r="AQ594" s="193"/>
      <c r="AR594" s="193"/>
      <c r="AS594" s="193"/>
      <c r="AT594" s="193"/>
      <c r="AU594" s="193"/>
      <c r="AV594" s="193"/>
    </row>
    <row r="595" spans="1:48" ht="15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  <c r="AE595" s="193"/>
      <c r="AF595" s="193"/>
      <c r="AG595" s="193"/>
      <c r="AH595" s="193"/>
      <c r="AI595" s="193"/>
      <c r="AJ595" s="193"/>
      <c r="AK595" s="193"/>
      <c r="AL595" s="193"/>
      <c r="AM595" s="193"/>
      <c r="AN595" s="193"/>
      <c r="AO595" s="193"/>
      <c r="AP595" s="193"/>
      <c r="AQ595" s="193"/>
      <c r="AR595" s="193"/>
      <c r="AS595" s="193"/>
      <c r="AT595" s="193"/>
      <c r="AU595" s="193"/>
      <c r="AV595" s="193"/>
    </row>
    <row r="596" spans="1:48" ht="15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  <c r="AE596" s="193"/>
      <c r="AF596" s="193"/>
      <c r="AG596" s="193"/>
      <c r="AH596" s="193"/>
      <c r="AI596" s="193"/>
      <c r="AJ596" s="193"/>
      <c r="AK596" s="193"/>
      <c r="AL596" s="193"/>
      <c r="AM596" s="193"/>
      <c r="AN596" s="193"/>
      <c r="AO596" s="193"/>
      <c r="AP596" s="193"/>
      <c r="AQ596" s="193"/>
      <c r="AR596" s="193"/>
      <c r="AS596" s="193"/>
      <c r="AT596" s="193"/>
      <c r="AU596" s="193"/>
      <c r="AV596" s="193"/>
    </row>
    <row r="597" spans="1:48" ht="15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3"/>
      <c r="AF597" s="193"/>
      <c r="AG597" s="193"/>
      <c r="AH597" s="193"/>
      <c r="AI597" s="193"/>
      <c r="AJ597" s="193"/>
      <c r="AK597" s="193"/>
      <c r="AL597" s="193"/>
      <c r="AM597" s="193"/>
      <c r="AN597" s="193"/>
      <c r="AO597" s="193"/>
      <c r="AP597" s="193"/>
      <c r="AQ597" s="193"/>
      <c r="AR597" s="193"/>
      <c r="AS597" s="193"/>
      <c r="AT597" s="193"/>
      <c r="AU597" s="193"/>
      <c r="AV597" s="193"/>
    </row>
    <row r="598" spans="1:48" ht="15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  <c r="AE598" s="193"/>
      <c r="AF598" s="193"/>
      <c r="AG598" s="193"/>
      <c r="AH598" s="193"/>
      <c r="AI598" s="193"/>
      <c r="AJ598" s="193"/>
      <c r="AK598" s="193"/>
      <c r="AL598" s="193"/>
      <c r="AM598" s="193"/>
      <c r="AN598" s="193"/>
      <c r="AO598" s="193"/>
      <c r="AP598" s="193"/>
      <c r="AQ598" s="193"/>
      <c r="AR598" s="193"/>
      <c r="AS598" s="193"/>
      <c r="AT598" s="193"/>
      <c r="AU598" s="193"/>
      <c r="AV598" s="193"/>
    </row>
    <row r="599" spans="1:48" ht="15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  <c r="AE599" s="193"/>
      <c r="AF599" s="193"/>
      <c r="AG599" s="193"/>
      <c r="AH599" s="193"/>
      <c r="AI599" s="193"/>
      <c r="AJ599" s="193"/>
      <c r="AK599" s="193"/>
      <c r="AL599" s="193"/>
      <c r="AM599" s="193"/>
      <c r="AN599" s="193"/>
      <c r="AO599" s="193"/>
      <c r="AP599" s="193"/>
      <c r="AQ599" s="193"/>
      <c r="AR599" s="193"/>
      <c r="AS599" s="193"/>
      <c r="AT599" s="193"/>
      <c r="AU599" s="193"/>
      <c r="AV599" s="193"/>
    </row>
    <row r="600" spans="1:48" ht="15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  <c r="AA600" s="193"/>
      <c r="AB600" s="193"/>
      <c r="AC600" s="193"/>
      <c r="AD600" s="193"/>
      <c r="AE600" s="193"/>
      <c r="AF600" s="193"/>
      <c r="AG600" s="193"/>
      <c r="AH600" s="193"/>
      <c r="AI600" s="193"/>
      <c r="AJ600" s="193"/>
      <c r="AK600" s="193"/>
      <c r="AL600" s="193"/>
      <c r="AM600" s="193"/>
      <c r="AN600" s="193"/>
      <c r="AO600" s="193"/>
      <c r="AP600" s="193"/>
      <c r="AQ600" s="193"/>
      <c r="AR600" s="193"/>
      <c r="AS600" s="193"/>
      <c r="AT600" s="193"/>
      <c r="AU600" s="193"/>
      <c r="AV600" s="193"/>
    </row>
    <row r="601" spans="1:48" ht="15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  <c r="AE601" s="193"/>
      <c r="AF601" s="193"/>
      <c r="AG601" s="193"/>
      <c r="AH601" s="193"/>
      <c r="AI601" s="193"/>
      <c r="AJ601" s="193"/>
      <c r="AK601" s="193"/>
      <c r="AL601" s="193"/>
      <c r="AM601" s="193"/>
      <c r="AN601" s="193"/>
      <c r="AO601" s="193"/>
      <c r="AP601" s="193"/>
      <c r="AQ601" s="193"/>
      <c r="AR601" s="193"/>
      <c r="AS601" s="193"/>
      <c r="AT601" s="193"/>
      <c r="AU601" s="193"/>
      <c r="AV601" s="193"/>
    </row>
    <row r="602" spans="1:48" ht="15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  <c r="AE602" s="193"/>
      <c r="AF602" s="193"/>
      <c r="AG602" s="193"/>
      <c r="AH602" s="193"/>
      <c r="AI602" s="193"/>
      <c r="AJ602" s="193"/>
      <c r="AK602" s="193"/>
      <c r="AL602" s="193"/>
      <c r="AM602" s="193"/>
      <c r="AN602" s="193"/>
      <c r="AO602" s="193"/>
      <c r="AP602" s="193"/>
      <c r="AQ602" s="193"/>
      <c r="AR602" s="193"/>
      <c r="AS602" s="193"/>
      <c r="AT602" s="193"/>
      <c r="AU602" s="193"/>
      <c r="AV602" s="193"/>
    </row>
    <row r="603" spans="1:48" ht="15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  <c r="AE603" s="193"/>
      <c r="AF603" s="193"/>
      <c r="AG603" s="193"/>
      <c r="AH603" s="193"/>
      <c r="AI603" s="193"/>
      <c r="AJ603" s="193"/>
      <c r="AK603" s="193"/>
      <c r="AL603" s="193"/>
      <c r="AM603" s="193"/>
      <c r="AN603" s="193"/>
      <c r="AO603" s="193"/>
      <c r="AP603" s="193"/>
      <c r="AQ603" s="193"/>
      <c r="AR603" s="193"/>
      <c r="AS603" s="193"/>
      <c r="AT603" s="193"/>
      <c r="AU603" s="193"/>
      <c r="AV603" s="193"/>
    </row>
    <row r="604" spans="1:48" ht="15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  <c r="AE604" s="193"/>
      <c r="AF604" s="193"/>
      <c r="AG604" s="193"/>
      <c r="AH604" s="193"/>
      <c r="AI604" s="193"/>
      <c r="AJ604" s="193"/>
      <c r="AK604" s="193"/>
      <c r="AL604" s="193"/>
      <c r="AM604" s="193"/>
      <c r="AN604" s="193"/>
      <c r="AO604" s="193"/>
      <c r="AP604" s="193"/>
      <c r="AQ604" s="193"/>
      <c r="AR604" s="193"/>
      <c r="AS604" s="193"/>
      <c r="AT604" s="193"/>
      <c r="AU604" s="193"/>
      <c r="AV604" s="193"/>
    </row>
    <row r="605" spans="1:48" ht="15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  <c r="AE605" s="193"/>
      <c r="AF605" s="193"/>
      <c r="AG605" s="193"/>
      <c r="AH605" s="193"/>
      <c r="AI605" s="193"/>
      <c r="AJ605" s="193"/>
      <c r="AK605" s="193"/>
      <c r="AL605" s="193"/>
      <c r="AM605" s="193"/>
      <c r="AN605" s="193"/>
      <c r="AO605" s="193"/>
      <c r="AP605" s="193"/>
      <c r="AQ605" s="193"/>
      <c r="AR605" s="193"/>
      <c r="AS605" s="193"/>
      <c r="AT605" s="193"/>
      <c r="AU605" s="193"/>
      <c r="AV605" s="193"/>
    </row>
    <row r="606" spans="1:48" ht="15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  <c r="AA606" s="193"/>
      <c r="AB606" s="193"/>
      <c r="AC606" s="193"/>
      <c r="AD606" s="193"/>
      <c r="AE606" s="193"/>
      <c r="AF606" s="193"/>
      <c r="AG606" s="193"/>
      <c r="AH606" s="193"/>
      <c r="AI606" s="193"/>
      <c r="AJ606" s="193"/>
      <c r="AK606" s="193"/>
      <c r="AL606" s="193"/>
      <c r="AM606" s="193"/>
      <c r="AN606" s="193"/>
      <c r="AO606" s="193"/>
      <c r="AP606" s="193"/>
      <c r="AQ606" s="193"/>
      <c r="AR606" s="193"/>
      <c r="AS606" s="193"/>
      <c r="AT606" s="193"/>
      <c r="AU606" s="193"/>
      <c r="AV606" s="193"/>
    </row>
    <row r="607" spans="1:48" ht="15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  <c r="AE607" s="193"/>
      <c r="AF607" s="193"/>
      <c r="AG607" s="193"/>
      <c r="AH607" s="193"/>
      <c r="AI607" s="193"/>
      <c r="AJ607" s="193"/>
      <c r="AK607" s="193"/>
      <c r="AL607" s="193"/>
      <c r="AM607" s="193"/>
      <c r="AN607" s="193"/>
      <c r="AO607" s="193"/>
      <c r="AP607" s="193"/>
      <c r="AQ607" s="193"/>
      <c r="AR607" s="193"/>
      <c r="AS607" s="193"/>
      <c r="AT607" s="193"/>
      <c r="AU607" s="193"/>
      <c r="AV607" s="193"/>
    </row>
    <row r="608" spans="1:48" ht="15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  <c r="AE608" s="193"/>
      <c r="AF608" s="193"/>
      <c r="AG608" s="193"/>
      <c r="AH608" s="193"/>
      <c r="AI608" s="193"/>
      <c r="AJ608" s="193"/>
      <c r="AK608" s="193"/>
      <c r="AL608" s="193"/>
      <c r="AM608" s="193"/>
      <c r="AN608" s="193"/>
      <c r="AO608" s="193"/>
      <c r="AP608" s="193"/>
      <c r="AQ608" s="193"/>
      <c r="AR608" s="193"/>
      <c r="AS608" s="193"/>
      <c r="AT608" s="193"/>
      <c r="AU608" s="193"/>
      <c r="AV608" s="193"/>
    </row>
    <row r="609" spans="1:48" ht="15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  <c r="AE609" s="193"/>
      <c r="AF609" s="193"/>
      <c r="AG609" s="193"/>
      <c r="AH609" s="193"/>
      <c r="AI609" s="193"/>
      <c r="AJ609" s="193"/>
      <c r="AK609" s="193"/>
      <c r="AL609" s="193"/>
      <c r="AM609" s="193"/>
      <c r="AN609" s="193"/>
      <c r="AO609" s="193"/>
      <c r="AP609" s="193"/>
      <c r="AQ609" s="193"/>
      <c r="AR609" s="193"/>
      <c r="AS609" s="193"/>
      <c r="AT609" s="193"/>
      <c r="AU609" s="193"/>
      <c r="AV609" s="193"/>
    </row>
    <row r="610" spans="1:48" ht="15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  <c r="AE610" s="193"/>
      <c r="AF610" s="193"/>
      <c r="AG610" s="193"/>
      <c r="AH610" s="193"/>
      <c r="AI610" s="193"/>
      <c r="AJ610" s="193"/>
      <c r="AK610" s="193"/>
      <c r="AL610" s="193"/>
      <c r="AM610" s="193"/>
      <c r="AN610" s="193"/>
      <c r="AO610" s="193"/>
      <c r="AP610" s="193"/>
      <c r="AQ610" s="193"/>
      <c r="AR610" s="193"/>
      <c r="AS610" s="193"/>
      <c r="AT610" s="193"/>
      <c r="AU610" s="193"/>
      <c r="AV610" s="193"/>
    </row>
    <row r="611" spans="1:48" ht="15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  <c r="AE611" s="193"/>
      <c r="AF611" s="193"/>
      <c r="AG611" s="193"/>
      <c r="AH611" s="193"/>
      <c r="AI611" s="193"/>
      <c r="AJ611" s="193"/>
      <c r="AK611" s="193"/>
      <c r="AL611" s="193"/>
      <c r="AM611" s="193"/>
      <c r="AN611" s="193"/>
      <c r="AO611" s="193"/>
      <c r="AP611" s="193"/>
      <c r="AQ611" s="193"/>
      <c r="AR611" s="193"/>
      <c r="AS611" s="193"/>
      <c r="AT611" s="193"/>
      <c r="AU611" s="193"/>
      <c r="AV611" s="193"/>
    </row>
    <row r="612" spans="1:48" ht="15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  <c r="AE612" s="193"/>
      <c r="AF612" s="193"/>
      <c r="AG612" s="193"/>
      <c r="AH612" s="193"/>
      <c r="AI612" s="193"/>
      <c r="AJ612" s="193"/>
      <c r="AK612" s="193"/>
      <c r="AL612" s="193"/>
      <c r="AM612" s="193"/>
      <c r="AN612" s="193"/>
      <c r="AO612" s="193"/>
      <c r="AP612" s="193"/>
      <c r="AQ612" s="193"/>
      <c r="AR612" s="193"/>
      <c r="AS612" s="193"/>
      <c r="AT612" s="193"/>
      <c r="AU612" s="193"/>
      <c r="AV612" s="193"/>
    </row>
    <row r="613" spans="1:48" ht="15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  <c r="AE613" s="193"/>
      <c r="AF613" s="193"/>
      <c r="AG613" s="193"/>
      <c r="AH613" s="193"/>
      <c r="AI613" s="193"/>
      <c r="AJ613" s="193"/>
      <c r="AK613" s="193"/>
      <c r="AL613" s="193"/>
      <c r="AM613" s="193"/>
      <c r="AN613" s="193"/>
      <c r="AO613" s="193"/>
      <c r="AP613" s="193"/>
      <c r="AQ613" s="193"/>
      <c r="AR613" s="193"/>
      <c r="AS613" s="193"/>
      <c r="AT613" s="193"/>
      <c r="AU613" s="193"/>
      <c r="AV613" s="193"/>
    </row>
    <row r="614" spans="1:48" ht="15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  <c r="AE614" s="193"/>
      <c r="AF614" s="193"/>
      <c r="AG614" s="193"/>
      <c r="AH614" s="193"/>
      <c r="AI614" s="193"/>
      <c r="AJ614" s="193"/>
      <c r="AK614" s="193"/>
      <c r="AL614" s="193"/>
      <c r="AM614" s="193"/>
      <c r="AN614" s="193"/>
      <c r="AO614" s="193"/>
      <c r="AP614" s="193"/>
      <c r="AQ614" s="193"/>
      <c r="AR614" s="193"/>
      <c r="AS614" s="193"/>
      <c r="AT614" s="193"/>
      <c r="AU614" s="193"/>
      <c r="AV614" s="193"/>
    </row>
    <row r="615" spans="1:48" ht="15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  <c r="AE615" s="193"/>
      <c r="AF615" s="193"/>
      <c r="AG615" s="193"/>
      <c r="AH615" s="193"/>
      <c r="AI615" s="193"/>
      <c r="AJ615" s="193"/>
      <c r="AK615" s="193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</row>
    <row r="616" spans="1:48" ht="15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3"/>
      <c r="AG616" s="193"/>
      <c r="AH616" s="193"/>
      <c r="AI616" s="193"/>
      <c r="AJ616" s="193"/>
      <c r="AK616" s="193"/>
      <c r="AL616" s="193"/>
      <c r="AM616" s="193"/>
      <c r="AN616" s="193"/>
      <c r="AO616" s="193"/>
      <c r="AP616" s="193"/>
      <c r="AQ616" s="193"/>
      <c r="AR616" s="193"/>
      <c r="AS616" s="193"/>
      <c r="AT616" s="193"/>
      <c r="AU616" s="193"/>
      <c r="AV616" s="193"/>
    </row>
    <row r="617" spans="1:48" ht="15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  <c r="AE617" s="193"/>
      <c r="AF617" s="193"/>
      <c r="AG617" s="193"/>
      <c r="AH617" s="193"/>
      <c r="AI617" s="193"/>
      <c r="AJ617" s="193"/>
      <c r="AK617" s="193"/>
      <c r="AL617" s="193"/>
      <c r="AM617" s="193"/>
      <c r="AN617" s="193"/>
      <c r="AO617" s="193"/>
      <c r="AP617" s="193"/>
      <c r="AQ617" s="193"/>
      <c r="AR617" s="193"/>
      <c r="AS617" s="193"/>
      <c r="AT617" s="193"/>
      <c r="AU617" s="193"/>
      <c r="AV617" s="193"/>
    </row>
    <row r="618" spans="1:48" ht="15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  <c r="AE618" s="193"/>
      <c r="AF618" s="193"/>
      <c r="AG618" s="193"/>
      <c r="AH618" s="193"/>
      <c r="AI618" s="193"/>
      <c r="AJ618" s="193"/>
      <c r="AK618" s="193"/>
      <c r="AL618" s="193"/>
      <c r="AM618" s="193"/>
      <c r="AN618" s="193"/>
      <c r="AO618" s="193"/>
      <c r="AP618" s="193"/>
      <c r="AQ618" s="193"/>
      <c r="AR618" s="193"/>
      <c r="AS618" s="193"/>
      <c r="AT618" s="193"/>
      <c r="AU618" s="193"/>
      <c r="AV618" s="193"/>
    </row>
    <row r="619" spans="1:48" ht="15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3"/>
      <c r="AF619" s="193"/>
      <c r="AG619" s="193"/>
      <c r="AH619" s="193"/>
      <c r="AI619" s="193"/>
      <c r="AJ619" s="193"/>
      <c r="AK619" s="193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</row>
    <row r="620" spans="1:48" ht="15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3"/>
      <c r="AF620" s="193"/>
      <c r="AG620" s="193"/>
      <c r="AH620" s="193"/>
      <c r="AI620" s="193"/>
      <c r="AJ620" s="193"/>
      <c r="AK620" s="193"/>
      <c r="AL620" s="193"/>
      <c r="AM620" s="193"/>
      <c r="AN620" s="193"/>
      <c r="AO620" s="193"/>
      <c r="AP620" s="193"/>
      <c r="AQ620" s="193"/>
      <c r="AR620" s="193"/>
      <c r="AS620" s="193"/>
      <c r="AT620" s="193"/>
      <c r="AU620" s="193"/>
      <c r="AV620" s="193"/>
    </row>
    <row r="621" spans="1:48" ht="15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3"/>
      <c r="AF621" s="193"/>
      <c r="AG621" s="193"/>
      <c r="AH621" s="193"/>
      <c r="AI621" s="193"/>
      <c r="AJ621" s="193"/>
      <c r="AK621" s="193"/>
      <c r="AL621" s="193"/>
      <c r="AM621" s="193"/>
      <c r="AN621" s="193"/>
      <c r="AO621" s="193"/>
      <c r="AP621" s="193"/>
      <c r="AQ621" s="193"/>
      <c r="AR621" s="193"/>
      <c r="AS621" s="193"/>
      <c r="AT621" s="193"/>
      <c r="AU621" s="193"/>
      <c r="AV621" s="193"/>
    </row>
    <row r="622" spans="1:48" ht="15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  <c r="AE622" s="193"/>
      <c r="AF622" s="193"/>
      <c r="AG622" s="193"/>
      <c r="AH622" s="193"/>
      <c r="AI622" s="193"/>
      <c r="AJ622" s="193"/>
      <c r="AK622" s="193"/>
      <c r="AL622" s="193"/>
      <c r="AM622" s="193"/>
      <c r="AN622" s="193"/>
      <c r="AO622" s="193"/>
      <c r="AP622" s="193"/>
      <c r="AQ622" s="193"/>
      <c r="AR622" s="193"/>
      <c r="AS622" s="193"/>
      <c r="AT622" s="193"/>
      <c r="AU622" s="193"/>
      <c r="AV622" s="193"/>
    </row>
    <row r="623" spans="1:48" ht="15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  <c r="AE623" s="193"/>
      <c r="AF623" s="193"/>
      <c r="AG623" s="193"/>
      <c r="AH623" s="193"/>
      <c r="AI623" s="193"/>
      <c r="AJ623" s="193"/>
      <c r="AK623" s="193"/>
      <c r="AL623" s="193"/>
      <c r="AM623" s="193"/>
      <c r="AN623" s="193"/>
      <c r="AO623" s="193"/>
      <c r="AP623" s="193"/>
      <c r="AQ623" s="193"/>
      <c r="AR623" s="193"/>
      <c r="AS623" s="193"/>
      <c r="AT623" s="193"/>
      <c r="AU623" s="193"/>
      <c r="AV623" s="193"/>
    </row>
    <row r="624" spans="1:48" ht="15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  <c r="AE624" s="193"/>
      <c r="AF624" s="193"/>
      <c r="AG624" s="193"/>
      <c r="AH624" s="193"/>
      <c r="AI624" s="193"/>
      <c r="AJ624" s="193"/>
      <c r="AK624" s="193"/>
      <c r="AL624" s="193"/>
      <c r="AM624" s="193"/>
      <c r="AN624" s="193"/>
      <c r="AO624" s="193"/>
      <c r="AP624" s="193"/>
      <c r="AQ624" s="193"/>
      <c r="AR624" s="193"/>
      <c r="AS624" s="193"/>
      <c r="AT624" s="193"/>
      <c r="AU624" s="193"/>
      <c r="AV624" s="193"/>
    </row>
    <row r="625" spans="1:48" ht="15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3"/>
      <c r="AF625" s="193"/>
      <c r="AG625" s="193"/>
      <c r="AH625" s="193"/>
      <c r="AI625" s="193"/>
      <c r="AJ625" s="193"/>
      <c r="AK625" s="193"/>
      <c r="AL625" s="193"/>
      <c r="AM625" s="193"/>
      <c r="AN625" s="193"/>
      <c r="AO625" s="193"/>
      <c r="AP625" s="193"/>
      <c r="AQ625" s="193"/>
      <c r="AR625" s="193"/>
      <c r="AS625" s="193"/>
      <c r="AT625" s="193"/>
      <c r="AU625" s="193"/>
      <c r="AV625" s="193"/>
    </row>
    <row r="626" spans="1:48" ht="15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  <c r="AE626" s="193"/>
      <c r="AF626" s="193"/>
      <c r="AG626" s="193"/>
      <c r="AH626" s="193"/>
      <c r="AI626" s="193"/>
      <c r="AJ626" s="193"/>
      <c r="AK626" s="193"/>
      <c r="AL626" s="193"/>
      <c r="AM626" s="193"/>
      <c r="AN626" s="193"/>
      <c r="AO626" s="193"/>
      <c r="AP626" s="193"/>
      <c r="AQ626" s="193"/>
      <c r="AR626" s="193"/>
      <c r="AS626" s="193"/>
      <c r="AT626" s="193"/>
      <c r="AU626" s="193"/>
      <c r="AV626" s="193"/>
    </row>
    <row r="627" spans="1:48" ht="15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  <c r="AE627" s="193"/>
      <c r="AF627" s="193"/>
      <c r="AG627" s="193"/>
      <c r="AH627" s="193"/>
      <c r="AI627" s="193"/>
      <c r="AJ627" s="193"/>
      <c r="AK627" s="193"/>
      <c r="AL627" s="193"/>
      <c r="AM627" s="193"/>
      <c r="AN627" s="193"/>
      <c r="AO627" s="193"/>
      <c r="AP627" s="193"/>
      <c r="AQ627" s="193"/>
      <c r="AR627" s="193"/>
      <c r="AS627" s="193"/>
      <c r="AT627" s="193"/>
      <c r="AU627" s="193"/>
      <c r="AV627" s="193"/>
    </row>
    <row r="628" spans="1:48" ht="15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  <c r="AE628" s="193"/>
      <c r="AF628" s="193"/>
      <c r="AG628" s="193"/>
      <c r="AH628" s="193"/>
      <c r="AI628" s="193"/>
      <c r="AJ628" s="193"/>
      <c r="AK628" s="193"/>
      <c r="AL628" s="193"/>
      <c r="AM628" s="193"/>
      <c r="AN628" s="193"/>
      <c r="AO628" s="193"/>
      <c r="AP628" s="193"/>
      <c r="AQ628" s="193"/>
      <c r="AR628" s="193"/>
      <c r="AS628" s="193"/>
      <c r="AT628" s="193"/>
      <c r="AU628" s="193"/>
      <c r="AV628" s="193"/>
    </row>
    <row r="629" spans="1:48" ht="15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193"/>
      <c r="AB629" s="193"/>
      <c r="AC629" s="193"/>
      <c r="AD629" s="193"/>
      <c r="AE629" s="193"/>
      <c r="AF629" s="193"/>
      <c r="AG629" s="193"/>
      <c r="AH629" s="193"/>
      <c r="AI629" s="193"/>
      <c r="AJ629" s="193"/>
      <c r="AK629" s="193"/>
      <c r="AL629" s="193"/>
      <c r="AM629" s="193"/>
      <c r="AN629" s="193"/>
      <c r="AO629" s="193"/>
      <c r="AP629" s="193"/>
      <c r="AQ629" s="193"/>
      <c r="AR629" s="193"/>
      <c r="AS629" s="193"/>
      <c r="AT629" s="193"/>
      <c r="AU629" s="193"/>
      <c r="AV629" s="193"/>
    </row>
    <row r="630" spans="1:48" ht="15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  <c r="AE630" s="193"/>
      <c r="AF630" s="193"/>
      <c r="AG630" s="193"/>
      <c r="AH630" s="193"/>
      <c r="AI630" s="193"/>
      <c r="AJ630" s="193"/>
      <c r="AK630" s="193"/>
      <c r="AL630" s="193"/>
      <c r="AM630" s="193"/>
      <c r="AN630" s="193"/>
      <c r="AO630" s="193"/>
      <c r="AP630" s="193"/>
      <c r="AQ630" s="193"/>
      <c r="AR630" s="193"/>
      <c r="AS630" s="193"/>
      <c r="AT630" s="193"/>
      <c r="AU630" s="193"/>
      <c r="AV630" s="193"/>
    </row>
    <row r="631" spans="1:48" ht="15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  <c r="AE631" s="193"/>
      <c r="AF631" s="193"/>
      <c r="AG631" s="193"/>
      <c r="AH631" s="193"/>
      <c r="AI631" s="193"/>
      <c r="AJ631" s="193"/>
      <c r="AK631" s="193"/>
      <c r="AL631" s="193"/>
      <c r="AM631" s="193"/>
      <c r="AN631" s="193"/>
      <c r="AO631" s="193"/>
      <c r="AP631" s="193"/>
      <c r="AQ631" s="193"/>
      <c r="AR631" s="193"/>
      <c r="AS631" s="193"/>
      <c r="AT631" s="193"/>
      <c r="AU631" s="193"/>
      <c r="AV631" s="193"/>
    </row>
    <row r="632" spans="1:48" ht="15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  <c r="AE632" s="193"/>
      <c r="AF632" s="193"/>
      <c r="AG632" s="193"/>
      <c r="AH632" s="193"/>
      <c r="AI632" s="193"/>
      <c r="AJ632" s="193"/>
      <c r="AK632" s="193"/>
      <c r="AL632" s="193"/>
      <c r="AM632" s="193"/>
      <c r="AN632" s="193"/>
      <c r="AO632" s="193"/>
      <c r="AP632" s="193"/>
      <c r="AQ632" s="193"/>
      <c r="AR632" s="193"/>
      <c r="AS632" s="193"/>
      <c r="AT632" s="193"/>
      <c r="AU632" s="193"/>
      <c r="AV632" s="193"/>
    </row>
    <row r="633" spans="1:48" ht="15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  <c r="AE633" s="193"/>
      <c r="AF633" s="193"/>
      <c r="AG633" s="193"/>
      <c r="AH633" s="193"/>
      <c r="AI633" s="193"/>
      <c r="AJ633" s="193"/>
      <c r="AK633" s="193"/>
      <c r="AL633" s="193"/>
      <c r="AM633" s="193"/>
      <c r="AN633" s="193"/>
      <c r="AO633" s="193"/>
      <c r="AP633" s="193"/>
      <c r="AQ633" s="193"/>
      <c r="AR633" s="193"/>
      <c r="AS633" s="193"/>
      <c r="AT633" s="193"/>
      <c r="AU633" s="193"/>
      <c r="AV633" s="193"/>
    </row>
    <row r="634" spans="1:48" ht="15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193"/>
      <c r="AB634" s="193"/>
      <c r="AC634" s="193"/>
      <c r="AD634" s="193"/>
      <c r="AE634" s="193"/>
      <c r="AF634" s="193"/>
      <c r="AG634" s="193"/>
      <c r="AH634" s="193"/>
      <c r="AI634" s="193"/>
      <c r="AJ634" s="193"/>
      <c r="AK634" s="193"/>
      <c r="AL634" s="193"/>
      <c r="AM634" s="193"/>
      <c r="AN634" s="193"/>
      <c r="AO634" s="193"/>
      <c r="AP634" s="193"/>
      <c r="AQ634" s="193"/>
      <c r="AR634" s="193"/>
      <c r="AS634" s="193"/>
      <c r="AT634" s="193"/>
      <c r="AU634" s="193"/>
      <c r="AV634" s="193"/>
    </row>
    <row r="635" spans="1:48" ht="15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3"/>
      <c r="AF635" s="193"/>
      <c r="AG635" s="193"/>
      <c r="AH635" s="193"/>
      <c r="AI635" s="193"/>
      <c r="AJ635" s="193"/>
      <c r="AK635" s="193"/>
      <c r="AL635" s="193"/>
      <c r="AM635" s="193"/>
      <c r="AN635" s="193"/>
      <c r="AO635" s="193"/>
      <c r="AP635" s="193"/>
      <c r="AQ635" s="193"/>
      <c r="AR635" s="193"/>
      <c r="AS635" s="193"/>
      <c r="AT635" s="193"/>
      <c r="AU635" s="193"/>
      <c r="AV635" s="193"/>
    </row>
    <row r="636" spans="1:48" ht="15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  <c r="AE636" s="193"/>
      <c r="AF636" s="193"/>
      <c r="AG636" s="193"/>
      <c r="AH636" s="193"/>
      <c r="AI636" s="193"/>
      <c r="AJ636" s="193"/>
      <c r="AK636" s="193"/>
      <c r="AL636" s="193"/>
      <c r="AM636" s="193"/>
      <c r="AN636" s="193"/>
      <c r="AO636" s="193"/>
      <c r="AP636" s="193"/>
      <c r="AQ636" s="193"/>
      <c r="AR636" s="193"/>
      <c r="AS636" s="193"/>
      <c r="AT636" s="193"/>
      <c r="AU636" s="193"/>
      <c r="AV636" s="193"/>
    </row>
    <row r="637" spans="1:48" ht="15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193"/>
      <c r="AB637" s="193"/>
      <c r="AC637" s="193"/>
      <c r="AD637" s="193"/>
      <c r="AE637" s="193"/>
      <c r="AF637" s="193"/>
      <c r="AG637" s="193"/>
      <c r="AH637" s="193"/>
      <c r="AI637" s="193"/>
      <c r="AJ637" s="193"/>
      <c r="AK637" s="193"/>
      <c r="AL637" s="193"/>
      <c r="AM637" s="193"/>
      <c r="AN637" s="193"/>
      <c r="AO637" s="193"/>
      <c r="AP637" s="193"/>
      <c r="AQ637" s="193"/>
      <c r="AR637" s="193"/>
      <c r="AS637" s="193"/>
      <c r="AT637" s="193"/>
      <c r="AU637" s="193"/>
      <c r="AV637" s="193"/>
    </row>
    <row r="638" spans="1:48" ht="15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  <c r="AE638" s="193"/>
      <c r="AF638" s="193"/>
      <c r="AG638" s="193"/>
      <c r="AH638" s="193"/>
      <c r="AI638" s="193"/>
      <c r="AJ638" s="193"/>
      <c r="AK638" s="193"/>
      <c r="AL638" s="193"/>
      <c r="AM638" s="193"/>
      <c r="AN638" s="193"/>
      <c r="AO638" s="193"/>
      <c r="AP638" s="193"/>
      <c r="AQ638" s="193"/>
      <c r="AR638" s="193"/>
      <c r="AS638" s="193"/>
      <c r="AT638" s="193"/>
      <c r="AU638" s="193"/>
      <c r="AV638" s="193"/>
    </row>
    <row r="639" spans="1:48" ht="15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  <c r="AE639" s="193"/>
      <c r="AF639" s="193"/>
      <c r="AG639" s="193"/>
      <c r="AH639" s="193"/>
      <c r="AI639" s="193"/>
      <c r="AJ639" s="193"/>
      <c r="AK639" s="193"/>
      <c r="AL639" s="193"/>
      <c r="AM639" s="193"/>
      <c r="AN639" s="193"/>
      <c r="AO639" s="193"/>
      <c r="AP639" s="193"/>
      <c r="AQ639" s="193"/>
      <c r="AR639" s="193"/>
      <c r="AS639" s="193"/>
      <c r="AT639" s="193"/>
      <c r="AU639" s="193"/>
      <c r="AV639" s="193"/>
    </row>
    <row r="640" spans="1:48" ht="15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  <c r="AE640" s="193"/>
      <c r="AF640" s="193"/>
      <c r="AG640" s="193"/>
      <c r="AH640" s="193"/>
      <c r="AI640" s="193"/>
      <c r="AJ640" s="193"/>
      <c r="AK640" s="193"/>
      <c r="AL640" s="193"/>
      <c r="AM640" s="193"/>
      <c r="AN640" s="193"/>
      <c r="AO640" s="193"/>
      <c r="AP640" s="193"/>
      <c r="AQ640" s="193"/>
      <c r="AR640" s="193"/>
      <c r="AS640" s="193"/>
      <c r="AT640" s="193"/>
      <c r="AU640" s="193"/>
      <c r="AV640" s="193"/>
    </row>
    <row r="641" spans="1:48" ht="15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3"/>
      <c r="AF641" s="193"/>
      <c r="AG641" s="193"/>
      <c r="AH641" s="193"/>
      <c r="AI641" s="193"/>
      <c r="AJ641" s="193"/>
      <c r="AK641" s="193"/>
      <c r="AL641" s="193"/>
      <c r="AM641" s="193"/>
      <c r="AN641" s="193"/>
      <c r="AO641" s="193"/>
      <c r="AP641" s="193"/>
      <c r="AQ641" s="193"/>
      <c r="AR641" s="193"/>
      <c r="AS641" s="193"/>
      <c r="AT641" s="193"/>
      <c r="AU641" s="193"/>
      <c r="AV641" s="193"/>
    </row>
    <row r="642" spans="1:48" ht="15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  <c r="AE642" s="193"/>
      <c r="AF642" s="193"/>
      <c r="AG642" s="193"/>
      <c r="AH642" s="193"/>
      <c r="AI642" s="193"/>
      <c r="AJ642" s="193"/>
      <c r="AK642" s="193"/>
      <c r="AL642" s="193"/>
      <c r="AM642" s="193"/>
      <c r="AN642" s="193"/>
      <c r="AO642" s="193"/>
      <c r="AP642" s="193"/>
      <c r="AQ642" s="193"/>
      <c r="AR642" s="193"/>
      <c r="AS642" s="193"/>
      <c r="AT642" s="193"/>
      <c r="AU642" s="193"/>
      <c r="AV642" s="193"/>
    </row>
    <row r="643" spans="1:48" ht="15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  <c r="AE643" s="193"/>
      <c r="AF643" s="193"/>
      <c r="AG643" s="193"/>
      <c r="AH643" s="193"/>
      <c r="AI643" s="193"/>
      <c r="AJ643" s="193"/>
      <c r="AK643" s="193"/>
      <c r="AL643" s="193"/>
      <c r="AM643" s="193"/>
      <c r="AN643" s="193"/>
      <c r="AO643" s="193"/>
      <c r="AP643" s="193"/>
      <c r="AQ643" s="193"/>
      <c r="AR643" s="193"/>
      <c r="AS643" s="193"/>
      <c r="AT643" s="193"/>
      <c r="AU643" s="193"/>
      <c r="AV643" s="193"/>
    </row>
    <row r="644" spans="1:48" ht="15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  <c r="AE644" s="193"/>
      <c r="AF644" s="193"/>
      <c r="AG644" s="193"/>
      <c r="AH644" s="193"/>
      <c r="AI644" s="193"/>
      <c r="AJ644" s="193"/>
      <c r="AK644" s="193"/>
      <c r="AL644" s="193"/>
      <c r="AM644" s="193"/>
      <c r="AN644" s="193"/>
      <c r="AO644" s="193"/>
      <c r="AP644" s="193"/>
      <c r="AQ644" s="193"/>
      <c r="AR644" s="193"/>
      <c r="AS644" s="193"/>
      <c r="AT644" s="193"/>
      <c r="AU644" s="193"/>
      <c r="AV644" s="193"/>
    </row>
    <row r="645" spans="1:48" ht="15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  <c r="AE645" s="193"/>
      <c r="AF645" s="193"/>
      <c r="AG645" s="193"/>
      <c r="AH645" s="193"/>
      <c r="AI645" s="193"/>
      <c r="AJ645" s="193"/>
      <c r="AK645" s="193"/>
      <c r="AL645" s="193"/>
      <c r="AM645" s="193"/>
      <c r="AN645" s="193"/>
      <c r="AO645" s="193"/>
      <c r="AP645" s="193"/>
      <c r="AQ645" s="193"/>
      <c r="AR645" s="193"/>
      <c r="AS645" s="193"/>
      <c r="AT645" s="193"/>
      <c r="AU645" s="193"/>
      <c r="AV645" s="193"/>
    </row>
    <row r="646" spans="1:48" ht="15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  <c r="AE646" s="193"/>
      <c r="AF646" s="193"/>
      <c r="AG646" s="193"/>
      <c r="AH646" s="193"/>
      <c r="AI646" s="193"/>
      <c r="AJ646" s="193"/>
      <c r="AK646" s="193"/>
      <c r="AL646" s="193"/>
      <c r="AM646" s="193"/>
      <c r="AN646" s="193"/>
      <c r="AO646" s="193"/>
      <c r="AP646" s="193"/>
      <c r="AQ646" s="193"/>
      <c r="AR646" s="193"/>
      <c r="AS646" s="193"/>
      <c r="AT646" s="193"/>
      <c r="AU646" s="193"/>
      <c r="AV646" s="193"/>
    </row>
    <row r="647" spans="1:48" ht="15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  <c r="AE647" s="193"/>
      <c r="AF647" s="193"/>
      <c r="AG647" s="193"/>
      <c r="AH647" s="193"/>
      <c r="AI647" s="193"/>
      <c r="AJ647" s="193"/>
      <c r="AK647" s="193"/>
      <c r="AL647" s="193"/>
      <c r="AM647" s="193"/>
      <c r="AN647" s="193"/>
      <c r="AO647" s="193"/>
      <c r="AP647" s="193"/>
      <c r="AQ647" s="193"/>
      <c r="AR647" s="193"/>
      <c r="AS647" s="193"/>
      <c r="AT647" s="193"/>
      <c r="AU647" s="193"/>
      <c r="AV647" s="193"/>
    </row>
    <row r="648" spans="1:48" ht="15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  <c r="AE648" s="193"/>
      <c r="AF648" s="193"/>
      <c r="AG648" s="193"/>
      <c r="AH648" s="193"/>
      <c r="AI648" s="193"/>
      <c r="AJ648" s="193"/>
      <c r="AK648" s="193"/>
      <c r="AL648" s="193"/>
      <c r="AM648" s="193"/>
      <c r="AN648" s="193"/>
      <c r="AO648" s="193"/>
      <c r="AP648" s="193"/>
      <c r="AQ648" s="193"/>
      <c r="AR648" s="193"/>
      <c r="AS648" s="193"/>
      <c r="AT648" s="193"/>
      <c r="AU648" s="193"/>
      <c r="AV648" s="193"/>
    </row>
    <row r="649" spans="1:48" ht="15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  <c r="AE649" s="193"/>
      <c r="AF649" s="193"/>
      <c r="AG649" s="193"/>
      <c r="AH649" s="193"/>
      <c r="AI649" s="193"/>
      <c r="AJ649" s="193"/>
      <c r="AK649" s="193"/>
      <c r="AL649" s="193"/>
      <c r="AM649" s="193"/>
      <c r="AN649" s="193"/>
      <c r="AO649" s="193"/>
      <c r="AP649" s="193"/>
      <c r="AQ649" s="193"/>
      <c r="AR649" s="193"/>
      <c r="AS649" s="193"/>
      <c r="AT649" s="193"/>
      <c r="AU649" s="193"/>
      <c r="AV649" s="193"/>
    </row>
    <row r="650" spans="1:48" ht="15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  <c r="AE650" s="193"/>
      <c r="AF650" s="193"/>
      <c r="AG650" s="193"/>
      <c r="AH650" s="193"/>
      <c r="AI650" s="193"/>
      <c r="AJ650" s="193"/>
      <c r="AK650" s="193"/>
      <c r="AL650" s="193"/>
      <c r="AM650" s="193"/>
      <c r="AN650" s="193"/>
      <c r="AO650" s="193"/>
      <c r="AP650" s="193"/>
      <c r="AQ650" s="193"/>
      <c r="AR650" s="193"/>
      <c r="AS650" s="193"/>
      <c r="AT650" s="193"/>
      <c r="AU650" s="193"/>
      <c r="AV650" s="193"/>
    </row>
    <row r="651" spans="1:48" ht="15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  <c r="AQ651" s="193"/>
      <c r="AR651" s="193"/>
      <c r="AS651" s="193"/>
      <c r="AT651" s="193"/>
      <c r="AU651" s="193"/>
      <c r="AV651" s="193"/>
    </row>
    <row r="652" spans="1:48" ht="15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  <c r="AE652" s="193"/>
      <c r="AF652" s="193"/>
      <c r="AG652" s="193"/>
      <c r="AH652" s="193"/>
      <c r="AI652" s="193"/>
      <c r="AJ652" s="193"/>
      <c r="AK652" s="193"/>
      <c r="AL652" s="193"/>
      <c r="AM652" s="193"/>
      <c r="AN652" s="193"/>
      <c r="AO652" s="193"/>
      <c r="AP652" s="193"/>
      <c r="AQ652" s="193"/>
      <c r="AR652" s="193"/>
      <c r="AS652" s="193"/>
      <c r="AT652" s="193"/>
      <c r="AU652" s="193"/>
      <c r="AV652" s="193"/>
    </row>
    <row r="653" spans="1:48" ht="15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  <c r="AE653" s="193"/>
      <c r="AF653" s="193"/>
      <c r="AG653" s="193"/>
      <c r="AH653" s="193"/>
      <c r="AI653" s="193"/>
      <c r="AJ653" s="193"/>
      <c r="AK653" s="193"/>
      <c r="AL653" s="193"/>
      <c r="AM653" s="193"/>
      <c r="AN653" s="193"/>
      <c r="AO653" s="193"/>
      <c r="AP653" s="193"/>
      <c r="AQ653" s="193"/>
      <c r="AR653" s="193"/>
      <c r="AS653" s="193"/>
      <c r="AT653" s="193"/>
      <c r="AU653" s="193"/>
      <c r="AV653" s="193"/>
    </row>
    <row r="654" spans="1:48" ht="15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  <c r="AE654" s="193"/>
      <c r="AF654" s="193"/>
      <c r="AG654" s="193"/>
      <c r="AH654" s="193"/>
      <c r="AI654" s="193"/>
      <c r="AJ654" s="193"/>
      <c r="AK654" s="193"/>
      <c r="AL654" s="193"/>
      <c r="AM654" s="193"/>
      <c r="AN654" s="193"/>
      <c r="AO654" s="193"/>
      <c r="AP654" s="193"/>
      <c r="AQ654" s="193"/>
      <c r="AR654" s="193"/>
      <c r="AS654" s="193"/>
      <c r="AT654" s="193"/>
      <c r="AU654" s="193"/>
      <c r="AV654" s="193"/>
    </row>
    <row r="655" spans="1:48" ht="15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  <c r="AE655" s="193"/>
      <c r="AF655" s="193"/>
      <c r="AG655" s="193"/>
      <c r="AH655" s="193"/>
      <c r="AI655" s="193"/>
      <c r="AJ655" s="193"/>
      <c r="AK655" s="193"/>
      <c r="AL655" s="193"/>
      <c r="AM655" s="193"/>
      <c r="AN655" s="193"/>
      <c r="AO655" s="193"/>
      <c r="AP655" s="193"/>
      <c r="AQ655" s="193"/>
      <c r="AR655" s="193"/>
      <c r="AS655" s="193"/>
      <c r="AT655" s="193"/>
      <c r="AU655" s="193"/>
      <c r="AV655" s="193"/>
    </row>
    <row r="656" spans="1:48" ht="15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  <c r="AE656" s="193"/>
      <c r="AF656" s="193"/>
      <c r="AG656" s="193"/>
      <c r="AH656" s="193"/>
      <c r="AI656" s="193"/>
      <c r="AJ656" s="193"/>
      <c r="AK656" s="193"/>
      <c r="AL656" s="193"/>
      <c r="AM656" s="193"/>
      <c r="AN656" s="193"/>
      <c r="AO656" s="193"/>
      <c r="AP656" s="193"/>
      <c r="AQ656" s="193"/>
      <c r="AR656" s="193"/>
      <c r="AS656" s="193"/>
      <c r="AT656" s="193"/>
      <c r="AU656" s="193"/>
      <c r="AV656" s="193"/>
    </row>
    <row r="657" spans="1:48" ht="15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  <c r="AE657" s="193"/>
      <c r="AF657" s="193"/>
      <c r="AG657" s="193"/>
      <c r="AH657" s="193"/>
      <c r="AI657" s="193"/>
      <c r="AJ657" s="193"/>
      <c r="AK657" s="193"/>
      <c r="AL657" s="193"/>
      <c r="AM657" s="193"/>
      <c r="AN657" s="193"/>
      <c r="AO657" s="193"/>
      <c r="AP657" s="193"/>
      <c r="AQ657" s="193"/>
      <c r="AR657" s="193"/>
      <c r="AS657" s="193"/>
      <c r="AT657" s="193"/>
      <c r="AU657" s="193"/>
      <c r="AV657" s="193"/>
    </row>
    <row r="658" spans="1:48" ht="15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  <c r="AE658" s="193"/>
      <c r="AF658" s="193"/>
      <c r="AG658" s="193"/>
      <c r="AH658" s="193"/>
      <c r="AI658" s="193"/>
      <c r="AJ658" s="193"/>
      <c r="AK658" s="193"/>
      <c r="AL658" s="193"/>
      <c r="AM658" s="193"/>
      <c r="AN658" s="193"/>
      <c r="AO658" s="193"/>
      <c r="AP658" s="193"/>
      <c r="AQ658" s="193"/>
      <c r="AR658" s="193"/>
      <c r="AS658" s="193"/>
      <c r="AT658" s="193"/>
      <c r="AU658" s="193"/>
      <c r="AV658" s="193"/>
    </row>
    <row r="659" spans="1:48" ht="15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  <c r="AE659" s="193"/>
      <c r="AF659" s="193"/>
      <c r="AG659" s="193"/>
      <c r="AH659" s="193"/>
      <c r="AI659" s="193"/>
      <c r="AJ659" s="193"/>
      <c r="AK659" s="193"/>
      <c r="AL659" s="193"/>
      <c r="AM659" s="193"/>
      <c r="AN659" s="193"/>
      <c r="AO659" s="193"/>
      <c r="AP659" s="193"/>
      <c r="AQ659" s="193"/>
      <c r="AR659" s="193"/>
      <c r="AS659" s="193"/>
      <c r="AT659" s="193"/>
      <c r="AU659" s="193"/>
      <c r="AV659" s="193"/>
    </row>
    <row r="660" spans="1:48" ht="15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  <c r="AA660" s="193"/>
      <c r="AB660" s="193"/>
      <c r="AC660" s="193"/>
      <c r="AD660" s="193"/>
      <c r="AE660" s="193"/>
      <c r="AF660" s="193"/>
      <c r="AG660" s="193"/>
      <c r="AH660" s="193"/>
      <c r="AI660" s="193"/>
      <c r="AJ660" s="193"/>
      <c r="AK660" s="193"/>
      <c r="AL660" s="193"/>
      <c r="AM660" s="193"/>
      <c r="AN660" s="193"/>
      <c r="AO660" s="193"/>
      <c r="AP660" s="193"/>
      <c r="AQ660" s="193"/>
      <c r="AR660" s="193"/>
      <c r="AS660" s="193"/>
      <c r="AT660" s="193"/>
      <c r="AU660" s="193"/>
      <c r="AV660" s="193"/>
    </row>
    <row r="661" spans="1:48" ht="15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  <c r="AE661" s="193"/>
      <c r="AF661" s="193"/>
      <c r="AG661" s="193"/>
      <c r="AH661" s="193"/>
      <c r="AI661" s="193"/>
      <c r="AJ661" s="193"/>
      <c r="AK661" s="193"/>
      <c r="AL661" s="193"/>
      <c r="AM661" s="193"/>
      <c r="AN661" s="193"/>
      <c r="AO661" s="193"/>
      <c r="AP661" s="193"/>
      <c r="AQ661" s="193"/>
      <c r="AR661" s="193"/>
      <c r="AS661" s="193"/>
      <c r="AT661" s="193"/>
      <c r="AU661" s="193"/>
      <c r="AV661" s="193"/>
    </row>
    <row r="662" spans="1:48" ht="15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  <c r="AE662" s="193"/>
      <c r="AF662" s="193"/>
      <c r="AG662" s="193"/>
      <c r="AH662" s="193"/>
      <c r="AI662" s="193"/>
      <c r="AJ662" s="193"/>
      <c r="AK662" s="193"/>
      <c r="AL662" s="193"/>
      <c r="AM662" s="193"/>
      <c r="AN662" s="193"/>
      <c r="AO662" s="193"/>
      <c r="AP662" s="193"/>
      <c r="AQ662" s="193"/>
      <c r="AR662" s="193"/>
      <c r="AS662" s="193"/>
      <c r="AT662" s="193"/>
      <c r="AU662" s="193"/>
      <c r="AV662" s="193"/>
    </row>
    <row r="663" spans="1:48" ht="15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  <c r="AE663" s="193"/>
      <c r="AF663" s="193"/>
      <c r="AG663" s="193"/>
      <c r="AH663" s="193"/>
      <c r="AI663" s="193"/>
      <c r="AJ663" s="193"/>
      <c r="AK663" s="193"/>
      <c r="AL663" s="193"/>
      <c r="AM663" s="193"/>
      <c r="AN663" s="193"/>
      <c r="AO663" s="193"/>
      <c r="AP663" s="193"/>
      <c r="AQ663" s="193"/>
      <c r="AR663" s="193"/>
      <c r="AS663" s="193"/>
      <c r="AT663" s="193"/>
      <c r="AU663" s="193"/>
      <c r="AV663" s="193"/>
    </row>
    <row r="664" spans="1:48" ht="15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  <c r="AE664" s="193"/>
      <c r="AF664" s="193"/>
      <c r="AG664" s="193"/>
      <c r="AH664" s="193"/>
      <c r="AI664" s="193"/>
      <c r="AJ664" s="193"/>
      <c r="AK664" s="193"/>
      <c r="AL664" s="193"/>
      <c r="AM664" s="193"/>
      <c r="AN664" s="193"/>
      <c r="AO664" s="193"/>
      <c r="AP664" s="193"/>
      <c r="AQ664" s="193"/>
      <c r="AR664" s="193"/>
      <c r="AS664" s="193"/>
      <c r="AT664" s="193"/>
      <c r="AU664" s="193"/>
      <c r="AV664" s="193"/>
    </row>
    <row r="665" spans="1:48" ht="15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  <c r="AA665" s="193"/>
      <c r="AB665" s="193"/>
      <c r="AC665" s="193"/>
      <c r="AD665" s="193"/>
      <c r="AE665" s="193"/>
      <c r="AF665" s="193"/>
      <c r="AG665" s="193"/>
      <c r="AH665" s="193"/>
      <c r="AI665" s="193"/>
      <c r="AJ665" s="193"/>
      <c r="AK665" s="193"/>
      <c r="AL665" s="193"/>
      <c r="AM665" s="193"/>
      <c r="AN665" s="193"/>
      <c r="AO665" s="193"/>
      <c r="AP665" s="193"/>
      <c r="AQ665" s="193"/>
      <c r="AR665" s="193"/>
      <c r="AS665" s="193"/>
      <c r="AT665" s="193"/>
      <c r="AU665" s="193"/>
      <c r="AV665" s="193"/>
    </row>
    <row r="666" spans="1:48" ht="15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  <c r="AE666" s="193"/>
      <c r="AF666" s="193"/>
      <c r="AG666" s="193"/>
      <c r="AH666" s="193"/>
      <c r="AI666" s="193"/>
      <c r="AJ666" s="193"/>
      <c r="AK666" s="193"/>
      <c r="AL666" s="193"/>
      <c r="AM666" s="193"/>
      <c r="AN666" s="193"/>
      <c r="AO666" s="193"/>
      <c r="AP666" s="193"/>
      <c r="AQ666" s="193"/>
      <c r="AR666" s="193"/>
      <c r="AS666" s="193"/>
      <c r="AT666" s="193"/>
      <c r="AU666" s="193"/>
      <c r="AV666" s="193"/>
    </row>
    <row r="667" spans="1:48" ht="15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  <c r="AE667" s="193"/>
      <c r="AF667" s="193"/>
      <c r="AG667" s="193"/>
      <c r="AH667" s="193"/>
      <c r="AI667" s="193"/>
      <c r="AJ667" s="193"/>
      <c r="AK667" s="193"/>
      <c r="AL667" s="193"/>
      <c r="AM667" s="193"/>
      <c r="AN667" s="193"/>
      <c r="AO667" s="193"/>
      <c r="AP667" s="193"/>
      <c r="AQ667" s="193"/>
      <c r="AR667" s="193"/>
      <c r="AS667" s="193"/>
      <c r="AT667" s="193"/>
      <c r="AU667" s="193"/>
      <c r="AV667" s="193"/>
    </row>
    <row r="668" spans="1:48" ht="15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  <c r="AE668" s="193"/>
      <c r="AF668" s="193"/>
      <c r="AG668" s="193"/>
      <c r="AH668" s="193"/>
      <c r="AI668" s="193"/>
      <c r="AJ668" s="193"/>
      <c r="AK668" s="193"/>
      <c r="AL668" s="193"/>
      <c r="AM668" s="193"/>
      <c r="AN668" s="193"/>
      <c r="AO668" s="193"/>
      <c r="AP668" s="193"/>
      <c r="AQ668" s="193"/>
      <c r="AR668" s="193"/>
      <c r="AS668" s="193"/>
      <c r="AT668" s="193"/>
      <c r="AU668" s="193"/>
      <c r="AV668" s="193"/>
    </row>
    <row r="669" spans="1:48" ht="15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  <c r="AE669" s="193"/>
      <c r="AF669" s="193"/>
      <c r="AG669" s="193"/>
      <c r="AH669" s="193"/>
      <c r="AI669" s="193"/>
      <c r="AJ669" s="193"/>
      <c r="AK669" s="193"/>
      <c r="AL669" s="193"/>
      <c r="AM669" s="193"/>
      <c r="AN669" s="193"/>
      <c r="AO669" s="193"/>
      <c r="AP669" s="193"/>
      <c r="AQ669" s="193"/>
      <c r="AR669" s="193"/>
      <c r="AS669" s="193"/>
      <c r="AT669" s="193"/>
      <c r="AU669" s="193"/>
      <c r="AV669" s="193"/>
    </row>
    <row r="670" spans="1:48" ht="15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3"/>
      <c r="AF670" s="193"/>
      <c r="AG670" s="193"/>
      <c r="AH670" s="193"/>
      <c r="AI670" s="193"/>
      <c r="AJ670" s="193"/>
      <c r="AK670" s="193"/>
      <c r="AL670" s="193"/>
      <c r="AM670" s="193"/>
      <c r="AN670" s="193"/>
      <c r="AO670" s="193"/>
      <c r="AP670" s="193"/>
      <c r="AQ670" s="193"/>
      <c r="AR670" s="193"/>
      <c r="AS670" s="193"/>
      <c r="AT670" s="193"/>
      <c r="AU670" s="193"/>
      <c r="AV670" s="193"/>
    </row>
    <row r="671" spans="1:48" ht="15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  <c r="AE671" s="193"/>
      <c r="AF671" s="193"/>
      <c r="AG671" s="193"/>
      <c r="AH671" s="193"/>
      <c r="AI671" s="193"/>
      <c r="AJ671" s="193"/>
      <c r="AK671" s="193"/>
      <c r="AL671" s="193"/>
      <c r="AM671" s="193"/>
      <c r="AN671" s="193"/>
      <c r="AO671" s="193"/>
      <c r="AP671" s="193"/>
      <c r="AQ671" s="193"/>
      <c r="AR671" s="193"/>
      <c r="AS671" s="193"/>
      <c r="AT671" s="193"/>
      <c r="AU671" s="193"/>
      <c r="AV671" s="193"/>
    </row>
    <row r="672" spans="1:48" ht="15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  <c r="AE672" s="193"/>
      <c r="AF672" s="193"/>
      <c r="AG672" s="193"/>
      <c r="AH672" s="193"/>
      <c r="AI672" s="193"/>
      <c r="AJ672" s="193"/>
      <c r="AK672" s="193"/>
      <c r="AL672" s="193"/>
      <c r="AM672" s="193"/>
      <c r="AN672" s="193"/>
      <c r="AO672" s="193"/>
      <c r="AP672" s="193"/>
      <c r="AQ672" s="193"/>
      <c r="AR672" s="193"/>
      <c r="AS672" s="193"/>
      <c r="AT672" s="193"/>
      <c r="AU672" s="193"/>
      <c r="AV672" s="193"/>
    </row>
    <row r="673" spans="1:48" ht="15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  <c r="AA673" s="193"/>
      <c r="AB673" s="193"/>
      <c r="AC673" s="193"/>
      <c r="AD673" s="193"/>
      <c r="AE673" s="193"/>
      <c r="AF673" s="193"/>
      <c r="AG673" s="193"/>
      <c r="AH673" s="193"/>
      <c r="AI673" s="193"/>
      <c r="AJ673" s="193"/>
      <c r="AK673" s="193"/>
      <c r="AL673" s="193"/>
      <c r="AM673" s="193"/>
      <c r="AN673" s="193"/>
      <c r="AO673" s="193"/>
      <c r="AP673" s="193"/>
      <c r="AQ673" s="193"/>
      <c r="AR673" s="193"/>
      <c r="AS673" s="193"/>
      <c r="AT673" s="193"/>
      <c r="AU673" s="193"/>
      <c r="AV673" s="193"/>
    </row>
    <row r="674" spans="1:48" ht="15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  <c r="AE674" s="193"/>
      <c r="AF674" s="193"/>
      <c r="AG674" s="193"/>
      <c r="AH674" s="193"/>
      <c r="AI674" s="193"/>
      <c r="AJ674" s="193"/>
      <c r="AK674" s="193"/>
      <c r="AL674" s="193"/>
      <c r="AM674" s="193"/>
      <c r="AN674" s="193"/>
      <c r="AO674" s="193"/>
      <c r="AP674" s="193"/>
      <c r="AQ674" s="193"/>
      <c r="AR674" s="193"/>
      <c r="AS674" s="193"/>
      <c r="AT674" s="193"/>
      <c r="AU674" s="193"/>
      <c r="AV674" s="193"/>
    </row>
    <row r="675" spans="1:48" ht="15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  <c r="AE675" s="193"/>
      <c r="AF675" s="193"/>
      <c r="AG675" s="193"/>
      <c r="AH675" s="193"/>
      <c r="AI675" s="193"/>
      <c r="AJ675" s="193"/>
      <c r="AK675" s="193"/>
      <c r="AL675" s="193"/>
      <c r="AM675" s="193"/>
      <c r="AN675" s="193"/>
      <c r="AO675" s="193"/>
      <c r="AP675" s="193"/>
      <c r="AQ675" s="193"/>
      <c r="AR675" s="193"/>
      <c r="AS675" s="193"/>
      <c r="AT675" s="193"/>
      <c r="AU675" s="193"/>
      <c r="AV675" s="193"/>
    </row>
    <row r="676" spans="1:48" ht="15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3"/>
      <c r="AF676" s="193"/>
      <c r="AG676" s="193"/>
      <c r="AH676" s="193"/>
      <c r="AI676" s="193"/>
      <c r="AJ676" s="193"/>
      <c r="AK676" s="193"/>
      <c r="AL676" s="193"/>
      <c r="AM676" s="193"/>
      <c r="AN676" s="193"/>
      <c r="AO676" s="193"/>
      <c r="AP676" s="193"/>
      <c r="AQ676" s="193"/>
      <c r="AR676" s="193"/>
      <c r="AS676" s="193"/>
      <c r="AT676" s="193"/>
      <c r="AU676" s="193"/>
      <c r="AV676" s="193"/>
    </row>
    <row r="677" spans="1:48" ht="15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  <c r="AE677" s="193"/>
      <c r="AF677" s="193"/>
      <c r="AG677" s="193"/>
      <c r="AH677" s="193"/>
      <c r="AI677" s="193"/>
      <c r="AJ677" s="193"/>
      <c r="AK677" s="193"/>
      <c r="AL677" s="193"/>
      <c r="AM677" s="193"/>
      <c r="AN677" s="193"/>
      <c r="AO677" s="193"/>
      <c r="AP677" s="193"/>
      <c r="AQ677" s="193"/>
      <c r="AR677" s="193"/>
      <c r="AS677" s="193"/>
      <c r="AT677" s="193"/>
      <c r="AU677" s="193"/>
      <c r="AV677" s="193"/>
    </row>
    <row r="678" spans="1:48" ht="15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  <c r="AE678" s="193"/>
      <c r="AF678" s="193"/>
      <c r="AG678" s="193"/>
      <c r="AH678" s="193"/>
      <c r="AI678" s="193"/>
      <c r="AJ678" s="193"/>
      <c r="AK678" s="193"/>
      <c r="AL678" s="193"/>
      <c r="AM678" s="193"/>
      <c r="AN678" s="193"/>
      <c r="AO678" s="193"/>
      <c r="AP678" s="193"/>
      <c r="AQ678" s="193"/>
      <c r="AR678" s="193"/>
      <c r="AS678" s="193"/>
      <c r="AT678" s="193"/>
      <c r="AU678" s="193"/>
      <c r="AV678" s="193"/>
    </row>
    <row r="679" spans="1:48" ht="15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  <c r="AA679" s="193"/>
      <c r="AB679" s="193"/>
      <c r="AC679" s="193"/>
      <c r="AD679" s="193"/>
      <c r="AE679" s="193"/>
      <c r="AF679" s="193"/>
      <c r="AG679" s="193"/>
      <c r="AH679" s="193"/>
      <c r="AI679" s="193"/>
      <c r="AJ679" s="193"/>
      <c r="AK679" s="193"/>
      <c r="AL679" s="193"/>
      <c r="AM679" s="193"/>
      <c r="AN679" s="193"/>
      <c r="AO679" s="193"/>
      <c r="AP679" s="193"/>
      <c r="AQ679" s="193"/>
      <c r="AR679" s="193"/>
      <c r="AS679" s="193"/>
      <c r="AT679" s="193"/>
      <c r="AU679" s="193"/>
      <c r="AV679" s="193"/>
    </row>
    <row r="680" spans="1:48" ht="15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  <c r="AE680" s="193"/>
      <c r="AF680" s="193"/>
      <c r="AG680" s="193"/>
      <c r="AH680" s="193"/>
      <c r="AI680" s="193"/>
      <c r="AJ680" s="193"/>
      <c r="AK680" s="193"/>
      <c r="AL680" s="193"/>
      <c r="AM680" s="193"/>
      <c r="AN680" s="193"/>
      <c r="AO680" s="193"/>
      <c r="AP680" s="193"/>
      <c r="AQ680" s="193"/>
      <c r="AR680" s="193"/>
      <c r="AS680" s="193"/>
      <c r="AT680" s="193"/>
      <c r="AU680" s="193"/>
      <c r="AV680" s="193"/>
    </row>
    <row r="681" spans="1:48" ht="15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  <c r="AE681" s="193"/>
      <c r="AF681" s="193"/>
      <c r="AG681" s="193"/>
      <c r="AH681" s="193"/>
      <c r="AI681" s="193"/>
      <c r="AJ681" s="193"/>
      <c r="AK681" s="193"/>
      <c r="AL681" s="193"/>
      <c r="AM681" s="193"/>
      <c r="AN681" s="193"/>
      <c r="AO681" s="193"/>
      <c r="AP681" s="193"/>
      <c r="AQ681" s="193"/>
      <c r="AR681" s="193"/>
      <c r="AS681" s="193"/>
      <c r="AT681" s="193"/>
      <c r="AU681" s="193"/>
      <c r="AV681" s="193"/>
    </row>
    <row r="682" spans="1:48" ht="15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  <c r="AE682" s="193"/>
      <c r="AF682" s="193"/>
      <c r="AG682" s="193"/>
      <c r="AH682" s="193"/>
      <c r="AI682" s="193"/>
      <c r="AJ682" s="193"/>
      <c r="AK682" s="193"/>
      <c r="AL682" s="193"/>
      <c r="AM682" s="193"/>
      <c r="AN682" s="193"/>
      <c r="AO682" s="193"/>
      <c r="AP682" s="193"/>
      <c r="AQ682" s="193"/>
      <c r="AR682" s="193"/>
      <c r="AS682" s="193"/>
      <c r="AT682" s="193"/>
      <c r="AU682" s="193"/>
      <c r="AV682" s="193"/>
    </row>
    <row r="683" spans="1:48" ht="15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  <c r="AE683" s="193"/>
      <c r="AF683" s="193"/>
      <c r="AG683" s="193"/>
      <c r="AH683" s="193"/>
      <c r="AI683" s="193"/>
      <c r="AJ683" s="193"/>
      <c r="AK683" s="193"/>
      <c r="AL683" s="193"/>
      <c r="AM683" s="193"/>
      <c r="AN683" s="193"/>
      <c r="AO683" s="193"/>
      <c r="AP683" s="193"/>
      <c r="AQ683" s="193"/>
      <c r="AR683" s="193"/>
      <c r="AS683" s="193"/>
      <c r="AT683" s="193"/>
      <c r="AU683" s="193"/>
      <c r="AV683" s="193"/>
    </row>
    <row r="684" spans="1:48" ht="15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  <c r="AE684" s="193"/>
      <c r="AF684" s="193"/>
      <c r="AG684" s="193"/>
      <c r="AH684" s="193"/>
      <c r="AI684" s="193"/>
      <c r="AJ684" s="193"/>
      <c r="AK684" s="193"/>
      <c r="AL684" s="193"/>
      <c r="AM684" s="193"/>
      <c r="AN684" s="193"/>
      <c r="AO684" s="193"/>
      <c r="AP684" s="193"/>
      <c r="AQ684" s="193"/>
      <c r="AR684" s="193"/>
      <c r="AS684" s="193"/>
      <c r="AT684" s="193"/>
      <c r="AU684" s="193"/>
      <c r="AV684" s="193"/>
    </row>
    <row r="685" spans="1:48" ht="15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  <c r="AE685" s="193"/>
      <c r="AF685" s="193"/>
      <c r="AG685" s="193"/>
      <c r="AH685" s="193"/>
      <c r="AI685" s="193"/>
      <c r="AJ685" s="193"/>
      <c r="AK685" s="193"/>
      <c r="AL685" s="193"/>
      <c r="AM685" s="193"/>
      <c r="AN685" s="193"/>
      <c r="AO685" s="193"/>
      <c r="AP685" s="193"/>
      <c r="AQ685" s="193"/>
      <c r="AR685" s="193"/>
      <c r="AS685" s="193"/>
      <c r="AT685" s="193"/>
      <c r="AU685" s="193"/>
      <c r="AV685" s="193"/>
    </row>
    <row r="686" spans="1:48" ht="15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  <c r="AE686" s="193"/>
      <c r="AF686" s="193"/>
      <c r="AG686" s="193"/>
      <c r="AH686" s="193"/>
      <c r="AI686" s="193"/>
      <c r="AJ686" s="193"/>
      <c r="AK686" s="193"/>
      <c r="AL686" s="193"/>
      <c r="AM686" s="193"/>
      <c r="AN686" s="193"/>
      <c r="AO686" s="193"/>
      <c r="AP686" s="193"/>
      <c r="AQ686" s="193"/>
      <c r="AR686" s="193"/>
      <c r="AS686" s="193"/>
      <c r="AT686" s="193"/>
      <c r="AU686" s="193"/>
      <c r="AV686" s="193"/>
    </row>
    <row r="687" spans="1:48" ht="15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  <c r="AE687" s="193"/>
      <c r="AF687" s="193"/>
      <c r="AG687" s="193"/>
      <c r="AH687" s="193"/>
      <c r="AI687" s="193"/>
      <c r="AJ687" s="193"/>
      <c r="AK687" s="193"/>
      <c r="AL687" s="193"/>
      <c r="AM687" s="193"/>
      <c r="AN687" s="193"/>
      <c r="AO687" s="193"/>
      <c r="AP687" s="193"/>
      <c r="AQ687" s="193"/>
      <c r="AR687" s="193"/>
      <c r="AS687" s="193"/>
      <c r="AT687" s="193"/>
      <c r="AU687" s="193"/>
      <c r="AV687" s="193"/>
    </row>
    <row r="688" spans="1:48" ht="15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  <c r="AE688" s="193"/>
      <c r="AF688" s="193"/>
      <c r="AG688" s="193"/>
      <c r="AH688" s="193"/>
      <c r="AI688" s="193"/>
      <c r="AJ688" s="193"/>
      <c r="AK688" s="193"/>
      <c r="AL688" s="193"/>
      <c r="AM688" s="193"/>
      <c r="AN688" s="193"/>
      <c r="AO688" s="193"/>
      <c r="AP688" s="193"/>
      <c r="AQ688" s="193"/>
      <c r="AR688" s="193"/>
      <c r="AS688" s="193"/>
      <c r="AT688" s="193"/>
      <c r="AU688" s="193"/>
      <c r="AV688" s="193"/>
    </row>
    <row r="689" spans="1:48" ht="15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  <c r="AE689" s="193"/>
      <c r="AF689" s="193"/>
      <c r="AG689" s="193"/>
      <c r="AH689" s="193"/>
      <c r="AI689" s="193"/>
      <c r="AJ689" s="193"/>
      <c r="AK689" s="193"/>
      <c r="AL689" s="193"/>
      <c r="AM689" s="193"/>
      <c r="AN689" s="193"/>
      <c r="AO689" s="193"/>
      <c r="AP689" s="193"/>
      <c r="AQ689" s="193"/>
      <c r="AR689" s="193"/>
      <c r="AS689" s="193"/>
      <c r="AT689" s="193"/>
      <c r="AU689" s="193"/>
      <c r="AV689" s="193"/>
    </row>
    <row r="690" spans="1:48" ht="15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  <c r="AE690" s="193"/>
      <c r="AF690" s="193"/>
      <c r="AG690" s="193"/>
      <c r="AH690" s="193"/>
      <c r="AI690" s="193"/>
      <c r="AJ690" s="193"/>
      <c r="AK690" s="193"/>
      <c r="AL690" s="193"/>
      <c r="AM690" s="193"/>
      <c r="AN690" s="193"/>
      <c r="AO690" s="193"/>
      <c r="AP690" s="193"/>
      <c r="AQ690" s="193"/>
      <c r="AR690" s="193"/>
      <c r="AS690" s="193"/>
      <c r="AT690" s="193"/>
      <c r="AU690" s="193"/>
      <c r="AV690" s="193"/>
    </row>
    <row r="691" spans="1:48" ht="15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  <c r="AE691" s="193"/>
      <c r="AF691" s="193"/>
      <c r="AG691" s="193"/>
      <c r="AH691" s="193"/>
      <c r="AI691" s="193"/>
      <c r="AJ691" s="193"/>
      <c r="AK691" s="193"/>
      <c r="AL691" s="193"/>
      <c r="AM691" s="193"/>
      <c r="AN691" s="193"/>
      <c r="AO691" s="193"/>
      <c r="AP691" s="193"/>
      <c r="AQ691" s="193"/>
      <c r="AR691" s="193"/>
      <c r="AS691" s="193"/>
      <c r="AT691" s="193"/>
      <c r="AU691" s="193"/>
      <c r="AV691" s="193"/>
    </row>
    <row r="692" spans="1:48" ht="15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  <c r="AE692" s="193"/>
      <c r="AF692" s="193"/>
      <c r="AG692" s="193"/>
      <c r="AH692" s="193"/>
      <c r="AI692" s="193"/>
      <c r="AJ692" s="193"/>
      <c r="AK692" s="193"/>
      <c r="AL692" s="193"/>
      <c r="AM692" s="193"/>
      <c r="AN692" s="193"/>
      <c r="AO692" s="193"/>
      <c r="AP692" s="193"/>
      <c r="AQ692" s="193"/>
      <c r="AR692" s="193"/>
      <c r="AS692" s="193"/>
      <c r="AT692" s="193"/>
      <c r="AU692" s="193"/>
      <c r="AV692" s="193"/>
    </row>
    <row r="693" spans="1:48" ht="15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  <c r="AE693" s="193"/>
      <c r="AF693" s="193"/>
      <c r="AG693" s="193"/>
      <c r="AH693" s="193"/>
      <c r="AI693" s="193"/>
      <c r="AJ693" s="193"/>
      <c r="AK693" s="193"/>
      <c r="AL693" s="193"/>
      <c r="AM693" s="193"/>
      <c r="AN693" s="193"/>
      <c r="AO693" s="193"/>
      <c r="AP693" s="193"/>
      <c r="AQ693" s="193"/>
      <c r="AR693" s="193"/>
      <c r="AS693" s="193"/>
      <c r="AT693" s="193"/>
      <c r="AU693" s="193"/>
      <c r="AV693" s="193"/>
    </row>
    <row r="694" spans="1:48" ht="15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  <c r="AE694" s="193"/>
      <c r="AF694" s="193"/>
      <c r="AG694" s="193"/>
      <c r="AH694" s="193"/>
      <c r="AI694" s="193"/>
      <c r="AJ694" s="193"/>
      <c r="AK694" s="193"/>
      <c r="AL694" s="193"/>
      <c r="AM694" s="193"/>
      <c r="AN694" s="193"/>
      <c r="AO694" s="193"/>
      <c r="AP694" s="193"/>
      <c r="AQ694" s="193"/>
      <c r="AR694" s="193"/>
      <c r="AS694" s="193"/>
      <c r="AT694" s="193"/>
      <c r="AU694" s="193"/>
      <c r="AV694" s="193"/>
    </row>
    <row r="695" spans="1:48" ht="15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  <c r="AE695" s="193"/>
      <c r="AF695" s="193"/>
      <c r="AG695" s="193"/>
      <c r="AH695" s="193"/>
      <c r="AI695" s="193"/>
      <c r="AJ695" s="193"/>
      <c r="AK695" s="193"/>
      <c r="AL695" s="193"/>
      <c r="AM695" s="193"/>
      <c r="AN695" s="193"/>
      <c r="AO695" s="193"/>
      <c r="AP695" s="193"/>
      <c r="AQ695" s="193"/>
      <c r="AR695" s="193"/>
      <c r="AS695" s="193"/>
      <c r="AT695" s="193"/>
      <c r="AU695" s="193"/>
      <c r="AV695" s="193"/>
    </row>
    <row r="696" spans="1:48" ht="15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  <c r="AE696" s="193"/>
      <c r="AF696" s="193"/>
      <c r="AG696" s="193"/>
      <c r="AH696" s="193"/>
      <c r="AI696" s="193"/>
      <c r="AJ696" s="193"/>
      <c r="AK696" s="193"/>
      <c r="AL696" s="193"/>
      <c r="AM696" s="193"/>
      <c r="AN696" s="193"/>
      <c r="AO696" s="193"/>
      <c r="AP696" s="193"/>
      <c r="AQ696" s="193"/>
      <c r="AR696" s="193"/>
      <c r="AS696" s="193"/>
      <c r="AT696" s="193"/>
      <c r="AU696" s="193"/>
      <c r="AV696" s="193"/>
    </row>
    <row r="697" spans="1:48" ht="15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  <c r="AE697" s="193"/>
      <c r="AF697" s="193"/>
      <c r="AG697" s="193"/>
      <c r="AH697" s="193"/>
      <c r="AI697" s="193"/>
      <c r="AJ697" s="193"/>
      <c r="AK697" s="193"/>
      <c r="AL697" s="193"/>
      <c r="AM697" s="193"/>
      <c r="AN697" s="193"/>
      <c r="AO697" s="193"/>
      <c r="AP697" s="193"/>
      <c r="AQ697" s="193"/>
      <c r="AR697" s="193"/>
      <c r="AS697" s="193"/>
      <c r="AT697" s="193"/>
      <c r="AU697" s="193"/>
      <c r="AV697" s="193"/>
    </row>
    <row r="698" spans="1:48" ht="15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  <c r="AE698" s="193"/>
      <c r="AF698" s="193"/>
      <c r="AG698" s="193"/>
      <c r="AH698" s="193"/>
      <c r="AI698" s="193"/>
      <c r="AJ698" s="193"/>
      <c r="AK698" s="193"/>
      <c r="AL698" s="193"/>
      <c r="AM698" s="193"/>
      <c r="AN698" s="193"/>
      <c r="AO698" s="193"/>
      <c r="AP698" s="193"/>
      <c r="AQ698" s="193"/>
      <c r="AR698" s="193"/>
      <c r="AS698" s="193"/>
      <c r="AT698" s="193"/>
      <c r="AU698" s="193"/>
      <c r="AV698" s="193"/>
    </row>
    <row r="699" spans="1:48" ht="15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  <c r="AE699" s="193"/>
      <c r="AF699" s="193"/>
      <c r="AG699" s="193"/>
      <c r="AH699" s="193"/>
      <c r="AI699" s="193"/>
      <c r="AJ699" s="193"/>
      <c r="AK699" s="193"/>
      <c r="AL699" s="193"/>
      <c r="AM699" s="193"/>
      <c r="AN699" s="193"/>
      <c r="AO699" s="193"/>
      <c r="AP699" s="193"/>
      <c r="AQ699" s="193"/>
      <c r="AR699" s="193"/>
      <c r="AS699" s="193"/>
      <c r="AT699" s="193"/>
      <c r="AU699" s="193"/>
      <c r="AV699" s="193"/>
    </row>
    <row r="700" spans="1:48" ht="15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  <c r="AE700" s="193"/>
      <c r="AF700" s="193"/>
      <c r="AG700" s="193"/>
      <c r="AH700" s="193"/>
      <c r="AI700" s="193"/>
      <c r="AJ700" s="193"/>
      <c r="AK700" s="193"/>
      <c r="AL700" s="193"/>
      <c r="AM700" s="193"/>
      <c r="AN700" s="193"/>
      <c r="AO700" s="193"/>
      <c r="AP700" s="193"/>
      <c r="AQ700" s="193"/>
      <c r="AR700" s="193"/>
      <c r="AS700" s="193"/>
      <c r="AT700" s="193"/>
      <c r="AU700" s="193"/>
      <c r="AV700" s="193"/>
    </row>
    <row r="701" spans="1:48" ht="15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  <c r="AE701" s="193"/>
      <c r="AF701" s="193"/>
      <c r="AG701" s="193"/>
      <c r="AH701" s="193"/>
      <c r="AI701" s="193"/>
      <c r="AJ701" s="193"/>
      <c r="AK701" s="193"/>
      <c r="AL701" s="193"/>
      <c r="AM701" s="193"/>
      <c r="AN701" s="193"/>
      <c r="AO701" s="193"/>
      <c r="AP701" s="193"/>
      <c r="AQ701" s="193"/>
      <c r="AR701" s="193"/>
      <c r="AS701" s="193"/>
      <c r="AT701" s="193"/>
      <c r="AU701" s="193"/>
      <c r="AV701" s="193"/>
    </row>
    <row r="702" spans="1:48" ht="15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  <c r="AA702" s="193"/>
      <c r="AB702" s="193"/>
      <c r="AC702" s="193"/>
      <c r="AD702" s="193"/>
      <c r="AE702" s="193"/>
      <c r="AF702" s="193"/>
      <c r="AG702" s="193"/>
      <c r="AH702" s="193"/>
      <c r="AI702" s="193"/>
      <c r="AJ702" s="193"/>
      <c r="AK702" s="193"/>
      <c r="AL702" s="193"/>
      <c r="AM702" s="193"/>
      <c r="AN702" s="193"/>
      <c r="AO702" s="193"/>
      <c r="AP702" s="193"/>
      <c r="AQ702" s="193"/>
      <c r="AR702" s="193"/>
      <c r="AS702" s="193"/>
      <c r="AT702" s="193"/>
      <c r="AU702" s="193"/>
      <c r="AV702" s="193"/>
    </row>
    <row r="703" spans="1:48" ht="15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  <c r="AE703" s="193"/>
      <c r="AF703" s="193"/>
      <c r="AG703" s="193"/>
      <c r="AH703" s="193"/>
      <c r="AI703" s="193"/>
      <c r="AJ703" s="193"/>
      <c r="AK703" s="193"/>
      <c r="AL703" s="193"/>
      <c r="AM703" s="193"/>
      <c r="AN703" s="193"/>
      <c r="AO703" s="193"/>
      <c r="AP703" s="193"/>
      <c r="AQ703" s="193"/>
      <c r="AR703" s="193"/>
      <c r="AS703" s="193"/>
      <c r="AT703" s="193"/>
      <c r="AU703" s="193"/>
      <c r="AV703" s="193"/>
    </row>
    <row r="704" spans="1:48" ht="15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  <c r="AE704" s="193"/>
      <c r="AF704" s="193"/>
      <c r="AG704" s="193"/>
      <c r="AH704" s="193"/>
      <c r="AI704" s="193"/>
      <c r="AJ704" s="193"/>
      <c r="AK704" s="193"/>
      <c r="AL704" s="193"/>
      <c r="AM704" s="193"/>
      <c r="AN704" s="193"/>
      <c r="AO704" s="193"/>
      <c r="AP704" s="193"/>
      <c r="AQ704" s="193"/>
      <c r="AR704" s="193"/>
      <c r="AS704" s="193"/>
      <c r="AT704" s="193"/>
      <c r="AU704" s="193"/>
      <c r="AV704" s="193"/>
    </row>
    <row r="705" spans="1:48" ht="15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  <c r="AE705" s="193"/>
      <c r="AF705" s="193"/>
      <c r="AG705" s="193"/>
      <c r="AH705" s="193"/>
      <c r="AI705" s="193"/>
      <c r="AJ705" s="193"/>
      <c r="AK705" s="193"/>
      <c r="AL705" s="193"/>
      <c r="AM705" s="193"/>
      <c r="AN705" s="193"/>
      <c r="AO705" s="193"/>
      <c r="AP705" s="193"/>
      <c r="AQ705" s="193"/>
      <c r="AR705" s="193"/>
      <c r="AS705" s="193"/>
      <c r="AT705" s="193"/>
      <c r="AU705" s="193"/>
      <c r="AV705" s="193"/>
    </row>
    <row r="706" spans="1:48" ht="15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  <c r="AE706" s="193"/>
      <c r="AF706" s="193"/>
      <c r="AG706" s="193"/>
      <c r="AH706" s="193"/>
      <c r="AI706" s="193"/>
      <c r="AJ706" s="193"/>
      <c r="AK706" s="193"/>
      <c r="AL706" s="193"/>
      <c r="AM706" s="193"/>
      <c r="AN706" s="193"/>
      <c r="AO706" s="193"/>
      <c r="AP706" s="193"/>
      <c r="AQ706" s="193"/>
      <c r="AR706" s="193"/>
      <c r="AS706" s="193"/>
      <c r="AT706" s="193"/>
      <c r="AU706" s="193"/>
      <c r="AV706" s="193"/>
    </row>
    <row r="707" spans="1:48" ht="15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  <c r="AA707" s="193"/>
      <c r="AB707" s="193"/>
      <c r="AC707" s="193"/>
      <c r="AD707" s="193"/>
      <c r="AE707" s="193"/>
      <c r="AF707" s="193"/>
      <c r="AG707" s="193"/>
      <c r="AH707" s="193"/>
      <c r="AI707" s="193"/>
      <c r="AJ707" s="193"/>
      <c r="AK707" s="193"/>
      <c r="AL707" s="193"/>
      <c r="AM707" s="193"/>
      <c r="AN707" s="193"/>
      <c r="AO707" s="193"/>
      <c r="AP707" s="193"/>
      <c r="AQ707" s="193"/>
      <c r="AR707" s="193"/>
      <c r="AS707" s="193"/>
      <c r="AT707" s="193"/>
      <c r="AU707" s="193"/>
      <c r="AV707" s="193"/>
    </row>
    <row r="708" spans="1:48" ht="15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  <c r="AE708" s="193"/>
      <c r="AF708" s="193"/>
      <c r="AG708" s="193"/>
      <c r="AH708" s="193"/>
      <c r="AI708" s="193"/>
      <c r="AJ708" s="193"/>
      <c r="AK708" s="193"/>
      <c r="AL708" s="193"/>
      <c r="AM708" s="193"/>
      <c r="AN708" s="193"/>
      <c r="AO708" s="193"/>
      <c r="AP708" s="193"/>
      <c r="AQ708" s="193"/>
      <c r="AR708" s="193"/>
      <c r="AS708" s="193"/>
      <c r="AT708" s="193"/>
      <c r="AU708" s="193"/>
      <c r="AV708" s="193"/>
    </row>
    <row r="709" spans="1:48" ht="15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  <c r="AE709" s="193"/>
      <c r="AF709" s="193"/>
      <c r="AG709" s="193"/>
      <c r="AH709" s="193"/>
      <c r="AI709" s="193"/>
      <c r="AJ709" s="193"/>
      <c r="AK709" s="193"/>
      <c r="AL709" s="193"/>
      <c r="AM709" s="193"/>
      <c r="AN709" s="193"/>
      <c r="AO709" s="193"/>
      <c r="AP709" s="193"/>
      <c r="AQ709" s="193"/>
      <c r="AR709" s="193"/>
      <c r="AS709" s="193"/>
      <c r="AT709" s="193"/>
      <c r="AU709" s="193"/>
      <c r="AV709" s="193"/>
    </row>
    <row r="710" spans="1:48" ht="15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  <c r="AE710" s="193"/>
      <c r="AF710" s="193"/>
      <c r="AG710" s="193"/>
      <c r="AH710" s="193"/>
      <c r="AI710" s="193"/>
      <c r="AJ710" s="193"/>
      <c r="AK710" s="193"/>
      <c r="AL710" s="193"/>
      <c r="AM710" s="193"/>
      <c r="AN710" s="193"/>
      <c r="AO710" s="193"/>
      <c r="AP710" s="193"/>
      <c r="AQ710" s="193"/>
      <c r="AR710" s="193"/>
      <c r="AS710" s="193"/>
      <c r="AT710" s="193"/>
      <c r="AU710" s="193"/>
      <c r="AV710" s="193"/>
    </row>
    <row r="711" spans="1:48" ht="15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3"/>
      <c r="AF711" s="193"/>
      <c r="AG711" s="193"/>
      <c r="AH711" s="193"/>
      <c r="AI711" s="193"/>
      <c r="AJ711" s="193"/>
      <c r="AK711" s="193"/>
      <c r="AL711" s="193"/>
      <c r="AM711" s="193"/>
      <c r="AN711" s="193"/>
      <c r="AO711" s="193"/>
      <c r="AP711" s="193"/>
      <c r="AQ711" s="193"/>
      <c r="AR711" s="193"/>
      <c r="AS711" s="193"/>
      <c r="AT711" s="193"/>
      <c r="AU711" s="193"/>
      <c r="AV711" s="193"/>
    </row>
    <row r="712" spans="1:48" ht="15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  <c r="AE712" s="193"/>
      <c r="AF712" s="193"/>
      <c r="AG712" s="193"/>
      <c r="AH712" s="193"/>
      <c r="AI712" s="193"/>
      <c r="AJ712" s="193"/>
      <c r="AK712" s="193"/>
      <c r="AL712" s="193"/>
      <c r="AM712" s="193"/>
      <c r="AN712" s="193"/>
      <c r="AO712" s="193"/>
      <c r="AP712" s="193"/>
      <c r="AQ712" s="193"/>
      <c r="AR712" s="193"/>
      <c r="AS712" s="193"/>
      <c r="AT712" s="193"/>
      <c r="AU712" s="193"/>
      <c r="AV712" s="193"/>
    </row>
    <row r="713" spans="1:48" ht="15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  <c r="AE713" s="193"/>
      <c r="AF713" s="193"/>
      <c r="AG713" s="193"/>
      <c r="AH713" s="193"/>
      <c r="AI713" s="193"/>
      <c r="AJ713" s="193"/>
      <c r="AK713" s="193"/>
      <c r="AL713" s="193"/>
      <c r="AM713" s="193"/>
      <c r="AN713" s="193"/>
      <c r="AO713" s="193"/>
      <c r="AP713" s="193"/>
      <c r="AQ713" s="193"/>
      <c r="AR713" s="193"/>
      <c r="AS713" s="193"/>
      <c r="AT713" s="193"/>
      <c r="AU713" s="193"/>
      <c r="AV713" s="193"/>
    </row>
    <row r="714" spans="1:48" ht="15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  <c r="AE714" s="193"/>
      <c r="AF714" s="193"/>
      <c r="AG714" s="193"/>
      <c r="AH714" s="193"/>
      <c r="AI714" s="193"/>
      <c r="AJ714" s="193"/>
      <c r="AK714" s="193"/>
      <c r="AL714" s="193"/>
      <c r="AM714" s="193"/>
      <c r="AN714" s="193"/>
      <c r="AO714" s="193"/>
      <c r="AP714" s="193"/>
      <c r="AQ714" s="193"/>
      <c r="AR714" s="193"/>
      <c r="AS714" s="193"/>
      <c r="AT714" s="193"/>
      <c r="AU714" s="193"/>
      <c r="AV714" s="193"/>
    </row>
    <row r="715" spans="1:48" ht="15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  <c r="AA715" s="193"/>
      <c r="AB715" s="193"/>
      <c r="AC715" s="193"/>
      <c r="AD715" s="193"/>
      <c r="AE715" s="193"/>
      <c r="AF715" s="193"/>
      <c r="AG715" s="193"/>
      <c r="AH715" s="193"/>
      <c r="AI715" s="193"/>
      <c r="AJ715" s="193"/>
      <c r="AK715" s="193"/>
      <c r="AL715" s="193"/>
      <c r="AM715" s="193"/>
      <c r="AN715" s="193"/>
      <c r="AO715" s="193"/>
      <c r="AP715" s="193"/>
      <c r="AQ715" s="193"/>
      <c r="AR715" s="193"/>
      <c r="AS715" s="193"/>
      <c r="AT715" s="193"/>
      <c r="AU715" s="193"/>
      <c r="AV715" s="193"/>
    </row>
    <row r="716" spans="1:48" ht="15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  <c r="AE716" s="193"/>
      <c r="AF716" s="193"/>
      <c r="AG716" s="193"/>
      <c r="AH716" s="193"/>
      <c r="AI716" s="193"/>
      <c r="AJ716" s="193"/>
      <c r="AK716" s="193"/>
      <c r="AL716" s="193"/>
      <c r="AM716" s="193"/>
      <c r="AN716" s="193"/>
      <c r="AO716" s="193"/>
      <c r="AP716" s="193"/>
      <c r="AQ716" s="193"/>
      <c r="AR716" s="193"/>
      <c r="AS716" s="193"/>
      <c r="AT716" s="193"/>
      <c r="AU716" s="193"/>
      <c r="AV716" s="193"/>
    </row>
    <row r="717" spans="1:48" ht="15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  <c r="AE717" s="193"/>
      <c r="AF717" s="193"/>
      <c r="AG717" s="193"/>
      <c r="AH717" s="193"/>
      <c r="AI717" s="193"/>
      <c r="AJ717" s="193"/>
      <c r="AK717" s="193"/>
      <c r="AL717" s="193"/>
      <c r="AM717" s="193"/>
      <c r="AN717" s="193"/>
      <c r="AO717" s="193"/>
      <c r="AP717" s="193"/>
      <c r="AQ717" s="193"/>
      <c r="AR717" s="193"/>
      <c r="AS717" s="193"/>
      <c r="AT717" s="193"/>
      <c r="AU717" s="193"/>
      <c r="AV717" s="193"/>
    </row>
    <row r="718" spans="1:48" ht="15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  <c r="AE718" s="193"/>
      <c r="AF718" s="193"/>
      <c r="AG718" s="193"/>
      <c r="AH718" s="193"/>
      <c r="AI718" s="193"/>
      <c r="AJ718" s="193"/>
      <c r="AK718" s="193"/>
      <c r="AL718" s="193"/>
      <c r="AM718" s="193"/>
      <c r="AN718" s="193"/>
      <c r="AO718" s="193"/>
      <c r="AP718" s="193"/>
      <c r="AQ718" s="193"/>
      <c r="AR718" s="193"/>
      <c r="AS718" s="193"/>
      <c r="AT718" s="193"/>
      <c r="AU718" s="193"/>
      <c r="AV718" s="193"/>
    </row>
    <row r="719" spans="1:48" ht="15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  <c r="AE719" s="193"/>
      <c r="AF719" s="193"/>
      <c r="AG719" s="193"/>
      <c r="AH719" s="193"/>
      <c r="AI719" s="193"/>
      <c r="AJ719" s="193"/>
      <c r="AK719" s="193"/>
      <c r="AL719" s="193"/>
      <c r="AM719" s="193"/>
      <c r="AN719" s="193"/>
      <c r="AO719" s="193"/>
      <c r="AP719" s="193"/>
      <c r="AQ719" s="193"/>
      <c r="AR719" s="193"/>
      <c r="AS719" s="193"/>
      <c r="AT719" s="193"/>
      <c r="AU719" s="193"/>
      <c r="AV719" s="193"/>
    </row>
    <row r="720" spans="1:48" ht="15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  <c r="AE720" s="193"/>
      <c r="AF720" s="193"/>
      <c r="AG720" s="193"/>
      <c r="AH720" s="193"/>
      <c r="AI720" s="193"/>
      <c r="AJ720" s="193"/>
      <c r="AK720" s="193"/>
      <c r="AL720" s="193"/>
      <c r="AM720" s="193"/>
      <c r="AN720" s="193"/>
      <c r="AO720" s="193"/>
      <c r="AP720" s="193"/>
      <c r="AQ720" s="193"/>
      <c r="AR720" s="193"/>
      <c r="AS720" s="193"/>
      <c r="AT720" s="193"/>
      <c r="AU720" s="193"/>
      <c r="AV720" s="193"/>
    </row>
    <row r="721" spans="1:48" ht="15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  <c r="AA721" s="193"/>
      <c r="AB721" s="193"/>
      <c r="AC721" s="193"/>
      <c r="AD721" s="193"/>
      <c r="AE721" s="193"/>
      <c r="AF721" s="193"/>
      <c r="AG721" s="193"/>
      <c r="AH721" s="193"/>
      <c r="AI721" s="193"/>
      <c r="AJ721" s="193"/>
      <c r="AK721" s="193"/>
      <c r="AL721" s="193"/>
      <c r="AM721" s="193"/>
      <c r="AN721" s="193"/>
      <c r="AO721" s="193"/>
      <c r="AP721" s="193"/>
      <c r="AQ721" s="193"/>
      <c r="AR721" s="193"/>
      <c r="AS721" s="193"/>
      <c r="AT721" s="193"/>
      <c r="AU721" s="193"/>
      <c r="AV721" s="193"/>
    </row>
    <row r="722" spans="1:48" ht="15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  <c r="AE722" s="193"/>
      <c r="AF722" s="193"/>
      <c r="AG722" s="193"/>
      <c r="AH722" s="193"/>
      <c r="AI722" s="193"/>
      <c r="AJ722" s="193"/>
      <c r="AK722" s="193"/>
      <c r="AL722" s="193"/>
      <c r="AM722" s="193"/>
      <c r="AN722" s="193"/>
      <c r="AO722" s="193"/>
      <c r="AP722" s="193"/>
      <c r="AQ722" s="193"/>
      <c r="AR722" s="193"/>
      <c r="AS722" s="193"/>
      <c r="AT722" s="193"/>
      <c r="AU722" s="193"/>
      <c r="AV722" s="193"/>
    </row>
    <row r="723" spans="1:48" ht="15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  <c r="AE723" s="193"/>
      <c r="AF723" s="193"/>
      <c r="AG723" s="193"/>
      <c r="AH723" s="193"/>
      <c r="AI723" s="193"/>
      <c r="AJ723" s="193"/>
      <c r="AK723" s="193"/>
      <c r="AL723" s="193"/>
      <c r="AM723" s="193"/>
      <c r="AN723" s="193"/>
      <c r="AO723" s="193"/>
      <c r="AP723" s="193"/>
      <c r="AQ723" s="193"/>
      <c r="AR723" s="193"/>
      <c r="AS723" s="193"/>
      <c r="AT723" s="193"/>
      <c r="AU723" s="193"/>
      <c r="AV723" s="193"/>
    </row>
    <row r="724" spans="1:48" ht="15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  <c r="AE724" s="193"/>
      <c r="AF724" s="193"/>
      <c r="AG724" s="193"/>
      <c r="AH724" s="193"/>
      <c r="AI724" s="193"/>
      <c r="AJ724" s="193"/>
      <c r="AK724" s="193"/>
      <c r="AL724" s="193"/>
      <c r="AM724" s="193"/>
      <c r="AN724" s="193"/>
      <c r="AO724" s="193"/>
      <c r="AP724" s="193"/>
      <c r="AQ724" s="193"/>
      <c r="AR724" s="193"/>
      <c r="AS724" s="193"/>
      <c r="AT724" s="193"/>
      <c r="AU724" s="193"/>
      <c r="AV724" s="193"/>
    </row>
    <row r="725" spans="1:48" ht="15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  <c r="AE725" s="193"/>
      <c r="AF725" s="193"/>
      <c r="AG725" s="193"/>
      <c r="AH725" s="193"/>
      <c r="AI725" s="193"/>
      <c r="AJ725" s="193"/>
      <c r="AK725" s="193"/>
      <c r="AL725" s="193"/>
      <c r="AM725" s="193"/>
      <c r="AN725" s="193"/>
      <c r="AO725" s="193"/>
      <c r="AP725" s="193"/>
      <c r="AQ725" s="193"/>
      <c r="AR725" s="193"/>
      <c r="AS725" s="193"/>
      <c r="AT725" s="193"/>
      <c r="AU725" s="193"/>
      <c r="AV725" s="193"/>
    </row>
    <row r="726" spans="1:48" ht="15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  <c r="AE726" s="193"/>
      <c r="AF726" s="193"/>
      <c r="AG726" s="193"/>
      <c r="AH726" s="193"/>
      <c r="AI726" s="193"/>
      <c r="AJ726" s="193"/>
      <c r="AK726" s="193"/>
      <c r="AL726" s="193"/>
      <c r="AM726" s="193"/>
      <c r="AN726" s="193"/>
      <c r="AO726" s="193"/>
      <c r="AP726" s="193"/>
      <c r="AQ726" s="193"/>
      <c r="AR726" s="193"/>
      <c r="AS726" s="193"/>
      <c r="AT726" s="193"/>
      <c r="AU726" s="193"/>
      <c r="AV726" s="193"/>
    </row>
    <row r="727" spans="1:48" ht="15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  <c r="AE727" s="193"/>
      <c r="AF727" s="193"/>
      <c r="AG727" s="193"/>
      <c r="AH727" s="193"/>
      <c r="AI727" s="193"/>
      <c r="AJ727" s="193"/>
      <c r="AK727" s="193"/>
      <c r="AL727" s="193"/>
      <c r="AM727" s="193"/>
      <c r="AN727" s="193"/>
      <c r="AO727" s="193"/>
      <c r="AP727" s="193"/>
      <c r="AQ727" s="193"/>
      <c r="AR727" s="193"/>
      <c r="AS727" s="193"/>
      <c r="AT727" s="193"/>
      <c r="AU727" s="193"/>
      <c r="AV727" s="193"/>
    </row>
    <row r="728" spans="1:48" ht="15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  <c r="AE728" s="193"/>
      <c r="AF728" s="193"/>
      <c r="AG728" s="193"/>
      <c r="AH728" s="193"/>
      <c r="AI728" s="193"/>
      <c r="AJ728" s="193"/>
      <c r="AK728" s="193"/>
      <c r="AL728" s="193"/>
      <c r="AM728" s="193"/>
      <c r="AN728" s="193"/>
      <c r="AO728" s="193"/>
      <c r="AP728" s="193"/>
      <c r="AQ728" s="193"/>
      <c r="AR728" s="193"/>
      <c r="AS728" s="193"/>
      <c r="AT728" s="193"/>
      <c r="AU728" s="193"/>
      <c r="AV728" s="193"/>
    </row>
    <row r="729" spans="1:48" ht="15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  <c r="AE729" s="193"/>
      <c r="AF729" s="193"/>
      <c r="AG729" s="193"/>
      <c r="AH729" s="193"/>
      <c r="AI729" s="193"/>
      <c r="AJ729" s="193"/>
      <c r="AK729" s="193"/>
      <c r="AL729" s="193"/>
      <c r="AM729" s="193"/>
      <c r="AN729" s="193"/>
      <c r="AO729" s="193"/>
      <c r="AP729" s="193"/>
      <c r="AQ729" s="193"/>
      <c r="AR729" s="193"/>
      <c r="AS729" s="193"/>
      <c r="AT729" s="193"/>
      <c r="AU729" s="193"/>
      <c r="AV729" s="193"/>
    </row>
    <row r="730" spans="1:48" ht="15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  <c r="AE730" s="193"/>
      <c r="AF730" s="193"/>
      <c r="AG730" s="193"/>
      <c r="AH730" s="193"/>
      <c r="AI730" s="193"/>
      <c r="AJ730" s="193"/>
      <c r="AK730" s="193"/>
      <c r="AL730" s="193"/>
      <c r="AM730" s="193"/>
      <c r="AN730" s="193"/>
      <c r="AO730" s="193"/>
      <c r="AP730" s="193"/>
      <c r="AQ730" s="193"/>
      <c r="AR730" s="193"/>
      <c r="AS730" s="193"/>
      <c r="AT730" s="193"/>
      <c r="AU730" s="193"/>
      <c r="AV730" s="193"/>
    </row>
    <row r="731" spans="1:48" ht="15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  <c r="AE731" s="193"/>
      <c r="AF731" s="193"/>
      <c r="AG731" s="193"/>
      <c r="AH731" s="193"/>
      <c r="AI731" s="193"/>
      <c r="AJ731" s="193"/>
      <c r="AK731" s="193"/>
      <c r="AL731" s="193"/>
      <c r="AM731" s="193"/>
      <c r="AN731" s="193"/>
      <c r="AO731" s="193"/>
      <c r="AP731" s="193"/>
      <c r="AQ731" s="193"/>
      <c r="AR731" s="193"/>
      <c r="AS731" s="193"/>
      <c r="AT731" s="193"/>
      <c r="AU731" s="193"/>
      <c r="AV731" s="193"/>
    </row>
    <row r="732" spans="1:48" ht="15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  <c r="AE732" s="193"/>
      <c r="AF732" s="193"/>
      <c r="AG732" s="193"/>
      <c r="AH732" s="193"/>
      <c r="AI732" s="193"/>
      <c r="AJ732" s="193"/>
      <c r="AK732" s="193"/>
      <c r="AL732" s="193"/>
      <c r="AM732" s="193"/>
      <c r="AN732" s="193"/>
      <c r="AO732" s="193"/>
      <c r="AP732" s="193"/>
      <c r="AQ732" s="193"/>
      <c r="AR732" s="193"/>
      <c r="AS732" s="193"/>
      <c r="AT732" s="193"/>
      <c r="AU732" s="193"/>
      <c r="AV732" s="193"/>
    </row>
    <row r="733" spans="1:48" ht="15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  <c r="AE733" s="193"/>
      <c r="AF733" s="193"/>
      <c r="AG733" s="193"/>
      <c r="AH733" s="193"/>
      <c r="AI733" s="193"/>
      <c r="AJ733" s="193"/>
      <c r="AK733" s="193"/>
      <c r="AL733" s="193"/>
      <c r="AM733" s="193"/>
      <c r="AN733" s="193"/>
      <c r="AO733" s="193"/>
      <c r="AP733" s="193"/>
      <c r="AQ733" s="193"/>
      <c r="AR733" s="193"/>
      <c r="AS733" s="193"/>
      <c r="AT733" s="193"/>
      <c r="AU733" s="193"/>
      <c r="AV733" s="193"/>
    </row>
    <row r="734" spans="1:48" ht="15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  <c r="AE734" s="193"/>
      <c r="AF734" s="193"/>
      <c r="AG734" s="193"/>
      <c r="AH734" s="193"/>
      <c r="AI734" s="193"/>
      <c r="AJ734" s="193"/>
      <c r="AK734" s="193"/>
      <c r="AL734" s="193"/>
      <c r="AM734" s="193"/>
      <c r="AN734" s="193"/>
      <c r="AO734" s="193"/>
      <c r="AP734" s="193"/>
      <c r="AQ734" s="193"/>
      <c r="AR734" s="193"/>
      <c r="AS734" s="193"/>
      <c r="AT734" s="193"/>
      <c r="AU734" s="193"/>
      <c r="AV734" s="193"/>
    </row>
    <row r="735" spans="1:48" ht="15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  <c r="AE735" s="193"/>
      <c r="AF735" s="193"/>
      <c r="AG735" s="193"/>
      <c r="AH735" s="193"/>
      <c r="AI735" s="193"/>
      <c r="AJ735" s="193"/>
      <c r="AK735" s="193"/>
      <c r="AL735" s="193"/>
      <c r="AM735" s="193"/>
      <c r="AN735" s="193"/>
      <c r="AO735" s="193"/>
      <c r="AP735" s="193"/>
      <c r="AQ735" s="193"/>
      <c r="AR735" s="193"/>
      <c r="AS735" s="193"/>
      <c r="AT735" s="193"/>
      <c r="AU735" s="193"/>
      <c r="AV735" s="193"/>
    </row>
    <row r="736" spans="1:48" ht="15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  <c r="AE736" s="193"/>
      <c r="AF736" s="193"/>
      <c r="AG736" s="193"/>
      <c r="AH736" s="193"/>
      <c r="AI736" s="193"/>
      <c r="AJ736" s="193"/>
      <c r="AK736" s="193"/>
      <c r="AL736" s="193"/>
      <c r="AM736" s="193"/>
      <c r="AN736" s="193"/>
      <c r="AO736" s="193"/>
      <c r="AP736" s="193"/>
      <c r="AQ736" s="193"/>
      <c r="AR736" s="193"/>
      <c r="AS736" s="193"/>
      <c r="AT736" s="193"/>
      <c r="AU736" s="193"/>
      <c r="AV736" s="193"/>
    </row>
    <row r="737" spans="1:48" ht="15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  <c r="AE737" s="193"/>
      <c r="AF737" s="193"/>
      <c r="AG737" s="193"/>
      <c r="AH737" s="193"/>
      <c r="AI737" s="193"/>
      <c r="AJ737" s="193"/>
      <c r="AK737" s="193"/>
      <c r="AL737" s="193"/>
      <c r="AM737" s="193"/>
      <c r="AN737" s="193"/>
      <c r="AO737" s="193"/>
      <c r="AP737" s="193"/>
      <c r="AQ737" s="193"/>
      <c r="AR737" s="193"/>
      <c r="AS737" s="193"/>
      <c r="AT737" s="193"/>
      <c r="AU737" s="193"/>
      <c r="AV737" s="193"/>
    </row>
    <row r="738" spans="1:48" ht="15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  <c r="AE738" s="193"/>
      <c r="AF738" s="193"/>
      <c r="AG738" s="193"/>
      <c r="AH738" s="193"/>
      <c r="AI738" s="193"/>
      <c r="AJ738" s="193"/>
      <c r="AK738" s="193"/>
      <c r="AL738" s="193"/>
      <c r="AM738" s="193"/>
      <c r="AN738" s="193"/>
      <c r="AO738" s="193"/>
      <c r="AP738" s="193"/>
      <c r="AQ738" s="193"/>
      <c r="AR738" s="193"/>
      <c r="AS738" s="193"/>
      <c r="AT738" s="193"/>
      <c r="AU738" s="193"/>
      <c r="AV738" s="193"/>
    </row>
    <row r="739" spans="1:48" ht="15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  <c r="AE739" s="193"/>
      <c r="AF739" s="193"/>
      <c r="AG739" s="193"/>
      <c r="AH739" s="193"/>
      <c r="AI739" s="193"/>
      <c r="AJ739" s="193"/>
      <c r="AK739" s="193"/>
      <c r="AL739" s="193"/>
      <c r="AM739" s="193"/>
      <c r="AN739" s="193"/>
      <c r="AO739" s="193"/>
      <c r="AP739" s="193"/>
      <c r="AQ739" s="193"/>
      <c r="AR739" s="193"/>
      <c r="AS739" s="193"/>
      <c r="AT739" s="193"/>
      <c r="AU739" s="193"/>
      <c r="AV739" s="193"/>
    </row>
    <row r="740" spans="1:48" ht="15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  <c r="AE740" s="193"/>
      <c r="AF740" s="193"/>
      <c r="AG740" s="193"/>
      <c r="AH740" s="193"/>
      <c r="AI740" s="193"/>
      <c r="AJ740" s="193"/>
      <c r="AK740" s="193"/>
      <c r="AL740" s="193"/>
      <c r="AM740" s="193"/>
      <c r="AN740" s="193"/>
      <c r="AO740" s="193"/>
      <c r="AP740" s="193"/>
      <c r="AQ740" s="193"/>
      <c r="AR740" s="193"/>
      <c r="AS740" s="193"/>
      <c r="AT740" s="193"/>
      <c r="AU740" s="193"/>
      <c r="AV740" s="193"/>
    </row>
    <row r="741" spans="1:48" ht="15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  <c r="AE741" s="193"/>
      <c r="AF741" s="193"/>
      <c r="AG741" s="193"/>
      <c r="AH741" s="193"/>
      <c r="AI741" s="193"/>
      <c r="AJ741" s="193"/>
      <c r="AK741" s="193"/>
      <c r="AL741" s="193"/>
      <c r="AM741" s="193"/>
      <c r="AN741" s="193"/>
      <c r="AO741" s="193"/>
      <c r="AP741" s="193"/>
      <c r="AQ741" s="193"/>
      <c r="AR741" s="193"/>
      <c r="AS741" s="193"/>
      <c r="AT741" s="193"/>
      <c r="AU741" s="193"/>
      <c r="AV741" s="193"/>
    </row>
    <row r="742" spans="1:48" ht="15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  <c r="AE742" s="193"/>
      <c r="AF742" s="193"/>
      <c r="AG742" s="193"/>
      <c r="AH742" s="193"/>
      <c r="AI742" s="193"/>
      <c r="AJ742" s="193"/>
      <c r="AK742" s="193"/>
      <c r="AL742" s="193"/>
      <c r="AM742" s="193"/>
      <c r="AN742" s="193"/>
      <c r="AO742" s="193"/>
      <c r="AP742" s="193"/>
      <c r="AQ742" s="193"/>
      <c r="AR742" s="193"/>
      <c r="AS742" s="193"/>
      <c r="AT742" s="193"/>
      <c r="AU742" s="193"/>
      <c r="AV742" s="193"/>
    </row>
    <row r="743" spans="1:48" ht="15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  <c r="AE743" s="193"/>
      <c r="AF743" s="193"/>
      <c r="AG743" s="193"/>
      <c r="AH743" s="193"/>
      <c r="AI743" s="193"/>
      <c r="AJ743" s="193"/>
      <c r="AK743" s="193"/>
      <c r="AL743" s="193"/>
      <c r="AM743" s="193"/>
      <c r="AN743" s="193"/>
      <c r="AO743" s="193"/>
      <c r="AP743" s="193"/>
      <c r="AQ743" s="193"/>
      <c r="AR743" s="193"/>
      <c r="AS743" s="193"/>
      <c r="AT743" s="193"/>
      <c r="AU743" s="193"/>
      <c r="AV743" s="193"/>
    </row>
    <row r="744" spans="1:48" ht="15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  <c r="AA744" s="193"/>
      <c r="AB744" s="193"/>
      <c r="AC744" s="193"/>
      <c r="AD744" s="193"/>
      <c r="AE744" s="193"/>
      <c r="AF744" s="193"/>
      <c r="AG744" s="193"/>
      <c r="AH744" s="193"/>
      <c r="AI744" s="193"/>
      <c r="AJ744" s="193"/>
      <c r="AK744" s="193"/>
      <c r="AL744" s="193"/>
      <c r="AM744" s="193"/>
      <c r="AN744" s="193"/>
      <c r="AO744" s="193"/>
      <c r="AP744" s="193"/>
      <c r="AQ744" s="193"/>
      <c r="AR744" s="193"/>
      <c r="AS744" s="193"/>
      <c r="AT744" s="193"/>
      <c r="AU744" s="193"/>
      <c r="AV744" s="193"/>
    </row>
    <row r="745" spans="1:48" ht="15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  <c r="AE745" s="193"/>
      <c r="AF745" s="193"/>
      <c r="AG745" s="193"/>
      <c r="AH745" s="193"/>
      <c r="AI745" s="193"/>
      <c r="AJ745" s="193"/>
      <c r="AK745" s="193"/>
      <c r="AL745" s="193"/>
      <c r="AM745" s="193"/>
      <c r="AN745" s="193"/>
      <c r="AO745" s="193"/>
      <c r="AP745" s="193"/>
      <c r="AQ745" s="193"/>
      <c r="AR745" s="193"/>
      <c r="AS745" s="193"/>
      <c r="AT745" s="193"/>
      <c r="AU745" s="193"/>
      <c r="AV745" s="193"/>
    </row>
    <row r="746" spans="1:48" ht="15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  <c r="AE746" s="193"/>
      <c r="AF746" s="193"/>
      <c r="AG746" s="193"/>
      <c r="AH746" s="193"/>
      <c r="AI746" s="193"/>
      <c r="AJ746" s="193"/>
      <c r="AK746" s="193"/>
      <c r="AL746" s="193"/>
      <c r="AM746" s="193"/>
      <c r="AN746" s="193"/>
      <c r="AO746" s="193"/>
      <c r="AP746" s="193"/>
      <c r="AQ746" s="193"/>
      <c r="AR746" s="193"/>
      <c r="AS746" s="193"/>
      <c r="AT746" s="193"/>
      <c r="AU746" s="193"/>
      <c r="AV746" s="193"/>
    </row>
    <row r="747" spans="1:48" ht="15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  <c r="AE747" s="193"/>
      <c r="AF747" s="193"/>
      <c r="AG747" s="193"/>
      <c r="AH747" s="193"/>
      <c r="AI747" s="193"/>
      <c r="AJ747" s="193"/>
      <c r="AK747" s="193"/>
      <c r="AL747" s="193"/>
      <c r="AM747" s="193"/>
      <c r="AN747" s="193"/>
      <c r="AO747" s="193"/>
      <c r="AP747" s="193"/>
      <c r="AQ747" s="193"/>
      <c r="AR747" s="193"/>
      <c r="AS747" s="193"/>
      <c r="AT747" s="193"/>
      <c r="AU747" s="193"/>
      <c r="AV747" s="193"/>
    </row>
    <row r="748" spans="1:48" ht="15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  <c r="AE748" s="193"/>
      <c r="AF748" s="193"/>
      <c r="AG748" s="193"/>
      <c r="AH748" s="193"/>
      <c r="AI748" s="193"/>
      <c r="AJ748" s="193"/>
      <c r="AK748" s="193"/>
      <c r="AL748" s="193"/>
      <c r="AM748" s="193"/>
      <c r="AN748" s="193"/>
      <c r="AO748" s="193"/>
      <c r="AP748" s="193"/>
      <c r="AQ748" s="193"/>
      <c r="AR748" s="193"/>
      <c r="AS748" s="193"/>
      <c r="AT748" s="193"/>
      <c r="AU748" s="193"/>
      <c r="AV748" s="193"/>
    </row>
    <row r="749" spans="1:48" ht="15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193"/>
      <c r="AB749" s="193"/>
      <c r="AC749" s="193"/>
      <c r="AD749" s="193"/>
      <c r="AE749" s="193"/>
      <c r="AF749" s="193"/>
      <c r="AG749" s="193"/>
      <c r="AH749" s="193"/>
      <c r="AI749" s="193"/>
      <c r="AJ749" s="193"/>
      <c r="AK749" s="193"/>
      <c r="AL749" s="193"/>
      <c r="AM749" s="193"/>
      <c r="AN749" s="193"/>
      <c r="AO749" s="193"/>
      <c r="AP749" s="193"/>
      <c r="AQ749" s="193"/>
      <c r="AR749" s="193"/>
      <c r="AS749" s="193"/>
      <c r="AT749" s="193"/>
      <c r="AU749" s="193"/>
      <c r="AV749" s="193"/>
    </row>
    <row r="750" spans="1:48" ht="15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  <c r="AE750" s="193"/>
      <c r="AF750" s="193"/>
      <c r="AG750" s="193"/>
      <c r="AH750" s="193"/>
      <c r="AI750" s="193"/>
      <c r="AJ750" s="193"/>
      <c r="AK750" s="193"/>
      <c r="AL750" s="193"/>
      <c r="AM750" s="193"/>
      <c r="AN750" s="193"/>
      <c r="AO750" s="193"/>
      <c r="AP750" s="193"/>
      <c r="AQ750" s="193"/>
      <c r="AR750" s="193"/>
      <c r="AS750" s="193"/>
      <c r="AT750" s="193"/>
      <c r="AU750" s="193"/>
      <c r="AV750" s="193"/>
    </row>
    <row r="751" spans="1:48" ht="15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  <c r="AE751" s="193"/>
      <c r="AF751" s="193"/>
      <c r="AG751" s="193"/>
      <c r="AH751" s="193"/>
      <c r="AI751" s="193"/>
      <c r="AJ751" s="193"/>
      <c r="AK751" s="193"/>
      <c r="AL751" s="193"/>
      <c r="AM751" s="193"/>
      <c r="AN751" s="193"/>
      <c r="AO751" s="193"/>
      <c r="AP751" s="193"/>
      <c r="AQ751" s="193"/>
      <c r="AR751" s="193"/>
      <c r="AS751" s="193"/>
      <c r="AT751" s="193"/>
      <c r="AU751" s="193"/>
      <c r="AV751" s="193"/>
    </row>
    <row r="752" spans="1:48" ht="15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  <c r="AE752" s="193"/>
      <c r="AF752" s="193"/>
      <c r="AG752" s="193"/>
      <c r="AH752" s="193"/>
      <c r="AI752" s="193"/>
      <c r="AJ752" s="193"/>
      <c r="AK752" s="193"/>
      <c r="AL752" s="193"/>
      <c r="AM752" s="193"/>
      <c r="AN752" s="193"/>
      <c r="AO752" s="193"/>
      <c r="AP752" s="193"/>
      <c r="AQ752" s="193"/>
      <c r="AR752" s="193"/>
      <c r="AS752" s="193"/>
      <c r="AT752" s="193"/>
      <c r="AU752" s="193"/>
      <c r="AV752" s="193"/>
    </row>
    <row r="753" spans="1:48" ht="15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  <c r="AE753" s="193"/>
      <c r="AF753" s="193"/>
      <c r="AG753" s="193"/>
      <c r="AH753" s="193"/>
      <c r="AI753" s="193"/>
      <c r="AJ753" s="193"/>
      <c r="AK753" s="193"/>
      <c r="AL753" s="193"/>
      <c r="AM753" s="193"/>
      <c r="AN753" s="193"/>
      <c r="AO753" s="193"/>
      <c r="AP753" s="193"/>
      <c r="AQ753" s="193"/>
      <c r="AR753" s="193"/>
      <c r="AS753" s="193"/>
      <c r="AT753" s="193"/>
      <c r="AU753" s="193"/>
      <c r="AV753" s="193"/>
    </row>
    <row r="754" spans="1:48" ht="15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  <c r="AE754" s="193"/>
      <c r="AF754" s="193"/>
      <c r="AG754" s="193"/>
      <c r="AH754" s="193"/>
      <c r="AI754" s="193"/>
      <c r="AJ754" s="193"/>
      <c r="AK754" s="193"/>
      <c r="AL754" s="193"/>
      <c r="AM754" s="193"/>
      <c r="AN754" s="193"/>
      <c r="AO754" s="193"/>
      <c r="AP754" s="193"/>
      <c r="AQ754" s="193"/>
      <c r="AR754" s="193"/>
      <c r="AS754" s="193"/>
      <c r="AT754" s="193"/>
      <c r="AU754" s="193"/>
      <c r="AV754" s="193"/>
    </row>
    <row r="755" spans="1:48" ht="15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  <c r="AE755" s="193"/>
      <c r="AF755" s="193"/>
      <c r="AG755" s="193"/>
      <c r="AH755" s="193"/>
      <c r="AI755" s="193"/>
      <c r="AJ755" s="193"/>
      <c r="AK755" s="193"/>
      <c r="AL755" s="193"/>
      <c r="AM755" s="193"/>
      <c r="AN755" s="193"/>
      <c r="AO755" s="193"/>
      <c r="AP755" s="193"/>
      <c r="AQ755" s="193"/>
      <c r="AR755" s="193"/>
      <c r="AS755" s="193"/>
      <c r="AT755" s="193"/>
      <c r="AU755" s="193"/>
      <c r="AV755" s="193"/>
    </row>
    <row r="756" spans="1:48" ht="15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  <c r="AE756" s="193"/>
      <c r="AF756" s="193"/>
      <c r="AG756" s="193"/>
      <c r="AH756" s="193"/>
      <c r="AI756" s="193"/>
      <c r="AJ756" s="193"/>
      <c r="AK756" s="193"/>
      <c r="AL756" s="193"/>
      <c r="AM756" s="193"/>
      <c r="AN756" s="193"/>
      <c r="AO756" s="193"/>
      <c r="AP756" s="193"/>
      <c r="AQ756" s="193"/>
      <c r="AR756" s="193"/>
      <c r="AS756" s="193"/>
      <c r="AT756" s="193"/>
      <c r="AU756" s="193"/>
      <c r="AV756" s="193"/>
    </row>
    <row r="757" spans="1:48" ht="15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193"/>
      <c r="AB757" s="193"/>
      <c r="AC757" s="193"/>
      <c r="AD757" s="193"/>
      <c r="AE757" s="193"/>
      <c r="AF757" s="193"/>
      <c r="AG757" s="193"/>
      <c r="AH757" s="193"/>
      <c r="AI757" s="193"/>
      <c r="AJ757" s="193"/>
      <c r="AK757" s="193"/>
      <c r="AL757" s="193"/>
      <c r="AM757" s="193"/>
      <c r="AN757" s="193"/>
      <c r="AO757" s="193"/>
      <c r="AP757" s="193"/>
      <c r="AQ757" s="193"/>
      <c r="AR757" s="193"/>
      <c r="AS757" s="193"/>
      <c r="AT757" s="193"/>
      <c r="AU757" s="193"/>
      <c r="AV757" s="193"/>
    </row>
    <row r="758" spans="1:48" ht="15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  <c r="AE758" s="193"/>
      <c r="AF758" s="193"/>
      <c r="AG758" s="193"/>
      <c r="AH758" s="193"/>
      <c r="AI758" s="193"/>
      <c r="AJ758" s="193"/>
      <c r="AK758" s="193"/>
      <c r="AL758" s="193"/>
      <c r="AM758" s="193"/>
      <c r="AN758" s="193"/>
      <c r="AO758" s="193"/>
      <c r="AP758" s="193"/>
      <c r="AQ758" s="193"/>
      <c r="AR758" s="193"/>
      <c r="AS758" s="193"/>
      <c r="AT758" s="193"/>
      <c r="AU758" s="193"/>
      <c r="AV758" s="193"/>
    </row>
    <row r="759" spans="1:48" ht="15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  <c r="AE759" s="193"/>
      <c r="AF759" s="193"/>
      <c r="AG759" s="193"/>
      <c r="AH759" s="193"/>
      <c r="AI759" s="193"/>
      <c r="AJ759" s="193"/>
      <c r="AK759" s="193"/>
      <c r="AL759" s="193"/>
      <c r="AM759" s="193"/>
      <c r="AN759" s="193"/>
      <c r="AO759" s="193"/>
      <c r="AP759" s="193"/>
      <c r="AQ759" s="193"/>
      <c r="AR759" s="193"/>
      <c r="AS759" s="193"/>
      <c r="AT759" s="193"/>
      <c r="AU759" s="193"/>
      <c r="AV759" s="193"/>
    </row>
    <row r="760" spans="1:48" ht="15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  <c r="AE760" s="193"/>
      <c r="AF760" s="193"/>
      <c r="AG760" s="193"/>
      <c r="AH760" s="193"/>
      <c r="AI760" s="193"/>
      <c r="AJ760" s="193"/>
      <c r="AK760" s="193"/>
      <c r="AL760" s="193"/>
      <c r="AM760" s="193"/>
      <c r="AN760" s="193"/>
      <c r="AO760" s="193"/>
      <c r="AP760" s="193"/>
      <c r="AQ760" s="193"/>
      <c r="AR760" s="193"/>
      <c r="AS760" s="193"/>
      <c r="AT760" s="193"/>
      <c r="AU760" s="193"/>
      <c r="AV760" s="193"/>
    </row>
    <row r="761" spans="1:48" ht="15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  <c r="AE761" s="193"/>
      <c r="AF761" s="193"/>
      <c r="AG761" s="193"/>
      <c r="AH761" s="193"/>
      <c r="AI761" s="193"/>
      <c r="AJ761" s="193"/>
      <c r="AK761" s="193"/>
      <c r="AL761" s="193"/>
      <c r="AM761" s="193"/>
      <c r="AN761" s="193"/>
      <c r="AO761" s="193"/>
      <c r="AP761" s="193"/>
      <c r="AQ761" s="193"/>
      <c r="AR761" s="193"/>
      <c r="AS761" s="193"/>
      <c r="AT761" s="193"/>
      <c r="AU761" s="193"/>
      <c r="AV761" s="193"/>
    </row>
    <row r="762" spans="1:48" ht="15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  <c r="AE762" s="193"/>
      <c r="AF762" s="193"/>
      <c r="AG762" s="193"/>
      <c r="AH762" s="193"/>
      <c r="AI762" s="193"/>
      <c r="AJ762" s="193"/>
      <c r="AK762" s="193"/>
      <c r="AL762" s="193"/>
      <c r="AM762" s="193"/>
      <c r="AN762" s="193"/>
      <c r="AO762" s="193"/>
      <c r="AP762" s="193"/>
      <c r="AQ762" s="193"/>
      <c r="AR762" s="193"/>
      <c r="AS762" s="193"/>
      <c r="AT762" s="193"/>
      <c r="AU762" s="193"/>
      <c r="AV762" s="193"/>
    </row>
    <row r="763" spans="1:48" ht="15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  <c r="AA763" s="193"/>
      <c r="AB763" s="193"/>
      <c r="AC763" s="193"/>
      <c r="AD763" s="193"/>
      <c r="AE763" s="193"/>
      <c r="AF763" s="193"/>
      <c r="AG763" s="193"/>
      <c r="AH763" s="193"/>
      <c r="AI763" s="193"/>
      <c r="AJ763" s="193"/>
      <c r="AK763" s="193"/>
      <c r="AL763" s="193"/>
      <c r="AM763" s="193"/>
      <c r="AN763" s="193"/>
      <c r="AO763" s="193"/>
      <c r="AP763" s="193"/>
      <c r="AQ763" s="193"/>
      <c r="AR763" s="193"/>
      <c r="AS763" s="193"/>
      <c r="AT763" s="193"/>
      <c r="AU763" s="193"/>
      <c r="AV763" s="193"/>
    </row>
    <row r="764" spans="1:48" ht="15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  <c r="AE764" s="193"/>
      <c r="AF764" s="193"/>
      <c r="AG764" s="193"/>
      <c r="AH764" s="193"/>
      <c r="AI764" s="193"/>
      <c r="AJ764" s="193"/>
      <c r="AK764" s="193"/>
      <c r="AL764" s="193"/>
      <c r="AM764" s="193"/>
      <c r="AN764" s="193"/>
      <c r="AO764" s="193"/>
      <c r="AP764" s="193"/>
      <c r="AQ764" s="193"/>
      <c r="AR764" s="193"/>
      <c r="AS764" s="193"/>
      <c r="AT764" s="193"/>
      <c r="AU764" s="193"/>
      <c r="AV764" s="193"/>
    </row>
    <row r="765" spans="1:48" ht="15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  <c r="AE765" s="193"/>
      <c r="AF765" s="193"/>
      <c r="AG765" s="193"/>
      <c r="AH765" s="193"/>
      <c r="AI765" s="193"/>
      <c r="AJ765" s="193"/>
      <c r="AK765" s="193"/>
      <c r="AL765" s="193"/>
      <c r="AM765" s="193"/>
      <c r="AN765" s="193"/>
      <c r="AO765" s="193"/>
      <c r="AP765" s="193"/>
      <c r="AQ765" s="193"/>
      <c r="AR765" s="193"/>
      <c r="AS765" s="193"/>
      <c r="AT765" s="193"/>
      <c r="AU765" s="193"/>
      <c r="AV765" s="193"/>
    </row>
    <row r="766" spans="1:48" ht="15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  <c r="AE766" s="193"/>
      <c r="AF766" s="193"/>
      <c r="AG766" s="193"/>
      <c r="AH766" s="193"/>
      <c r="AI766" s="193"/>
      <c r="AJ766" s="193"/>
      <c r="AK766" s="193"/>
      <c r="AL766" s="193"/>
      <c r="AM766" s="193"/>
      <c r="AN766" s="193"/>
      <c r="AO766" s="193"/>
      <c r="AP766" s="193"/>
      <c r="AQ766" s="193"/>
      <c r="AR766" s="193"/>
      <c r="AS766" s="193"/>
      <c r="AT766" s="193"/>
      <c r="AU766" s="193"/>
      <c r="AV766" s="193"/>
    </row>
    <row r="767" spans="1:48" ht="15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  <c r="AE767" s="193"/>
      <c r="AF767" s="193"/>
      <c r="AG767" s="193"/>
      <c r="AH767" s="193"/>
      <c r="AI767" s="193"/>
      <c r="AJ767" s="193"/>
      <c r="AK767" s="193"/>
      <c r="AL767" s="193"/>
      <c r="AM767" s="193"/>
      <c r="AN767" s="193"/>
      <c r="AO767" s="193"/>
      <c r="AP767" s="193"/>
      <c r="AQ767" s="193"/>
      <c r="AR767" s="193"/>
      <c r="AS767" s="193"/>
      <c r="AT767" s="193"/>
      <c r="AU767" s="193"/>
      <c r="AV767" s="193"/>
    </row>
    <row r="768" spans="1:48" ht="15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  <c r="AE768" s="193"/>
      <c r="AF768" s="193"/>
      <c r="AG768" s="193"/>
      <c r="AH768" s="193"/>
      <c r="AI768" s="193"/>
      <c r="AJ768" s="193"/>
      <c r="AK768" s="193"/>
      <c r="AL768" s="193"/>
      <c r="AM768" s="193"/>
      <c r="AN768" s="193"/>
      <c r="AO768" s="193"/>
      <c r="AP768" s="193"/>
      <c r="AQ768" s="193"/>
      <c r="AR768" s="193"/>
      <c r="AS768" s="193"/>
      <c r="AT768" s="193"/>
      <c r="AU768" s="193"/>
      <c r="AV768" s="193"/>
    </row>
    <row r="769" spans="1:48" ht="15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  <c r="AE769" s="193"/>
      <c r="AF769" s="193"/>
      <c r="AG769" s="193"/>
      <c r="AH769" s="193"/>
      <c r="AI769" s="193"/>
      <c r="AJ769" s="193"/>
      <c r="AK769" s="193"/>
      <c r="AL769" s="193"/>
      <c r="AM769" s="193"/>
      <c r="AN769" s="193"/>
      <c r="AO769" s="193"/>
      <c r="AP769" s="193"/>
      <c r="AQ769" s="193"/>
      <c r="AR769" s="193"/>
      <c r="AS769" s="193"/>
      <c r="AT769" s="193"/>
      <c r="AU769" s="193"/>
      <c r="AV769" s="193"/>
    </row>
    <row r="770" spans="1:48" ht="15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  <c r="AE770" s="193"/>
      <c r="AF770" s="193"/>
      <c r="AG770" s="193"/>
      <c r="AH770" s="193"/>
      <c r="AI770" s="193"/>
      <c r="AJ770" s="193"/>
      <c r="AK770" s="193"/>
      <c r="AL770" s="193"/>
      <c r="AM770" s="193"/>
      <c r="AN770" s="193"/>
      <c r="AO770" s="193"/>
      <c r="AP770" s="193"/>
      <c r="AQ770" s="193"/>
      <c r="AR770" s="193"/>
      <c r="AS770" s="193"/>
      <c r="AT770" s="193"/>
      <c r="AU770" s="193"/>
      <c r="AV770" s="193"/>
    </row>
    <row r="771" spans="1:48" ht="15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  <c r="AE771" s="193"/>
      <c r="AF771" s="193"/>
      <c r="AG771" s="193"/>
      <c r="AH771" s="193"/>
      <c r="AI771" s="193"/>
      <c r="AJ771" s="193"/>
      <c r="AK771" s="193"/>
      <c r="AL771" s="193"/>
      <c r="AM771" s="193"/>
      <c r="AN771" s="193"/>
      <c r="AO771" s="193"/>
      <c r="AP771" s="193"/>
      <c r="AQ771" s="193"/>
      <c r="AR771" s="193"/>
      <c r="AS771" s="193"/>
      <c r="AT771" s="193"/>
      <c r="AU771" s="193"/>
      <c r="AV771" s="193"/>
    </row>
    <row r="772" spans="1:48" ht="15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  <c r="AE772" s="193"/>
      <c r="AF772" s="193"/>
      <c r="AG772" s="193"/>
      <c r="AH772" s="193"/>
      <c r="AI772" s="193"/>
      <c r="AJ772" s="193"/>
      <c r="AK772" s="193"/>
      <c r="AL772" s="193"/>
      <c r="AM772" s="193"/>
      <c r="AN772" s="193"/>
      <c r="AO772" s="193"/>
      <c r="AP772" s="193"/>
      <c r="AQ772" s="193"/>
      <c r="AR772" s="193"/>
      <c r="AS772" s="193"/>
      <c r="AT772" s="193"/>
      <c r="AU772" s="193"/>
      <c r="AV772" s="193"/>
    </row>
    <row r="773" spans="1:48" ht="15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  <c r="AE773" s="193"/>
      <c r="AF773" s="193"/>
      <c r="AG773" s="193"/>
      <c r="AH773" s="193"/>
      <c r="AI773" s="193"/>
      <c r="AJ773" s="193"/>
      <c r="AK773" s="193"/>
      <c r="AL773" s="193"/>
      <c r="AM773" s="193"/>
      <c r="AN773" s="193"/>
      <c r="AO773" s="193"/>
      <c r="AP773" s="193"/>
      <c r="AQ773" s="193"/>
      <c r="AR773" s="193"/>
      <c r="AS773" s="193"/>
      <c r="AT773" s="193"/>
      <c r="AU773" s="193"/>
      <c r="AV773" s="193"/>
    </row>
    <row r="774" spans="1:48" ht="15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  <c r="AE774" s="193"/>
      <c r="AF774" s="193"/>
      <c r="AG774" s="193"/>
      <c r="AH774" s="193"/>
      <c r="AI774" s="193"/>
      <c r="AJ774" s="193"/>
      <c r="AK774" s="193"/>
      <c r="AL774" s="193"/>
      <c r="AM774" s="193"/>
      <c r="AN774" s="193"/>
      <c r="AO774" s="193"/>
      <c r="AP774" s="193"/>
      <c r="AQ774" s="193"/>
      <c r="AR774" s="193"/>
      <c r="AS774" s="193"/>
      <c r="AT774" s="193"/>
      <c r="AU774" s="193"/>
      <c r="AV774" s="193"/>
    </row>
    <row r="775" spans="1:48" ht="15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  <c r="AE775" s="193"/>
      <c r="AF775" s="193"/>
      <c r="AG775" s="193"/>
      <c r="AH775" s="193"/>
      <c r="AI775" s="193"/>
      <c r="AJ775" s="193"/>
      <c r="AK775" s="193"/>
      <c r="AL775" s="193"/>
      <c r="AM775" s="193"/>
      <c r="AN775" s="193"/>
      <c r="AO775" s="193"/>
      <c r="AP775" s="193"/>
      <c r="AQ775" s="193"/>
      <c r="AR775" s="193"/>
      <c r="AS775" s="193"/>
      <c r="AT775" s="193"/>
      <c r="AU775" s="193"/>
      <c r="AV775" s="193"/>
    </row>
    <row r="776" spans="1:48" ht="15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  <c r="AE776" s="193"/>
      <c r="AF776" s="193"/>
      <c r="AG776" s="193"/>
      <c r="AH776" s="193"/>
      <c r="AI776" s="193"/>
      <c r="AJ776" s="193"/>
      <c r="AK776" s="193"/>
      <c r="AL776" s="193"/>
      <c r="AM776" s="193"/>
      <c r="AN776" s="193"/>
      <c r="AO776" s="193"/>
      <c r="AP776" s="193"/>
      <c r="AQ776" s="193"/>
      <c r="AR776" s="193"/>
      <c r="AS776" s="193"/>
      <c r="AT776" s="193"/>
      <c r="AU776" s="193"/>
      <c r="AV776" s="193"/>
    </row>
    <row r="777" spans="1:48" ht="15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  <c r="AE777" s="193"/>
      <c r="AF777" s="193"/>
      <c r="AG777" s="193"/>
      <c r="AH777" s="193"/>
      <c r="AI777" s="193"/>
      <c r="AJ777" s="193"/>
      <c r="AK777" s="193"/>
      <c r="AL777" s="193"/>
      <c r="AM777" s="193"/>
      <c r="AN777" s="193"/>
      <c r="AO777" s="193"/>
      <c r="AP777" s="193"/>
      <c r="AQ777" s="193"/>
      <c r="AR777" s="193"/>
      <c r="AS777" s="193"/>
      <c r="AT777" s="193"/>
      <c r="AU777" s="193"/>
      <c r="AV777" s="193"/>
    </row>
    <row r="778" spans="1:48" ht="15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  <c r="AE778" s="193"/>
      <c r="AF778" s="193"/>
      <c r="AG778" s="193"/>
      <c r="AH778" s="193"/>
      <c r="AI778" s="193"/>
      <c r="AJ778" s="193"/>
      <c r="AK778" s="193"/>
      <c r="AL778" s="193"/>
      <c r="AM778" s="193"/>
      <c r="AN778" s="193"/>
      <c r="AO778" s="193"/>
      <c r="AP778" s="193"/>
      <c r="AQ778" s="193"/>
      <c r="AR778" s="193"/>
      <c r="AS778" s="193"/>
      <c r="AT778" s="193"/>
      <c r="AU778" s="193"/>
      <c r="AV778" s="193"/>
    </row>
    <row r="779" spans="1:48" ht="15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  <c r="AE779" s="193"/>
      <c r="AF779" s="193"/>
      <c r="AG779" s="193"/>
      <c r="AH779" s="193"/>
      <c r="AI779" s="193"/>
      <c r="AJ779" s="193"/>
      <c r="AK779" s="193"/>
      <c r="AL779" s="193"/>
      <c r="AM779" s="193"/>
      <c r="AN779" s="193"/>
      <c r="AO779" s="193"/>
      <c r="AP779" s="193"/>
      <c r="AQ779" s="193"/>
      <c r="AR779" s="193"/>
      <c r="AS779" s="193"/>
      <c r="AT779" s="193"/>
      <c r="AU779" s="193"/>
      <c r="AV779" s="193"/>
    </row>
    <row r="780" spans="1:48" ht="15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  <c r="AE780" s="193"/>
      <c r="AF780" s="193"/>
      <c r="AG780" s="193"/>
      <c r="AH780" s="193"/>
      <c r="AI780" s="193"/>
      <c r="AJ780" s="193"/>
      <c r="AK780" s="193"/>
      <c r="AL780" s="193"/>
      <c r="AM780" s="193"/>
      <c r="AN780" s="193"/>
      <c r="AO780" s="193"/>
      <c r="AP780" s="193"/>
      <c r="AQ780" s="193"/>
      <c r="AR780" s="193"/>
      <c r="AS780" s="193"/>
      <c r="AT780" s="193"/>
      <c r="AU780" s="193"/>
      <c r="AV780" s="193"/>
    </row>
    <row r="781" spans="1:48" ht="15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  <c r="AE781" s="193"/>
      <c r="AF781" s="193"/>
      <c r="AG781" s="193"/>
      <c r="AH781" s="193"/>
      <c r="AI781" s="193"/>
      <c r="AJ781" s="193"/>
      <c r="AK781" s="193"/>
      <c r="AL781" s="193"/>
      <c r="AM781" s="193"/>
      <c r="AN781" s="193"/>
      <c r="AO781" s="193"/>
      <c r="AP781" s="193"/>
      <c r="AQ781" s="193"/>
      <c r="AR781" s="193"/>
      <c r="AS781" s="193"/>
      <c r="AT781" s="193"/>
      <c r="AU781" s="193"/>
      <c r="AV781" s="193"/>
    </row>
    <row r="782" spans="1:48" ht="15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  <c r="AE782" s="193"/>
      <c r="AF782" s="193"/>
      <c r="AG782" s="193"/>
      <c r="AH782" s="193"/>
      <c r="AI782" s="193"/>
      <c r="AJ782" s="193"/>
      <c r="AK782" s="193"/>
      <c r="AL782" s="193"/>
      <c r="AM782" s="193"/>
      <c r="AN782" s="193"/>
      <c r="AO782" s="193"/>
      <c r="AP782" s="193"/>
      <c r="AQ782" s="193"/>
      <c r="AR782" s="193"/>
      <c r="AS782" s="193"/>
      <c r="AT782" s="193"/>
      <c r="AU782" s="193"/>
      <c r="AV782" s="193"/>
    </row>
    <row r="783" spans="1:48" ht="15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  <c r="AE783" s="193"/>
      <c r="AF783" s="193"/>
      <c r="AG783" s="193"/>
      <c r="AH783" s="193"/>
      <c r="AI783" s="193"/>
      <c r="AJ783" s="193"/>
      <c r="AK783" s="193"/>
      <c r="AL783" s="193"/>
      <c r="AM783" s="193"/>
      <c r="AN783" s="193"/>
      <c r="AO783" s="193"/>
      <c r="AP783" s="193"/>
      <c r="AQ783" s="193"/>
      <c r="AR783" s="193"/>
      <c r="AS783" s="193"/>
      <c r="AT783" s="193"/>
      <c r="AU783" s="193"/>
      <c r="AV783" s="193"/>
    </row>
    <row r="784" spans="1:48" ht="15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  <c r="AE784" s="193"/>
      <c r="AF784" s="193"/>
      <c r="AG784" s="193"/>
      <c r="AH784" s="193"/>
      <c r="AI784" s="193"/>
      <c r="AJ784" s="193"/>
      <c r="AK784" s="193"/>
      <c r="AL784" s="193"/>
      <c r="AM784" s="193"/>
      <c r="AN784" s="193"/>
      <c r="AO784" s="193"/>
      <c r="AP784" s="193"/>
      <c r="AQ784" s="193"/>
      <c r="AR784" s="193"/>
      <c r="AS784" s="193"/>
      <c r="AT784" s="193"/>
      <c r="AU784" s="193"/>
      <c r="AV784" s="193"/>
    </row>
    <row r="785" spans="1:48" ht="15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  <c r="AE785" s="193"/>
      <c r="AF785" s="193"/>
      <c r="AG785" s="193"/>
      <c r="AH785" s="193"/>
      <c r="AI785" s="193"/>
      <c r="AJ785" s="193"/>
      <c r="AK785" s="193"/>
      <c r="AL785" s="193"/>
      <c r="AM785" s="193"/>
      <c r="AN785" s="193"/>
      <c r="AO785" s="193"/>
      <c r="AP785" s="193"/>
      <c r="AQ785" s="193"/>
      <c r="AR785" s="193"/>
      <c r="AS785" s="193"/>
      <c r="AT785" s="193"/>
      <c r="AU785" s="193"/>
      <c r="AV785" s="193"/>
    </row>
    <row r="786" spans="1:48" ht="15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  <c r="AA786" s="193"/>
      <c r="AB786" s="193"/>
      <c r="AC786" s="193"/>
      <c r="AD786" s="193"/>
      <c r="AE786" s="193"/>
      <c r="AF786" s="193"/>
      <c r="AG786" s="193"/>
      <c r="AH786" s="193"/>
      <c r="AI786" s="193"/>
      <c r="AJ786" s="193"/>
      <c r="AK786" s="193"/>
      <c r="AL786" s="193"/>
      <c r="AM786" s="193"/>
      <c r="AN786" s="193"/>
      <c r="AO786" s="193"/>
      <c r="AP786" s="193"/>
      <c r="AQ786" s="193"/>
      <c r="AR786" s="193"/>
      <c r="AS786" s="193"/>
      <c r="AT786" s="193"/>
      <c r="AU786" s="193"/>
      <c r="AV786" s="193"/>
    </row>
    <row r="787" spans="1:48" ht="15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  <c r="AE787" s="193"/>
      <c r="AF787" s="193"/>
      <c r="AG787" s="193"/>
      <c r="AH787" s="193"/>
      <c r="AI787" s="193"/>
      <c r="AJ787" s="193"/>
      <c r="AK787" s="193"/>
      <c r="AL787" s="193"/>
      <c r="AM787" s="193"/>
      <c r="AN787" s="193"/>
      <c r="AO787" s="193"/>
      <c r="AP787" s="193"/>
      <c r="AQ787" s="193"/>
      <c r="AR787" s="193"/>
      <c r="AS787" s="193"/>
      <c r="AT787" s="193"/>
      <c r="AU787" s="193"/>
      <c r="AV787" s="193"/>
    </row>
    <row r="788" spans="1:48" ht="15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  <c r="AE788" s="193"/>
      <c r="AF788" s="193"/>
      <c r="AG788" s="193"/>
      <c r="AH788" s="193"/>
      <c r="AI788" s="193"/>
      <c r="AJ788" s="193"/>
      <c r="AK788" s="193"/>
      <c r="AL788" s="193"/>
      <c r="AM788" s="193"/>
      <c r="AN788" s="193"/>
      <c r="AO788" s="193"/>
      <c r="AP788" s="193"/>
      <c r="AQ788" s="193"/>
      <c r="AR788" s="193"/>
      <c r="AS788" s="193"/>
      <c r="AT788" s="193"/>
      <c r="AU788" s="193"/>
      <c r="AV788" s="193"/>
    </row>
    <row r="789" spans="1:48" ht="15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  <c r="AE789" s="193"/>
      <c r="AF789" s="193"/>
      <c r="AG789" s="193"/>
      <c r="AH789" s="193"/>
      <c r="AI789" s="193"/>
      <c r="AJ789" s="193"/>
      <c r="AK789" s="193"/>
      <c r="AL789" s="193"/>
      <c r="AM789" s="193"/>
      <c r="AN789" s="193"/>
      <c r="AO789" s="193"/>
      <c r="AP789" s="193"/>
      <c r="AQ789" s="193"/>
      <c r="AR789" s="193"/>
      <c r="AS789" s="193"/>
      <c r="AT789" s="193"/>
      <c r="AU789" s="193"/>
      <c r="AV789" s="193"/>
    </row>
    <row r="790" spans="1:48" ht="15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  <c r="AE790" s="193"/>
      <c r="AF790" s="193"/>
      <c r="AG790" s="193"/>
      <c r="AH790" s="193"/>
      <c r="AI790" s="193"/>
      <c r="AJ790" s="193"/>
      <c r="AK790" s="193"/>
      <c r="AL790" s="193"/>
      <c r="AM790" s="193"/>
      <c r="AN790" s="193"/>
      <c r="AO790" s="193"/>
      <c r="AP790" s="193"/>
      <c r="AQ790" s="193"/>
      <c r="AR790" s="193"/>
      <c r="AS790" s="193"/>
      <c r="AT790" s="193"/>
      <c r="AU790" s="193"/>
      <c r="AV790" s="193"/>
    </row>
    <row r="791" spans="1:48" ht="15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  <c r="AA791" s="193"/>
      <c r="AB791" s="193"/>
      <c r="AC791" s="193"/>
      <c r="AD791" s="193"/>
      <c r="AE791" s="193"/>
      <c r="AF791" s="193"/>
      <c r="AG791" s="193"/>
      <c r="AH791" s="193"/>
      <c r="AI791" s="193"/>
      <c r="AJ791" s="193"/>
      <c r="AK791" s="193"/>
      <c r="AL791" s="193"/>
      <c r="AM791" s="193"/>
      <c r="AN791" s="193"/>
      <c r="AO791" s="193"/>
      <c r="AP791" s="193"/>
      <c r="AQ791" s="193"/>
      <c r="AR791" s="193"/>
      <c r="AS791" s="193"/>
      <c r="AT791" s="193"/>
      <c r="AU791" s="193"/>
      <c r="AV791" s="193"/>
    </row>
    <row r="792" spans="1:48" ht="15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  <c r="AE792" s="193"/>
      <c r="AF792" s="193"/>
      <c r="AG792" s="193"/>
      <c r="AH792" s="193"/>
      <c r="AI792" s="193"/>
      <c r="AJ792" s="193"/>
      <c r="AK792" s="193"/>
      <c r="AL792" s="193"/>
      <c r="AM792" s="193"/>
      <c r="AN792" s="193"/>
      <c r="AO792" s="193"/>
      <c r="AP792" s="193"/>
      <c r="AQ792" s="193"/>
      <c r="AR792" s="193"/>
      <c r="AS792" s="193"/>
      <c r="AT792" s="193"/>
      <c r="AU792" s="193"/>
      <c r="AV792" s="193"/>
    </row>
    <row r="793" spans="1:48" ht="15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  <c r="AE793" s="193"/>
      <c r="AF793" s="193"/>
      <c r="AG793" s="193"/>
      <c r="AH793" s="193"/>
      <c r="AI793" s="193"/>
      <c r="AJ793" s="193"/>
      <c r="AK793" s="193"/>
      <c r="AL793" s="193"/>
      <c r="AM793" s="193"/>
      <c r="AN793" s="193"/>
      <c r="AO793" s="193"/>
      <c r="AP793" s="193"/>
      <c r="AQ793" s="193"/>
      <c r="AR793" s="193"/>
      <c r="AS793" s="193"/>
      <c r="AT793" s="193"/>
      <c r="AU793" s="193"/>
      <c r="AV793" s="193"/>
    </row>
    <row r="794" spans="1:48" ht="15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  <c r="AA794" s="193"/>
      <c r="AB794" s="193"/>
      <c r="AC794" s="193"/>
      <c r="AD794" s="193"/>
      <c r="AE794" s="193"/>
      <c r="AF794" s="193"/>
      <c r="AG794" s="193"/>
      <c r="AH794" s="193"/>
      <c r="AI794" s="193"/>
      <c r="AJ794" s="193"/>
      <c r="AK794" s="193"/>
      <c r="AL794" s="193"/>
      <c r="AM794" s="193"/>
      <c r="AN794" s="193"/>
      <c r="AO794" s="193"/>
      <c r="AP794" s="193"/>
      <c r="AQ794" s="193"/>
      <c r="AR794" s="193"/>
      <c r="AS794" s="193"/>
      <c r="AT794" s="193"/>
      <c r="AU794" s="193"/>
      <c r="AV794" s="193"/>
    </row>
    <row r="795" spans="1:48" ht="15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  <c r="AE795" s="193"/>
      <c r="AF795" s="193"/>
      <c r="AG795" s="193"/>
      <c r="AH795" s="193"/>
      <c r="AI795" s="193"/>
      <c r="AJ795" s="193"/>
      <c r="AK795" s="193"/>
      <c r="AL795" s="193"/>
      <c r="AM795" s="193"/>
      <c r="AN795" s="193"/>
      <c r="AO795" s="193"/>
      <c r="AP795" s="193"/>
      <c r="AQ795" s="193"/>
      <c r="AR795" s="193"/>
      <c r="AS795" s="193"/>
      <c r="AT795" s="193"/>
      <c r="AU795" s="193"/>
      <c r="AV795" s="193"/>
    </row>
    <row r="796" spans="1:48" ht="15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  <c r="AE796" s="193"/>
      <c r="AF796" s="193"/>
      <c r="AG796" s="193"/>
      <c r="AH796" s="193"/>
      <c r="AI796" s="193"/>
      <c r="AJ796" s="193"/>
      <c r="AK796" s="193"/>
      <c r="AL796" s="193"/>
      <c r="AM796" s="193"/>
      <c r="AN796" s="193"/>
      <c r="AO796" s="193"/>
      <c r="AP796" s="193"/>
      <c r="AQ796" s="193"/>
      <c r="AR796" s="193"/>
      <c r="AS796" s="193"/>
      <c r="AT796" s="193"/>
      <c r="AU796" s="193"/>
      <c r="AV796" s="193"/>
    </row>
    <row r="797" spans="1:48" ht="15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  <c r="AE797" s="193"/>
      <c r="AF797" s="193"/>
      <c r="AG797" s="193"/>
      <c r="AH797" s="193"/>
      <c r="AI797" s="193"/>
      <c r="AJ797" s="193"/>
      <c r="AK797" s="193"/>
      <c r="AL797" s="193"/>
      <c r="AM797" s="193"/>
      <c r="AN797" s="193"/>
      <c r="AO797" s="193"/>
      <c r="AP797" s="193"/>
      <c r="AQ797" s="193"/>
      <c r="AR797" s="193"/>
      <c r="AS797" s="193"/>
      <c r="AT797" s="193"/>
      <c r="AU797" s="193"/>
      <c r="AV797" s="193"/>
    </row>
    <row r="798" spans="1:48" ht="15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  <c r="AE798" s="193"/>
      <c r="AF798" s="193"/>
      <c r="AG798" s="193"/>
      <c r="AH798" s="193"/>
      <c r="AI798" s="193"/>
      <c r="AJ798" s="193"/>
      <c r="AK798" s="193"/>
      <c r="AL798" s="193"/>
      <c r="AM798" s="193"/>
      <c r="AN798" s="193"/>
      <c r="AO798" s="193"/>
      <c r="AP798" s="193"/>
      <c r="AQ798" s="193"/>
      <c r="AR798" s="193"/>
      <c r="AS798" s="193"/>
      <c r="AT798" s="193"/>
      <c r="AU798" s="193"/>
      <c r="AV798" s="193"/>
    </row>
    <row r="799" spans="1:48" ht="15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  <c r="AE799" s="193"/>
      <c r="AF799" s="193"/>
      <c r="AG799" s="193"/>
      <c r="AH799" s="193"/>
      <c r="AI799" s="193"/>
      <c r="AJ799" s="193"/>
      <c r="AK799" s="193"/>
      <c r="AL799" s="193"/>
      <c r="AM799" s="193"/>
      <c r="AN799" s="193"/>
      <c r="AO799" s="193"/>
      <c r="AP799" s="193"/>
      <c r="AQ799" s="193"/>
      <c r="AR799" s="193"/>
      <c r="AS799" s="193"/>
      <c r="AT799" s="193"/>
      <c r="AU799" s="193"/>
      <c r="AV799" s="193"/>
    </row>
    <row r="800" spans="1:48" ht="15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  <c r="AE800" s="193"/>
      <c r="AF800" s="193"/>
      <c r="AG800" s="193"/>
      <c r="AH800" s="193"/>
      <c r="AI800" s="193"/>
      <c r="AJ800" s="193"/>
      <c r="AK800" s="193"/>
      <c r="AL800" s="193"/>
      <c r="AM800" s="193"/>
      <c r="AN800" s="193"/>
      <c r="AO800" s="193"/>
      <c r="AP800" s="193"/>
      <c r="AQ800" s="193"/>
      <c r="AR800" s="193"/>
      <c r="AS800" s="193"/>
      <c r="AT800" s="193"/>
      <c r="AU800" s="193"/>
      <c r="AV800" s="193"/>
    </row>
    <row r="801" spans="1:48" ht="15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  <c r="AE801" s="193"/>
      <c r="AF801" s="193"/>
      <c r="AG801" s="193"/>
      <c r="AH801" s="193"/>
      <c r="AI801" s="193"/>
      <c r="AJ801" s="193"/>
      <c r="AK801" s="193"/>
      <c r="AL801" s="193"/>
      <c r="AM801" s="193"/>
      <c r="AN801" s="193"/>
      <c r="AO801" s="193"/>
      <c r="AP801" s="193"/>
      <c r="AQ801" s="193"/>
      <c r="AR801" s="193"/>
      <c r="AS801" s="193"/>
      <c r="AT801" s="193"/>
      <c r="AU801" s="193"/>
      <c r="AV801" s="193"/>
    </row>
    <row r="802" spans="1:48" ht="15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  <c r="AE802" s="193"/>
      <c r="AF802" s="193"/>
      <c r="AG802" s="193"/>
      <c r="AH802" s="193"/>
      <c r="AI802" s="193"/>
      <c r="AJ802" s="193"/>
      <c r="AK802" s="193"/>
      <c r="AL802" s="193"/>
      <c r="AM802" s="193"/>
      <c r="AN802" s="193"/>
      <c r="AO802" s="193"/>
      <c r="AP802" s="193"/>
      <c r="AQ802" s="193"/>
      <c r="AR802" s="193"/>
      <c r="AS802" s="193"/>
      <c r="AT802" s="193"/>
      <c r="AU802" s="193"/>
      <c r="AV802" s="193"/>
    </row>
    <row r="803" spans="1:48" ht="15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  <c r="AE803" s="193"/>
      <c r="AF803" s="193"/>
      <c r="AG803" s="193"/>
      <c r="AH803" s="193"/>
      <c r="AI803" s="193"/>
      <c r="AJ803" s="193"/>
      <c r="AK803" s="193"/>
      <c r="AL803" s="193"/>
      <c r="AM803" s="193"/>
      <c r="AN803" s="193"/>
      <c r="AO803" s="193"/>
      <c r="AP803" s="193"/>
      <c r="AQ803" s="193"/>
      <c r="AR803" s="193"/>
      <c r="AS803" s="193"/>
      <c r="AT803" s="193"/>
      <c r="AU803" s="193"/>
      <c r="AV803" s="193"/>
    </row>
    <row r="804" spans="1:48" ht="15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  <c r="AE804" s="193"/>
      <c r="AF804" s="193"/>
      <c r="AG804" s="193"/>
      <c r="AH804" s="193"/>
      <c r="AI804" s="193"/>
      <c r="AJ804" s="193"/>
      <c r="AK804" s="193"/>
      <c r="AL804" s="193"/>
      <c r="AM804" s="193"/>
      <c r="AN804" s="193"/>
      <c r="AO804" s="193"/>
      <c r="AP804" s="193"/>
      <c r="AQ804" s="193"/>
      <c r="AR804" s="193"/>
      <c r="AS804" s="193"/>
      <c r="AT804" s="193"/>
      <c r="AU804" s="193"/>
      <c r="AV804" s="193"/>
    </row>
    <row r="805" spans="1:48" ht="15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  <c r="AE805" s="193"/>
      <c r="AF805" s="193"/>
      <c r="AG805" s="193"/>
      <c r="AH805" s="193"/>
      <c r="AI805" s="193"/>
      <c r="AJ805" s="193"/>
      <c r="AK805" s="193"/>
      <c r="AL805" s="193"/>
      <c r="AM805" s="193"/>
      <c r="AN805" s="193"/>
      <c r="AO805" s="193"/>
      <c r="AP805" s="193"/>
      <c r="AQ805" s="193"/>
      <c r="AR805" s="193"/>
      <c r="AS805" s="193"/>
      <c r="AT805" s="193"/>
      <c r="AU805" s="193"/>
      <c r="AV805" s="193"/>
    </row>
    <row r="806" spans="1:48" ht="15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  <c r="AE806" s="193"/>
      <c r="AF806" s="193"/>
      <c r="AG806" s="193"/>
      <c r="AH806" s="193"/>
      <c r="AI806" s="193"/>
      <c r="AJ806" s="193"/>
      <c r="AK806" s="193"/>
      <c r="AL806" s="193"/>
      <c r="AM806" s="193"/>
      <c r="AN806" s="193"/>
      <c r="AO806" s="193"/>
      <c r="AP806" s="193"/>
      <c r="AQ806" s="193"/>
      <c r="AR806" s="193"/>
      <c r="AS806" s="193"/>
      <c r="AT806" s="193"/>
      <c r="AU806" s="193"/>
      <c r="AV806" s="193"/>
    </row>
    <row r="807" spans="1:48" ht="15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  <c r="AE807" s="193"/>
      <c r="AF807" s="193"/>
      <c r="AG807" s="193"/>
      <c r="AH807" s="193"/>
      <c r="AI807" s="193"/>
      <c r="AJ807" s="193"/>
      <c r="AK807" s="193"/>
      <c r="AL807" s="193"/>
      <c r="AM807" s="193"/>
      <c r="AN807" s="193"/>
      <c r="AO807" s="193"/>
      <c r="AP807" s="193"/>
      <c r="AQ807" s="193"/>
      <c r="AR807" s="193"/>
      <c r="AS807" s="193"/>
      <c r="AT807" s="193"/>
      <c r="AU807" s="193"/>
      <c r="AV807" s="193"/>
    </row>
    <row r="808" spans="1:48" ht="15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  <c r="AE808" s="193"/>
      <c r="AF808" s="193"/>
      <c r="AG808" s="193"/>
      <c r="AH808" s="193"/>
      <c r="AI808" s="193"/>
      <c r="AJ808" s="193"/>
      <c r="AK808" s="193"/>
      <c r="AL808" s="193"/>
      <c r="AM808" s="193"/>
      <c r="AN808" s="193"/>
      <c r="AO808" s="193"/>
      <c r="AP808" s="193"/>
      <c r="AQ808" s="193"/>
      <c r="AR808" s="193"/>
      <c r="AS808" s="193"/>
      <c r="AT808" s="193"/>
      <c r="AU808" s="193"/>
      <c r="AV808" s="193"/>
    </row>
    <row r="809" spans="1:48" ht="15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  <c r="AE809" s="193"/>
      <c r="AF809" s="193"/>
      <c r="AG809" s="193"/>
      <c r="AH809" s="193"/>
      <c r="AI809" s="193"/>
      <c r="AJ809" s="193"/>
      <c r="AK809" s="193"/>
      <c r="AL809" s="193"/>
      <c r="AM809" s="193"/>
      <c r="AN809" s="193"/>
      <c r="AO809" s="193"/>
      <c r="AP809" s="193"/>
      <c r="AQ809" s="193"/>
      <c r="AR809" s="193"/>
      <c r="AS809" s="193"/>
      <c r="AT809" s="193"/>
      <c r="AU809" s="193"/>
      <c r="AV809" s="193"/>
    </row>
    <row r="810" spans="1:48" ht="15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  <c r="AE810" s="193"/>
      <c r="AF810" s="193"/>
      <c r="AG810" s="193"/>
      <c r="AH810" s="193"/>
      <c r="AI810" s="193"/>
      <c r="AJ810" s="193"/>
      <c r="AK810" s="193"/>
      <c r="AL810" s="193"/>
      <c r="AM810" s="193"/>
      <c r="AN810" s="193"/>
      <c r="AO810" s="193"/>
      <c r="AP810" s="193"/>
      <c r="AQ810" s="193"/>
      <c r="AR810" s="193"/>
      <c r="AS810" s="193"/>
      <c r="AT810" s="193"/>
      <c r="AU810" s="193"/>
      <c r="AV810" s="193"/>
    </row>
    <row r="811" spans="1:48" ht="15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  <c r="AE811" s="193"/>
      <c r="AF811" s="193"/>
      <c r="AG811" s="193"/>
      <c r="AH811" s="193"/>
      <c r="AI811" s="193"/>
      <c r="AJ811" s="193"/>
      <c r="AK811" s="193"/>
      <c r="AL811" s="193"/>
      <c r="AM811" s="193"/>
      <c r="AN811" s="193"/>
      <c r="AO811" s="193"/>
      <c r="AP811" s="193"/>
      <c r="AQ811" s="193"/>
      <c r="AR811" s="193"/>
      <c r="AS811" s="193"/>
      <c r="AT811" s="193"/>
      <c r="AU811" s="193"/>
      <c r="AV811" s="193"/>
    </row>
    <row r="812" spans="1:48" ht="15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  <c r="AE812" s="193"/>
      <c r="AF812" s="193"/>
      <c r="AG812" s="193"/>
      <c r="AH812" s="193"/>
      <c r="AI812" s="193"/>
      <c r="AJ812" s="193"/>
      <c r="AK812" s="193"/>
      <c r="AL812" s="193"/>
      <c r="AM812" s="193"/>
      <c r="AN812" s="193"/>
      <c r="AO812" s="193"/>
      <c r="AP812" s="193"/>
      <c r="AQ812" s="193"/>
      <c r="AR812" s="193"/>
      <c r="AS812" s="193"/>
      <c r="AT812" s="193"/>
      <c r="AU812" s="193"/>
      <c r="AV812" s="193"/>
    </row>
    <row r="813" spans="1:48" ht="15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  <c r="AE813" s="193"/>
      <c r="AF813" s="193"/>
      <c r="AG813" s="193"/>
      <c r="AH813" s="193"/>
      <c r="AI813" s="193"/>
      <c r="AJ813" s="193"/>
      <c r="AK813" s="193"/>
      <c r="AL813" s="193"/>
      <c r="AM813" s="193"/>
      <c r="AN813" s="193"/>
      <c r="AO813" s="193"/>
      <c r="AP813" s="193"/>
      <c r="AQ813" s="193"/>
      <c r="AR813" s="193"/>
      <c r="AS813" s="193"/>
      <c r="AT813" s="193"/>
      <c r="AU813" s="193"/>
      <c r="AV813" s="193"/>
    </row>
    <row r="814" spans="1:48" ht="15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  <c r="AE814" s="193"/>
      <c r="AF814" s="193"/>
      <c r="AG814" s="193"/>
      <c r="AH814" s="193"/>
      <c r="AI814" s="193"/>
      <c r="AJ814" s="193"/>
      <c r="AK814" s="193"/>
      <c r="AL814" s="193"/>
      <c r="AM814" s="193"/>
      <c r="AN814" s="193"/>
      <c r="AO814" s="193"/>
      <c r="AP814" s="193"/>
      <c r="AQ814" s="193"/>
      <c r="AR814" s="193"/>
      <c r="AS814" s="193"/>
      <c r="AT814" s="193"/>
      <c r="AU814" s="193"/>
      <c r="AV814" s="193"/>
    </row>
    <row r="815" spans="1:48" ht="15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  <c r="AE815" s="193"/>
      <c r="AF815" s="193"/>
      <c r="AG815" s="193"/>
      <c r="AH815" s="193"/>
      <c r="AI815" s="193"/>
      <c r="AJ815" s="193"/>
      <c r="AK815" s="193"/>
      <c r="AL815" s="193"/>
      <c r="AM815" s="193"/>
      <c r="AN815" s="193"/>
      <c r="AO815" s="193"/>
      <c r="AP815" s="193"/>
      <c r="AQ815" s="193"/>
      <c r="AR815" s="193"/>
      <c r="AS815" s="193"/>
      <c r="AT815" s="193"/>
      <c r="AU815" s="193"/>
      <c r="AV815" s="193"/>
    </row>
    <row r="816" spans="1:48" ht="15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  <c r="AE816" s="193"/>
      <c r="AF816" s="193"/>
      <c r="AG816" s="193"/>
      <c r="AH816" s="193"/>
      <c r="AI816" s="193"/>
      <c r="AJ816" s="193"/>
      <c r="AK816" s="193"/>
      <c r="AL816" s="193"/>
      <c r="AM816" s="193"/>
      <c r="AN816" s="193"/>
      <c r="AO816" s="193"/>
      <c r="AP816" s="193"/>
      <c r="AQ816" s="193"/>
      <c r="AR816" s="193"/>
      <c r="AS816" s="193"/>
      <c r="AT816" s="193"/>
      <c r="AU816" s="193"/>
      <c r="AV816" s="193"/>
    </row>
    <row r="817" spans="1:48" ht="15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  <c r="AA817" s="193"/>
      <c r="AB817" s="193"/>
      <c r="AC817" s="193"/>
      <c r="AD817" s="193"/>
      <c r="AE817" s="193"/>
      <c r="AF817" s="193"/>
      <c r="AG817" s="193"/>
      <c r="AH817" s="193"/>
      <c r="AI817" s="193"/>
      <c r="AJ817" s="193"/>
      <c r="AK817" s="193"/>
      <c r="AL817" s="193"/>
      <c r="AM817" s="193"/>
      <c r="AN817" s="193"/>
      <c r="AO817" s="193"/>
      <c r="AP817" s="193"/>
      <c r="AQ817" s="193"/>
      <c r="AR817" s="193"/>
      <c r="AS817" s="193"/>
      <c r="AT817" s="193"/>
      <c r="AU817" s="193"/>
      <c r="AV817" s="193"/>
    </row>
    <row r="818" spans="1:48" ht="15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  <c r="AE818" s="193"/>
      <c r="AF818" s="193"/>
      <c r="AG818" s="193"/>
      <c r="AH818" s="193"/>
      <c r="AI818" s="193"/>
      <c r="AJ818" s="193"/>
      <c r="AK818" s="193"/>
      <c r="AL818" s="193"/>
      <c r="AM818" s="193"/>
      <c r="AN818" s="193"/>
      <c r="AO818" s="193"/>
      <c r="AP818" s="193"/>
      <c r="AQ818" s="193"/>
      <c r="AR818" s="193"/>
      <c r="AS818" s="193"/>
      <c r="AT818" s="193"/>
      <c r="AU818" s="193"/>
      <c r="AV818" s="193"/>
    </row>
    <row r="819" spans="1:48" ht="15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  <c r="AE819" s="193"/>
      <c r="AF819" s="193"/>
      <c r="AG819" s="193"/>
      <c r="AH819" s="193"/>
      <c r="AI819" s="193"/>
      <c r="AJ819" s="193"/>
      <c r="AK819" s="193"/>
      <c r="AL819" s="193"/>
      <c r="AM819" s="193"/>
      <c r="AN819" s="193"/>
      <c r="AO819" s="193"/>
      <c r="AP819" s="193"/>
      <c r="AQ819" s="193"/>
      <c r="AR819" s="193"/>
      <c r="AS819" s="193"/>
      <c r="AT819" s="193"/>
      <c r="AU819" s="193"/>
      <c r="AV819" s="193"/>
    </row>
    <row r="820" spans="1:48" ht="15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  <c r="AE820" s="193"/>
      <c r="AF820" s="193"/>
      <c r="AG820" s="193"/>
      <c r="AH820" s="193"/>
      <c r="AI820" s="193"/>
      <c r="AJ820" s="193"/>
      <c r="AK820" s="193"/>
      <c r="AL820" s="193"/>
      <c r="AM820" s="193"/>
      <c r="AN820" s="193"/>
      <c r="AO820" s="193"/>
      <c r="AP820" s="193"/>
      <c r="AQ820" s="193"/>
      <c r="AR820" s="193"/>
      <c r="AS820" s="193"/>
      <c r="AT820" s="193"/>
      <c r="AU820" s="193"/>
      <c r="AV820" s="193"/>
    </row>
    <row r="821" spans="1:48" ht="15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  <c r="AE821" s="193"/>
      <c r="AF821" s="193"/>
      <c r="AG821" s="193"/>
      <c r="AH821" s="193"/>
      <c r="AI821" s="193"/>
      <c r="AJ821" s="193"/>
      <c r="AK821" s="193"/>
      <c r="AL821" s="193"/>
      <c r="AM821" s="193"/>
      <c r="AN821" s="193"/>
      <c r="AO821" s="193"/>
      <c r="AP821" s="193"/>
      <c r="AQ821" s="193"/>
      <c r="AR821" s="193"/>
      <c r="AS821" s="193"/>
      <c r="AT821" s="193"/>
      <c r="AU821" s="193"/>
      <c r="AV821" s="193"/>
    </row>
    <row r="822" spans="1:48" ht="15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  <c r="AA822" s="193"/>
      <c r="AB822" s="193"/>
      <c r="AC822" s="193"/>
      <c r="AD822" s="193"/>
      <c r="AE822" s="193"/>
      <c r="AF822" s="193"/>
      <c r="AG822" s="193"/>
      <c r="AH822" s="193"/>
      <c r="AI822" s="193"/>
      <c r="AJ822" s="193"/>
      <c r="AK822" s="193"/>
      <c r="AL822" s="193"/>
      <c r="AM822" s="193"/>
      <c r="AN822" s="193"/>
      <c r="AO822" s="193"/>
      <c r="AP822" s="193"/>
      <c r="AQ822" s="193"/>
      <c r="AR822" s="193"/>
      <c r="AS822" s="193"/>
      <c r="AT822" s="193"/>
      <c r="AU822" s="193"/>
      <c r="AV822" s="193"/>
    </row>
    <row r="823" spans="1:48" ht="15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  <c r="AE823" s="193"/>
      <c r="AF823" s="193"/>
      <c r="AG823" s="193"/>
      <c r="AH823" s="193"/>
      <c r="AI823" s="193"/>
      <c r="AJ823" s="193"/>
      <c r="AK823" s="193"/>
      <c r="AL823" s="193"/>
      <c r="AM823" s="193"/>
      <c r="AN823" s="193"/>
      <c r="AO823" s="193"/>
      <c r="AP823" s="193"/>
      <c r="AQ823" s="193"/>
      <c r="AR823" s="193"/>
      <c r="AS823" s="193"/>
      <c r="AT823" s="193"/>
      <c r="AU823" s="193"/>
      <c r="AV823" s="193"/>
    </row>
    <row r="824" spans="1:48" ht="15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  <c r="AE824" s="193"/>
      <c r="AF824" s="193"/>
      <c r="AG824" s="193"/>
      <c r="AH824" s="193"/>
      <c r="AI824" s="193"/>
      <c r="AJ824" s="193"/>
      <c r="AK824" s="193"/>
      <c r="AL824" s="193"/>
      <c r="AM824" s="193"/>
      <c r="AN824" s="193"/>
      <c r="AO824" s="193"/>
      <c r="AP824" s="193"/>
      <c r="AQ824" s="193"/>
      <c r="AR824" s="193"/>
      <c r="AS824" s="193"/>
      <c r="AT824" s="193"/>
      <c r="AU824" s="193"/>
      <c r="AV824" s="193"/>
    </row>
    <row r="825" spans="1:48" ht="15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  <c r="AE825" s="193"/>
      <c r="AF825" s="193"/>
      <c r="AG825" s="193"/>
      <c r="AH825" s="193"/>
      <c r="AI825" s="193"/>
      <c r="AJ825" s="193"/>
      <c r="AK825" s="193"/>
      <c r="AL825" s="193"/>
      <c r="AM825" s="193"/>
      <c r="AN825" s="193"/>
      <c r="AO825" s="193"/>
      <c r="AP825" s="193"/>
      <c r="AQ825" s="193"/>
      <c r="AR825" s="193"/>
      <c r="AS825" s="193"/>
      <c r="AT825" s="193"/>
      <c r="AU825" s="193"/>
      <c r="AV825" s="193"/>
    </row>
    <row r="826" spans="1:48" ht="15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  <c r="AE826" s="193"/>
      <c r="AF826" s="193"/>
      <c r="AG826" s="193"/>
      <c r="AH826" s="193"/>
      <c r="AI826" s="193"/>
      <c r="AJ826" s="193"/>
      <c r="AK826" s="193"/>
      <c r="AL826" s="193"/>
      <c r="AM826" s="193"/>
      <c r="AN826" s="193"/>
      <c r="AO826" s="193"/>
      <c r="AP826" s="193"/>
      <c r="AQ826" s="193"/>
      <c r="AR826" s="193"/>
      <c r="AS826" s="193"/>
      <c r="AT826" s="193"/>
      <c r="AU826" s="193"/>
      <c r="AV826" s="193"/>
    </row>
    <row r="827" spans="1:48" ht="15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  <c r="AE827" s="193"/>
      <c r="AF827" s="193"/>
      <c r="AG827" s="193"/>
      <c r="AH827" s="193"/>
      <c r="AI827" s="193"/>
      <c r="AJ827" s="193"/>
      <c r="AK827" s="193"/>
      <c r="AL827" s="193"/>
      <c r="AM827" s="193"/>
      <c r="AN827" s="193"/>
      <c r="AO827" s="193"/>
      <c r="AP827" s="193"/>
      <c r="AQ827" s="193"/>
      <c r="AR827" s="193"/>
      <c r="AS827" s="193"/>
      <c r="AT827" s="193"/>
      <c r="AU827" s="193"/>
      <c r="AV827" s="193"/>
    </row>
    <row r="828" spans="1:48" ht="15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  <c r="AE828" s="193"/>
      <c r="AF828" s="193"/>
      <c r="AG828" s="193"/>
      <c r="AH828" s="193"/>
      <c r="AI828" s="193"/>
      <c r="AJ828" s="193"/>
      <c r="AK828" s="193"/>
      <c r="AL828" s="193"/>
      <c r="AM828" s="193"/>
      <c r="AN828" s="193"/>
      <c r="AO828" s="193"/>
      <c r="AP828" s="193"/>
      <c r="AQ828" s="193"/>
      <c r="AR828" s="193"/>
      <c r="AS828" s="193"/>
      <c r="AT828" s="193"/>
      <c r="AU828" s="193"/>
      <c r="AV828" s="193"/>
    </row>
    <row r="829" spans="1:48" ht="15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  <c r="AE829" s="193"/>
      <c r="AF829" s="193"/>
      <c r="AG829" s="193"/>
      <c r="AH829" s="193"/>
      <c r="AI829" s="193"/>
      <c r="AJ829" s="193"/>
      <c r="AK829" s="193"/>
      <c r="AL829" s="193"/>
      <c r="AM829" s="193"/>
      <c r="AN829" s="193"/>
      <c r="AO829" s="193"/>
      <c r="AP829" s="193"/>
      <c r="AQ829" s="193"/>
      <c r="AR829" s="193"/>
      <c r="AS829" s="193"/>
      <c r="AT829" s="193"/>
      <c r="AU829" s="193"/>
      <c r="AV829" s="193"/>
    </row>
    <row r="830" spans="1:48" ht="15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  <c r="AA830" s="193"/>
      <c r="AB830" s="193"/>
      <c r="AC830" s="193"/>
      <c r="AD830" s="193"/>
      <c r="AE830" s="193"/>
      <c r="AF830" s="193"/>
      <c r="AG830" s="193"/>
      <c r="AH830" s="193"/>
      <c r="AI830" s="193"/>
      <c r="AJ830" s="193"/>
      <c r="AK830" s="193"/>
      <c r="AL830" s="193"/>
      <c r="AM830" s="193"/>
      <c r="AN830" s="193"/>
      <c r="AO830" s="193"/>
      <c r="AP830" s="193"/>
      <c r="AQ830" s="193"/>
      <c r="AR830" s="193"/>
      <c r="AS830" s="193"/>
      <c r="AT830" s="193"/>
      <c r="AU830" s="193"/>
      <c r="AV830" s="193"/>
    </row>
    <row r="831" spans="1:48" ht="15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  <c r="AE831" s="193"/>
      <c r="AF831" s="193"/>
      <c r="AG831" s="193"/>
      <c r="AH831" s="193"/>
      <c r="AI831" s="193"/>
      <c r="AJ831" s="193"/>
      <c r="AK831" s="193"/>
      <c r="AL831" s="193"/>
      <c r="AM831" s="193"/>
      <c r="AN831" s="193"/>
      <c r="AO831" s="193"/>
      <c r="AP831" s="193"/>
      <c r="AQ831" s="193"/>
      <c r="AR831" s="193"/>
      <c r="AS831" s="193"/>
      <c r="AT831" s="193"/>
      <c r="AU831" s="193"/>
      <c r="AV831" s="193"/>
    </row>
    <row r="832" spans="1:48" ht="15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  <c r="AE832" s="193"/>
      <c r="AF832" s="193"/>
      <c r="AG832" s="193"/>
      <c r="AH832" s="193"/>
      <c r="AI832" s="193"/>
      <c r="AJ832" s="193"/>
      <c r="AK832" s="193"/>
      <c r="AL832" s="193"/>
      <c r="AM832" s="193"/>
      <c r="AN832" s="193"/>
      <c r="AO832" s="193"/>
      <c r="AP832" s="193"/>
      <c r="AQ832" s="193"/>
      <c r="AR832" s="193"/>
      <c r="AS832" s="193"/>
      <c r="AT832" s="193"/>
      <c r="AU832" s="193"/>
      <c r="AV832" s="193"/>
    </row>
    <row r="833" spans="1:48" ht="15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  <c r="AE833" s="193"/>
      <c r="AF833" s="193"/>
      <c r="AG833" s="193"/>
      <c r="AH833" s="193"/>
      <c r="AI833" s="193"/>
      <c r="AJ833" s="193"/>
      <c r="AK833" s="193"/>
      <c r="AL833" s="193"/>
      <c r="AM833" s="193"/>
      <c r="AN833" s="193"/>
      <c r="AO833" s="193"/>
      <c r="AP833" s="193"/>
      <c r="AQ833" s="193"/>
      <c r="AR833" s="193"/>
      <c r="AS833" s="193"/>
      <c r="AT833" s="193"/>
      <c r="AU833" s="193"/>
      <c r="AV833" s="193"/>
    </row>
    <row r="834" spans="1:48" ht="15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  <c r="AE834" s="193"/>
      <c r="AF834" s="193"/>
      <c r="AG834" s="193"/>
      <c r="AH834" s="193"/>
      <c r="AI834" s="193"/>
      <c r="AJ834" s="193"/>
      <c r="AK834" s="193"/>
      <c r="AL834" s="193"/>
      <c r="AM834" s="193"/>
      <c r="AN834" s="193"/>
      <c r="AO834" s="193"/>
      <c r="AP834" s="193"/>
      <c r="AQ834" s="193"/>
      <c r="AR834" s="193"/>
      <c r="AS834" s="193"/>
      <c r="AT834" s="193"/>
      <c r="AU834" s="193"/>
      <c r="AV834" s="193"/>
    </row>
    <row r="835" spans="1:48" ht="15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  <c r="AE835" s="193"/>
      <c r="AF835" s="193"/>
      <c r="AG835" s="193"/>
      <c r="AH835" s="193"/>
      <c r="AI835" s="193"/>
      <c r="AJ835" s="193"/>
      <c r="AK835" s="193"/>
      <c r="AL835" s="193"/>
      <c r="AM835" s="193"/>
      <c r="AN835" s="193"/>
      <c r="AO835" s="193"/>
      <c r="AP835" s="193"/>
      <c r="AQ835" s="193"/>
      <c r="AR835" s="193"/>
      <c r="AS835" s="193"/>
      <c r="AT835" s="193"/>
      <c r="AU835" s="193"/>
      <c r="AV835" s="193"/>
    </row>
    <row r="836" spans="1:48" ht="15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  <c r="AA836" s="193"/>
      <c r="AB836" s="193"/>
      <c r="AC836" s="193"/>
      <c r="AD836" s="193"/>
      <c r="AE836" s="193"/>
      <c r="AF836" s="193"/>
      <c r="AG836" s="193"/>
      <c r="AH836" s="193"/>
      <c r="AI836" s="193"/>
      <c r="AJ836" s="193"/>
      <c r="AK836" s="193"/>
      <c r="AL836" s="193"/>
      <c r="AM836" s="193"/>
      <c r="AN836" s="193"/>
      <c r="AO836" s="193"/>
      <c r="AP836" s="193"/>
      <c r="AQ836" s="193"/>
      <c r="AR836" s="193"/>
      <c r="AS836" s="193"/>
      <c r="AT836" s="193"/>
      <c r="AU836" s="193"/>
      <c r="AV836" s="193"/>
    </row>
    <row r="837" spans="1:48" ht="15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  <c r="AE837" s="193"/>
      <c r="AF837" s="193"/>
      <c r="AG837" s="193"/>
      <c r="AH837" s="193"/>
      <c r="AI837" s="193"/>
      <c r="AJ837" s="193"/>
      <c r="AK837" s="193"/>
      <c r="AL837" s="193"/>
      <c r="AM837" s="193"/>
      <c r="AN837" s="193"/>
      <c r="AO837" s="193"/>
      <c r="AP837" s="193"/>
      <c r="AQ837" s="193"/>
      <c r="AR837" s="193"/>
      <c r="AS837" s="193"/>
      <c r="AT837" s="193"/>
      <c r="AU837" s="193"/>
      <c r="AV837" s="193"/>
    </row>
    <row r="838" spans="1:48" ht="15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  <c r="AE838" s="193"/>
      <c r="AF838" s="193"/>
      <c r="AG838" s="193"/>
      <c r="AH838" s="193"/>
      <c r="AI838" s="193"/>
      <c r="AJ838" s="193"/>
      <c r="AK838" s="193"/>
      <c r="AL838" s="193"/>
      <c r="AM838" s="193"/>
      <c r="AN838" s="193"/>
      <c r="AO838" s="193"/>
      <c r="AP838" s="193"/>
      <c r="AQ838" s="193"/>
      <c r="AR838" s="193"/>
      <c r="AS838" s="193"/>
      <c r="AT838" s="193"/>
      <c r="AU838" s="193"/>
      <c r="AV838" s="193"/>
    </row>
    <row r="839" spans="1:48" ht="15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  <c r="AE839" s="193"/>
      <c r="AF839" s="193"/>
      <c r="AG839" s="193"/>
      <c r="AH839" s="193"/>
      <c r="AI839" s="193"/>
      <c r="AJ839" s="193"/>
      <c r="AK839" s="193"/>
      <c r="AL839" s="193"/>
      <c r="AM839" s="193"/>
      <c r="AN839" s="193"/>
      <c r="AO839" s="193"/>
      <c r="AP839" s="193"/>
      <c r="AQ839" s="193"/>
      <c r="AR839" s="193"/>
      <c r="AS839" s="193"/>
      <c r="AT839" s="193"/>
      <c r="AU839" s="193"/>
      <c r="AV839" s="193"/>
    </row>
    <row r="840" spans="1:48" ht="15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  <c r="AE840" s="193"/>
      <c r="AF840" s="193"/>
      <c r="AG840" s="193"/>
      <c r="AH840" s="193"/>
      <c r="AI840" s="193"/>
      <c r="AJ840" s="193"/>
      <c r="AK840" s="193"/>
      <c r="AL840" s="193"/>
      <c r="AM840" s="193"/>
      <c r="AN840" s="193"/>
      <c r="AO840" s="193"/>
      <c r="AP840" s="193"/>
      <c r="AQ840" s="193"/>
      <c r="AR840" s="193"/>
      <c r="AS840" s="193"/>
      <c r="AT840" s="193"/>
      <c r="AU840" s="193"/>
      <c r="AV840" s="193"/>
    </row>
    <row r="841" spans="1:48" ht="15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  <c r="AE841" s="193"/>
      <c r="AF841" s="193"/>
      <c r="AG841" s="193"/>
      <c r="AH841" s="193"/>
      <c r="AI841" s="193"/>
      <c r="AJ841" s="193"/>
      <c r="AK841" s="193"/>
      <c r="AL841" s="193"/>
      <c r="AM841" s="193"/>
      <c r="AN841" s="193"/>
      <c r="AO841" s="193"/>
      <c r="AP841" s="193"/>
      <c r="AQ841" s="193"/>
      <c r="AR841" s="193"/>
      <c r="AS841" s="193"/>
      <c r="AT841" s="193"/>
      <c r="AU841" s="193"/>
      <c r="AV841" s="193"/>
    </row>
    <row r="842" spans="1:48" ht="15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  <c r="AE842" s="193"/>
      <c r="AF842" s="193"/>
      <c r="AG842" s="193"/>
      <c r="AH842" s="193"/>
      <c r="AI842" s="193"/>
      <c r="AJ842" s="193"/>
      <c r="AK842" s="193"/>
      <c r="AL842" s="193"/>
      <c r="AM842" s="193"/>
      <c r="AN842" s="193"/>
      <c r="AO842" s="193"/>
      <c r="AP842" s="193"/>
      <c r="AQ842" s="193"/>
      <c r="AR842" s="193"/>
      <c r="AS842" s="193"/>
      <c r="AT842" s="193"/>
      <c r="AU842" s="193"/>
      <c r="AV842" s="193"/>
    </row>
    <row r="843" spans="1:48" ht="15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  <c r="AE843" s="193"/>
      <c r="AF843" s="193"/>
      <c r="AG843" s="193"/>
      <c r="AH843" s="193"/>
      <c r="AI843" s="193"/>
      <c r="AJ843" s="193"/>
      <c r="AK843" s="193"/>
      <c r="AL843" s="193"/>
      <c r="AM843" s="193"/>
      <c r="AN843" s="193"/>
      <c r="AO843" s="193"/>
      <c r="AP843" s="193"/>
      <c r="AQ843" s="193"/>
      <c r="AR843" s="193"/>
      <c r="AS843" s="193"/>
      <c r="AT843" s="193"/>
      <c r="AU843" s="193"/>
      <c r="AV843" s="193"/>
    </row>
    <row r="844" spans="1:48" ht="15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  <c r="AE844" s="193"/>
      <c r="AF844" s="193"/>
      <c r="AG844" s="193"/>
      <c r="AH844" s="193"/>
      <c r="AI844" s="193"/>
      <c r="AJ844" s="193"/>
      <c r="AK844" s="193"/>
      <c r="AL844" s="193"/>
      <c r="AM844" s="193"/>
      <c r="AN844" s="193"/>
      <c r="AO844" s="193"/>
      <c r="AP844" s="193"/>
      <c r="AQ844" s="193"/>
      <c r="AR844" s="193"/>
      <c r="AS844" s="193"/>
      <c r="AT844" s="193"/>
      <c r="AU844" s="193"/>
      <c r="AV844" s="193"/>
    </row>
    <row r="845" spans="1:48" ht="15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  <c r="AE845" s="193"/>
      <c r="AF845" s="193"/>
      <c r="AG845" s="193"/>
      <c r="AH845" s="193"/>
      <c r="AI845" s="193"/>
      <c r="AJ845" s="193"/>
      <c r="AK845" s="193"/>
      <c r="AL845" s="193"/>
      <c r="AM845" s="193"/>
      <c r="AN845" s="193"/>
      <c r="AO845" s="193"/>
      <c r="AP845" s="193"/>
      <c r="AQ845" s="193"/>
      <c r="AR845" s="193"/>
      <c r="AS845" s="193"/>
      <c r="AT845" s="193"/>
      <c r="AU845" s="193"/>
      <c r="AV845" s="193"/>
    </row>
    <row r="846" spans="1:48" ht="15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  <c r="AE846" s="193"/>
      <c r="AF846" s="193"/>
      <c r="AG846" s="193"/>
      <c r="AH846" s="193"/>
      <c r="AI846" s="193"/>
      <c r="AJ846" s="193"/>
      <c r="AK846" s="193"/>
      <c r="AL846" s="193"/>
      <c r="AM846" s="193"/>
      <c r="AN846" s="193"/>
      <c r="AO846" s="193"/>
      <c r="AP846" s="193"/>
      <c r="AQ846" s="193"/>
      <c r="AR846" s="193"/>
      <c r="AS846" s="193"/>
      <c r="AT846" s="193"/>
      <c r="AU846" s="193"/>
      <c r="AV846" s="193"/>
    </row>
    <row r="847" spans="1:48" ht="15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  <c r="AE847" s="193"/>
      <c r="AF847" s="193"/>
      <c r="AG847" s="193"/>
      <c r="AH847" s="193"/>
      <c r="AI847" s="193"/>
      <c r="AJ847" s="193"/>
      <c r="AK847" s="193"/>
      <c r="AL847" s="193"/>
      <c r="AM847" s="193"/>
      <c r="AN847" s="193"/>
      <c r="AO847" s="193"/>
      <c r="AP847" s="193"/>
      <c r="AQ847" s="193"/>
      <c r="AR847" s="193"/>
      <c r="AS847" s="193"/>
      <c r="AT847" s="193"/>
      <c r="AU847" s="193"/>
      <c r="AV847" s="193"/>
    </row>
    <row r="848" spans="1:48" ht="15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  <c r="AE848" s="193"/>
      <c r="AF848" s="193"/>
      <c r="AG848" s="193"/>
      <c r="AH848" s="193"/>
      <c r="AI848" s="193"/>
      <c r="AJ848" s="193"/>
      <c r="AK848" s="193"/>
      <c r="AL848" s="193"/>
      <c r="AM848" s="193"/>
      <c r="AN848" s="193"/>
      <c r="AO848" s="193"/>
      <c r="AP848" s="193"/>
      <c r="AQ848" s="193"/>
      <c r="AR848" s="193"/>
      <c r="AS848" s="193"/>
      <c r="AT848" s="193"/>
      <c r="AU848" s="193"/>
      <c r="AV848" s="193"/>
    </row>
    <row r="849" spans="1:48" ht="15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  <c r="AE849" s="193"/>
      <c r="AF849" s="193"/>
      <c r="AG849" s="193"/>
      <c r="AH849" s="193"/>
      <c r="AI849" s="193"/>
      <c r="AJ849" s="193"/>
      <c r="AK849" s="193"/>
      <c r="AL849" s="193"/>
      <c r="AM849" s="193"/>
      <c r="AN849" s="193"/>
      <c r="AO849" s="193"/>
      <c r="AP849" s="193"/>
      <c r="AQ849" s="193"/>
      <c r="AR849" s="193"/>
      <c r="AS849" s="193"/>
      <c r="AT849" s="193"/>
      <c r="AU849" s="193"/>
      <c r="AV849" s="193"/>
    </row>
    <row r="850" spans="1:48" ht="15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  <c r="AE850" s="193"/>
      <c r="AF850" s="193"/>
      <c r="AG850" s="193"/>
      <c r="AH850" s="193"/>
      <c r="AI850" s="193"/>
      <c r="AJ850" s="193"/>
      <c r="AK850" s="193"/>
      <c r="AL850" s="193"/>
      <c r="AM850" s="193"/>
      <c r="AN850" s="193"/>
      <c r="AO850" s="193"/>
      <c r="AP850" s="193"/>
      <c r="AQ850" s="193"/>
      <c r="AR850" s="193"/>
      <c r="AS850" s="193"/>
      <c r="AT850" s="193"/>
      <c r="AU850" s="193"/>
      <c r="AV850" s="193"/>
    </row>
    <row r="851" spans="1:48" ht="15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  <c r="AE851" s="193"/>
      <c r="AF851" s="193"/>
      <c r="AG851" s="193"/>
      <c r="AH851" s="193"/>
      <c r="AI851" s="193"/>
      <c r="AJ851" s="193"/>
      <c r="AK851" s="193"/>
      <c r="AL851" s="193"/>
      <c r="AM851" s="193"/>
      <c r="AN851" s="193"/>
      <c r="AO851" s="193"/>
      <c r="AP851" s="193"/>
      <c r="AQ851" s="193"/>
      <c r="AR851" s="193"/>
      <c r="AS851" s="193"/>
      <c r="AT851" s="193"/>
      <c r="AU851" s="193"/>
      <c r="AV851" s="193"/>
    </row>
    <row r="852" spans="1:48" ht="15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  <c r="AE852" s="193"/>
      <c r="AF852" s="193"/>
      <c r="AG852" s="193"/>
      <c r="AH852" s="193"/>
      <c r="AI852" s="193"/>
      <c r="AJ852" s="193"/>
      <c r="AK852" s="193"/>
      <c r="AL852" s="193"/>
      <c r="AM852" s="193"/>
      <c r="AN852" s="193"/>
      <c r="AO852" s="193"/>
      <c r="AP852" s="193"/>
      <c r="AQ852" s="193"/>
      <c r="AR852" s="193"/>
      <c r="AS852" s="193"/>
      <c r="AT852" s="193"/>
      <c r="AU852" s="193"/>
      <c r="AV852" s="193"/>
    </row>
    <row r="853" spans="1:48" ht="15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  <c r="AE853" s="193"/>
      <c r="AF853" s="193"/>
      <c r="AG853" s="193"/>
      <c r="AH853" s="193"/>
      <c r="AI853" s="193"/>
      <c r="AJ853" s="193"/>
      <c r="AK853" s="193"/>
      <c r="AL853" s="193"/>
      <c r="AM853" s="193"/>
      <c r="AN853" s="193"/>
      <c r="AO853" s="193"/>
      <c r="AP853" s="193"/>
      <c r="AQ853" s="193"/>
      <c r="AR853" s="193"/>
      <c r="AS853" s="193"/>
      <c r="AT853" s="193"/>
      <c r="AU853" s="193"/>
      <c r="AV853" s="193"/>
    </row>
    <row r="854" spans="1:48" ht="15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  <c r="AE854" s="193"/>
      <c r="AF854" s="193"/>
      <c r="AG854" s="193"/>
      <c r="AH854" s="193"/>
      <c r="AI854" s="193"/>
      <c r="AJ854" s="193"/>
      <c r="AK854" s="193"/>
      <c r="AL854" s="193"/>
      <c r="AM854" s="193"/>
      <c r="AN854" s="193"/>
      <c r="AO854" s="193"/>
      <c r="AP854" s="193"/>
      <c r="AQ854" s="193"/>
      <c r="AR854" s="193"/>
      <c r="AS854" s="193"/>
      <c r="AT854" s="193"/>
      <c r="AU854" s="193"/>
      <c r="AV854" s="193"/>
    </row>
    <row r="855" spans="1:48" ht="15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  <c r="AE855" s="193"/>
      <c r="AF855" s="193"/>
      <c r="AG855" s="193"/>
      <c r="AH855" s="193"/>
      <c r="AI855" s="193"/>
      <c r="AJ855" s="193"/>
      <c r="AK855" s="193"/>
      <c r="AL855" s="193"/>
      <c r="AM855" s="193"/>
      <c r="AN855" s="193"/>
      <c r="AO855" s="193"/>
      <c r="AP855" s="193"/>
      <c r="AQ855" s="193"/>
      <c r="AR855" s="193"/>
      <c r="AS855" s="193"/>
      <c r="AT855" s="193"/>
      <c r="AU855" s="193"/>
      <c r="AV855" s="193"/>
    </row>
    <row r="856" spans="1:48" ht="15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  <c r="AE856" s="193"/>
      <c r="AF856" s="193"/>
      <c r="AG856" s="193"/>
      <c r="AH856" s="193"/>
      <c r="AI856" s="193"/>
      <c r="AJ856" s="193"/>
      <c r="AK856" s="193"/>
      <c r="AL856" s="193"/>
      <c r="AM856" s="193"/>
      <c r="AN856" s="193"/>
      <c r="AO856" s="193"/>
      <c r="AP856" s="193"/>
      <c r="AQ856" s="193"/>
      <c r="AR856" s="193"/>
      <c r="AS856" s="193"/>
      <c r="AT856" s="193"/>
      <c r="AU856" s="193"/>
      <c r="AV856" s="193"/>
    </row>
    <row r="857" spans="1:48" ht="15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  <c r="AE857" s="193"/>
      <c r="AF857" s="193"/>
      <c r="AG857" s="193"/>
      <c r="AH857" s="193"/>
      <c r="AI857" s="193"/>
      <c r="AJ857" s="193"/>
      <c r="AK857" s="193"/>
      <c r="AL857" s="193"/>
      <c r="AM857" s="193"/>
      <c r="AN857" s="193"/>
      <c r="AO857" s="193"/>
      <c r="AP857" s="193"/>
      <c r="AQ857" s="193"/>
      <c r="AR857" s="193"/>
      <c r="AS857" s="193"/>
      <c r="AT857" s="193"/>
      <c r="AU857" s="193"/>
      <c r="AV857" s="193"/>
    </row>
    <row r="858" spans="1:48" ht="15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  <c r="AE858" s="193"/>
      <c r="AF858" s="193"/>
      <c r="AG858" s="193"/>
      <c r="AH858" s="193"/>
      <c r="AI858" s="193"/>
      <c r="AJ858" s="193"/>
      <c r="AK858" s="193"/>
      <c r="AL858" s="193"/>
      <c r="AM858" s="193"/>
      <c r="AN858" s="193"/>
      <c r="AO858" s="193"/>
      <c r="AP858" s="193"/>
      <c r="AQ858" s="193"/>
      <c r="AR858" s="193"/>
      <c r="AS858" s="193"/>
      <c r="AT858" s="193"/>
      <c r="AU858" s="193"/>
      <c r="AV858" s="193"/>
    </row>
    <row r="859" spans="1:48" ht="15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  <c r="AA859" s="193"/>
      <c r="AB859" s="193"/>
      <c r="AC859" s="193"/>
      <c r="AD859" s="193"/>
      <c r="AE859" s="193"/>
      <c r="AF859" s="193"/>
      <c r="AG859" s="193"/>
      <c r="AH859" s="193"/>
      <c r="AI859" s="193"/>
      <c r="AJ859" s="193"/>
      <c r="AK859" s="193"/>
      <c r="AL859" s="193"/>
      <c r="AM859" s="193"/>
      <c r="AN859" s="193"/>
      <c r="AO859" s="193"/>
      <c r="AP859" s="193"/>
      <c r="AQ859" s="193"/>
      <c r="AR859" s="193"/>
      <c r="AS859" s="193"/>
      <c r="AT859" s="193"/>
      <c r="AU859" s="193"/>
      <c r="AV859" s="193"/>
    </row>
    <row r="860" spans="1:48" ht="15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  <c r="AE860" s="193"/>
      <c r="AF860" s="193"/>
      <c r="AG860" s="193"/>
      <c r="AH860" s="193"/>
      <c r="AI860" s="193"/>
      <c r="AJ860" s="193"/>
      <c r="AK860" s="193"/>
      <c r="AL860" s="193"/>
      <c r="AM860" s="193"/>
      <c r="AN860" s="193"/>
      <c r="AO860" s="193"/>
      <c r="AP860" s="193"/>
      <c r="AQ860" s="193"/>
      <c r="AR860" s="193"/>
      <c r="AS860" s="193"/>
      <c r="AT860" s="193"/>
      <c r="AU860" s="193"/>
      <c r="AV860" s="193"/>
    </row>
    <row r="861" spans="1:48" ht="15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  <c r="AE861" s="193"/>
      <c r="AF861" s="193"/>
      <c r="AG861" s="193"/>
      <c r="AH861" s="193"/>
      <c r="AI861" s="193"/>
      <c r="AJ861" s="193"/>
      <c r="AK861" s="193"/>
      <c r="AL861" s="193"/>
      <c r="AM861" s="193"/>
      <c r="AN861" s="193"/>
      <c r="AO861" s="193"/>
      <c r="AP861" s="193"/>
      <c r="AQ861" s="193"/>
      <c r="AR861" s="193"/>
      <c r="AS861" s="193"/>
      <c r="AT861" s="193"/>
      <c r="AU861" s="193"/>
      <c r="AV861" s="193"/>
    </row>
    <row r="862" spans="1:48" ht="15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  <c r="AE862" s="193"/>
      <c r="AF862" s="193"/>
      <c r="AG862" s="193"/>
      <c r="AH862" s="193"/>
      <c r="AI862" s="193"/>
      <c r="AJ862" s="193"/>
      <c r="AK862" s="193"/>
      <c r="AL862" s="193"/>
      <c r="AM862" s="193"/>
      <c r="AN862" s="193"/>
      <c r="AO862" s="193"/>
      <c r="AP862" s="193"/>
      <c r="AQ862" s="193"/>
      <c r="AR862" s="193"/>
      <c r="AS862" s="193"/>
      <c r="AT862" s="193"/>
      <c r="AU862" s="193"/>
      <c r="AV862" s="193"/>
    </row>
    <row r="863" spans="1:48" ht="15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  <c r="AE863" s="193"/>
      <c r="AF863" s="193"/>
      <c r="AG863" s="193"/>
      <c r="AH863" s="193"/>
      <c r="AI863" s="193"/>
      <c r="AJ863" s="193"/>
      <c r="AK863" s="193"/>
      <c r="AL863" s="193"/>
      <c r="AM863" s="193"/>
      <c r="AN863" s="193"/>
      <c r="AO863" s="193"/>
      <c r="AP863" s="193"/>
      <c r="AQ863" s="193"/>
      <c r="AR863" s="193"/>
      <c r="AS863" s="193"/>
      <c r="AT863" s="193"/>
      <c r="AU863" s="193"/>
      <c r="AV863" s="193"/>
    </row>
    <row r="864" spans="1:48" ht="15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  <c r="AA864" s="193"/>
      <c r="AB864" s="193"/>
      <c r="AC864" s="193"/>
      <c r="AD864" s="193"/>
      <c r="AE864" s="193"/>
      <c r="AF864" s="193"/>
      <c r="AG864" s="193"/>
      <c r="AH864" s="193"/>
      <c r="AI864" s="193"/>
      <c r="AJ864" s="193"/>
      <c r="AK864" s="193"/>
      <c r="AL864" s="193"/>
      <c r="AM864" s="193"/>
      <c r="AN864" s="193"/>
      <c r="AO864" s="193"/>
      <c r="AP864" s="193"/>
      <c r="AQ864" s="193"/>
      <c r="AR864" s="193"/>
      <c r="AS864" s="193"/>
      <c r="AT864" s="193"/>
      <c r="AU864" s="193"/>
      <c r="AV864" s="193"/>
    </row>
    <row r="865" spans="1:48" ht="15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  <c r="AE865" s="193"/>
      <c r="AF865" s="193"/>
      <c r="AG865" s="193"/>
      <c r="AH865" s="193"/>
      <c r="AI865" s="193"/>
      <c r="AJ865" s="193"/>
      <c r="AK865" s="193"/>
      <c r="AL865" s="193"/>
      <c r="AM865" s="193"/>
      <c r="AN865" s="193"/>
      <c r="AO865" s="193"/>
      <c r="AP865" s="193"/>
      <c r="AQ865" s="193"/>
      <c r="AR865" s="193"/>
      <c r="AS865" s="193"/>
      <c r="AT865" s="193"/>
      <c r="AU865" s="193"/>
      <c r="AV865" s="193"/>
    </row>
    <row r="866" spans="1:48" ht="15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  <c r="AE866" s="193"/>
      <c r="AF866" s="193"/>
      <c r="AG866" s="193"/>
      <c r="AH866" s="193"/>
      <c r="AI866" s="193"/>
      <c r="AJ866" s="193"/>
      <c r="AK866" s="193"/>
      <c r="AL866" s="193"/>
      <c r="AM866" s="193"/>
      <c r="AN866" s="193"/>
      <c r="AO866" s="193"/>
      <c r="AP866" s="193"/>
      <c r="AQ866" s="193"/>
      <c r="AR866" s="193"/>
      <c r="AS866" s="193"/>
      <c r="AT866" s="193"/>
      <c r="AU866" s="193"/>
      <c r="AV866" s="193"/>
    </row>
    <row r="867" spans="1:48" ht="15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  <c r="AE867" s="193"/>
      <c r="AF867" s="193"/>
      <c r="AG867" s="193"/>
      <c r="AH867" s="193"/>
      <c r="AI867" s="193"/>
      <c r="AJ867" s="193"/>
      <c r="AK867" s="193"/>
      <c r="AL867" s="193"/>
      <c r="AM867" s="193"/>
      <c r="AN867" s="193"/>
      <c r="AO867" s="193"/>
      <c r="AP867" s="193"/>
      <c r="AQ867" s="193"/>
      <c r="AR867" s="193"/>
      <c r="AS867" s="193"/>
      <c r="AT867" s="193"/>
      <c r="AU867" s="193"/>
      <c r="AV867" s="193"/>
    </row>
    <row r="868" spans="1:48" ht="15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  <c r="AE868" s="193"/>
      <c r="AF868" s="193"/>
      <c r="AG868" s="193"/>
      <c r="AH868" s="193"/>
      <c r="AI868" s="193"/>
      <c r="AJ868" s="193"/>
      <c r="AK868" s="193"/>
      <c r="AL868" s="193"/>
      <c r="AM868" s="193"/>
      <c r="AN868" s="193"/>
      <c r="AO868" s="193"/>
      <c r="AP868" s="193"/>
      <c r="AQ868" s="193"/>
      <c r="AR868" s="193"/>
      <c r="AS868" s="193"/>
      <c r="AT868" s="193"/>
      <c r="AU868" s="193"/>
      <c r="AV868" s="193"/>
    </row>
    <row r="869" spans="1:48" ht="15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  <c r="AE869" s="193"/>
      <c r="AF869" s="193"/>
      <c r="AG869" s="193"/>
      <c r="AH869" s="193"/>
      <c r="AI869" s="193"/>
      <c r="AJ869" s="193"/>
      <c r="AK869" s="193"/>
      <c r="AL869" s="193"/>
      <c r="AM869" s="193"/>
      <c r="AN869" s="193"/>
      <c r="AO869" s="193"/>
      <c r="AP869" s="193"/>
      <c r="AQ869" s="193"/>
      <c r="AR869" s="193"/>
      <c r="AS869" s="193"/>
      <c r="AT869" s="193"/>
      <c r="AU869" s="193"/>
      <c r="AV869" s="193"/>
    </row>
    <row r="870" spans="1:48" ht="15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  <c r="AE870" s="193"/>
      <c r="AF870" s="193"/>
      <c r="AG870" s="193"/>
      <c r="AH870" s="193"/>
      <c r="AI870" s="193"/>
      <c r="AJ870" s="193"/>
      <c r="AK870" s="193"/>
      <c r="AL870" s="193"/>
      <c r="AM870" s="193"/>
      <c r="AN870" s="193"/>
      <c r="AO870" s="193"/>
      <c r="AP870" s="193"/>
      <c r="AQ870" s="193"/>
      <c r="AR870" s="193"/>
      <c r="AS870" s="193"/>
      <c r="AT870" s="193"/>
      <c r="AU870" s="193"/>
      <c r="AV870" s="193"/>
    </row>
    <row r="871" spans="1:48" ht="15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  <c r="AE871" s="193"/>
      <c r="AF871" s="193"/>
      <c r="AG871" s="193"/>
      <c r="AH871" s="193"/>
      <c r="AI871" s="193"/>
      <c r="AJ871" s="193"/>
      <c r="AK871" s="193"/>
      <c r="AL871" s="193"/>
      <c r="AM871" s="193"/>
      <c r="AN871" s="193"/>
      <c r="AO871" s="193"/>
      <c r="AP871" s="193"/>
      <c r="AQ871" s="193"/>
      <c r="AR871" s="193"/>
      <c r="AS871" s="193"/>
      <c r="AT871" s="193"/>
      <c r="AU871" s="193"/>
      <c r="AV871" s="193"/>
    </row>
    <row r="872" spans="1:48" ht="15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  <c r="AA872" s="193"/>
      <c r="AB872" s="193"/>
      <c r="AC872" s="193"/>
      <c r="AD872" s="193"/>
      <c r="AE872" s="193"/>
      <c r="AF872" s="193"/>
      <c r="AG872" s="193"/>
      <c r="AH872" s="193"/>
      <c r="AI872" s="193"/>
      <c r="AJ872" s="193"/>
      <c r="AK872" s="193"/>
      <c r="AL872" s="193"/>
      <c r="AM872" s="193"/>
      <c r="AN872" s="193"/>
      <c r="AO872" s="193"/>
      <c r="AP872" s="193"/>
      <c r="AQ872" s="193"/>
      <c r="AR872" s="193"/>
      <c r="AS872" s="193"/>
      <c r="AT872" s="193"/>
      <c r="AU872" s="193"/>
      <c r="AV872" s="193"/>
    </row>
    <row r="873" spans="1:48" ht="15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  <c r="AE873" s="193"/>
      <c r="AF873" s="193"/>
      <c r="AG873" s="193"/>
      <c r="AH873" s="193"/>
      <c r="AI873" s="193"/>
      <c r="AJ873" s="193"/>
      <c r="AK873" s="193"/>
      <c r="AL873" s="193"/>
      <c r="AM873" s="193"/>
      <c r="AN873" s="193"/>
      <c r="AO873" s="193"/>
      <c r="AP873" s="193"/>
      <c r="AQ873" s="193"/>
      <c r="AR873" s="193"/>
      <c r="AS873" s="193"/>
      <c r="AT873" s="193"/>
      <c r="AU873" s="193"/>
      <c r="AV873" s="193"/>
    </row>
    <row r="874" spans="1:48" ht="15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  <c r="AE874" s="193"/>
      <c r="AF874" s="193"/>
      <c r="AG874" s="193"/>
      <c r="AH874" s="193"/>
      <c r="AI874" s="193"/>
      <c r="AJ874" s="193"/>
      <c r="AK874" s="193"/>
      <c r="AL874" s="193"/>
      <c r="AM874" s="193"/>
      <c r="AN874" s="193"/>
      <c r="AO874" s="193"/>
      <c r="AP874" s="193"/>
      <c r="AQ874" s="193"/>
      <c r="AR874" s="193"/>
      <c r="AS874" s="193"/>
      <c r="AT874" s="193"/>
      <c r="AU874" s="193"/>
      <c r="AV874" s="193"/>
    </row>
    <row r="875" spans="1:48" ht="15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  <c r="AE875" s="193"/>
      <c r="AF875" s="193"/>
      <c r="AG875" s="193"/>
      <c r="AH875" s="193"/>
      <c r="AI875" s="193"/>
      <c r="AJ875" s="193"/>
      <c r="AK875" s="193"/>
      <c r="AL875" s="193"/>
      <c r="AM875" s="193"/>
      <c r="AN875" s="193"/>
      <c r="AO875" s="193"/>
      <c r="AP875" s="193"/>
      <c r="AQ875" s="193"/>
      <c r="AR875" s="193"/>
      <c r="AS875" s="193"/>
      <c r="AT875" s="193"/>
      <c r="AU875" s="193"/>
      <c r="AV875" s="193"/>
    </row>
    <row r="876" spans="1:48" ht="15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  <c r="AE876" s="193"/>
      <c r="AF876" s="193"/>
      <c r="AG876" s="193"/>
      <c r="AH876" s="193"/>
      <c r="AI876" s="193"/>
      <c r="AJ876" s="193"/>
      <c r="AK876" s="193"/>
      <c r="AL876" s="193"/>
      <c r="AM876" s="193"/>
      <c r="AN876" s="193"/>
      <c r="AO876" s="193"/>
      <c r="AP876" s="193"/>
      <c r="AQ876" s="193"/>
      <c r="AR876" s="193"/>
      <c r="AS876" s="193"/>
      <c r="AT876" s="193"/>
      <c r="AU876" s="193"/>
      <c r="AV876" s="193"/>
    </row>
    <row r="877" spans="1:48" ht="15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  <c r="AE877" s="193"/>
      <c r="AF877" s="193"/>
      <c r="AG877" s="193"/>
      <c r="AH877" s="193"/>
      <c r="AI877" s="193"/>
      <c r="AJ877" s="193"/>
      <c r="AK877" s="193"/>
      <c r="AL877" s="193"/>
      <c r="AM877" s="193"/>
      <c r="AN877" s="193"/>
      <c r="AO877" s="193"/>
      <c r="AP877" s="193"/>
      <c r="AQ877" s="193"/>
      <c r="AR877" s="193"/>
      <c r="AS877" s="193"/>
      <c r="AT877" s="193"/>
      <c r="AU877" s="193"/>
      <c r="AV877" s="193"/>
    </row>
    <row r="878" spans="1:48" ht="15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  <c r="AA878" s="193"/>
      <c r="AB878" s="193"/>
      <c r="AC878" s="193"/>
      <c r="AD878" s="193"/>
      <c r="AE878" s="193"/>
      <c r="AF878" s="193"/>
      <c r="AG878" s="193"/>
      <c r="AH878" s="193"/>
      <c r="AI878" s="193"/>
      <c r="AJ878" s="193"/>
      <c r="AK878" s="193"/>
      <c r="AL878" s="193"/>
      <c r="AM878" s="193"/>
      <c r="AN878" s="193"/>
      <c r="AO878" s="193"/>
      <c r="AP878" s="193"/>
      <c r="AQ878" s="193"/>
      <c r="AR878" s="193"/>
      <c r="AS878" s="193"/>
      <c r="AT878" s="193"/>
      <c r="AU878" s="193"/>
      <c r="AV878" s="193"/>
    </row>
    <row r="879" spans="1:48" ht="15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  <c r="AE879" s="193"/>
      <c r="AF879" s="193"/>
      <c r="AG879" s="193"/>
      <c r="AH879" s="193"/>
      <c r="AI879" s="193"/>
      <c r="AJ879" s="193"/>
      <c r="AK879" s="193"/>
      <c r="AL879" s="193"/>
      <c r="AM879" s="193"/>
      <c r="AN879" s="193"/>
      <c r="AO879" s="193"/>
      <c r="AP879" s="193"/>
      <c r="AQ879" s="193"/>
      <c r="AR879" s="193"/>
      <c r="AS879" s="193"/>
      <c r="AT879" s="193"/>
      <c r="AU879" s="193"/>
      <c r="AV879" s="193"/>
    </row>
    <row r="880" spans="1:48" ht="15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  <c r="AE880" s="193"/>
      <c r="AF880" s="193"/>
      <c r="AG880" s="193"/>
      <c r="AH880" s="193"/>
      <c r="AI880" s="193"/>
      <c r="AJ880" s="193"/>
      <c r="AK880" s="193"/>
      <c r="AL880" s="193"/>
      <c r="AM880" s="193"/>
      <c r="AN880" s="193"/>
      <c r="AO880" s="193"/>
      <c r="AP880" s="193"/>
      <c r="AQ880" s="193"/>
      <c r="AR880" s="193"/>
      <c r="AS880" s="193"/>
      <c r="AT880" s="193"/>
      <c r="AU880" s="193"/>
      <c r="AV880" s="193"/>
    </row>
    <row r="881" spans="1:48" ht="15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  <c r="AE881" s="193"/>
      <c r="AF881" s="193"/>
      <c r="AG881" s="193"/>
      <c r="AH881" s="193"/>
      <c r="AI881" s="193"/>
      <c r="AJ881" s="193"/>
      <c r="AK881" s="193"/>
      <c r="AL881" s="193"/>
      <c r="AM881" s="193"/>
      <c r="AN881" s="193"/>
      <c r="AO881" s="193"/>
      <c r="AP881" s="193"/>
      <c r="AQ881" s="193"/>
      <c r="AR881" s="193"/>
      <c r="AS881" s="193"/>
      <c r="AT881" s="193"/>
      <c r="AU881" s="193"/>
      <c r="AV881" s="193"/>
    </row>
    <row r="882" spans="1:48" ht="15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  <c r="AE882" s="193"/>
      <c r="AF882" s="193"/>
      <c r="AG882" s="193"/>
      <c r="AH882" s="193"/>
      <c r="AI882" s="193"/>
      <c r="AJ882" s="193"/>
      <c r="AK882" s="193"/>
      <c r="AL882" s="193"/>
      <c r="AM882" s="193"/>
      <c r="AN882" s="193"/>
      <c r="AO882" s="193"/>
      <c r="AP882" s="193"/>
      <c r="AQ882" s="193"/>
      <c r="AR882" s="193"/>
      <c r="AS882" s="193"/>
      <c r="AT882" s="193"/>
      <c r="AU882" s="193"/>
      <c r="AV882" s="193"/>
    </row>
    <row r="883" spans="1:48" ht="15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  <c r="AE883" s="193"/>
      <c r="AF883" s="193"/>
      <c r="AG883" s="193"/>
      <c r="AH883" s="193"/>
      <c r="AI883" s="193"/>
      <c r="AJ883" s="193"/>
      <c r="AK883" s="193"/>
      <c r="AL883" s="193"/>
      <c r="AM883" s="193"/>
      <c r="AN883" s="193"/>
      <c r="AO883" s="193"/>
      <c r="AP883" s="193"/>
      <c r="AQ883" s="193"/>
      <c r="AR883" s="193"/>
      <c r="AS883" s="193"/>
      <c r="AT883" s="193"/>
      <c r="AU883" s="193"/>
      <c r="AV883" s="193"/>
    </row>
    <row r="884" spans="1:48" ht="15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  <c r="AE884" s="193"/>
      <c r="AF884" s="193"/>
      <c r="AG884" s="193"/>
      <c r="AH884" s="193"/>
      <c r="AI884" s="193"/>
      <c r="AJ884" s="193"/>
      <c r="AK884" s="193"/>
      <c r="AL884" s="193"/>
      <c r="AM884" s="193"/>
      <c r="AN884" s="193"/>
      <c r="AO884" s="193"/>
      <c r="AP884" s="193"/>
      <c r="AQ884" s="193"/>
      <c r="AR884" s="193"/>
      <c r="AS884" s="193"/>
      <c r="AT884" s="193"/>
      <c r="AU884" s="193"/>
      <c r="AV884" s="193"/>
    </row>
    <row r="885" spans="1:48" ht="15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  <c r="AE885" s="193"/>
      <c r="AF885" s="193"/>
      <c r="AG885" s="193"/>
      <c r="AH885" s="193"/>
      <c r="AI885" s="193"/>
      <c r="AJ885" s="193"/>
      <c r="AK885" s="193"/>
      <c r="AL885" s="193"/>
      <c r="AM885" s="193"/>
      <c r="AN885" s="193"/>
      <c r="AO885" s="193"/>
      <c r="AP885" s="193"/>
      <c r="AQ885" s="193"/>
      <c r="AR885" s="193"/>
      <c r="AS885" s="193"/>
      <c r="AT885" s="193"/>
      <c r="AU885" s="193"/>
      <c r="AV885" s="193"/>
    </row>
    <row r="886" spans="1:48" ht="15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  <c r="AE886" s="193"/>
      <c r="AF886" s="193"/>
      <c r="AG886" s="193"/>
      <c r="AH886" s="193"/>
      <c r="AI886" s="193"/>
      <c r="AJ886" s="193"/>
      <c r="AK886" s="193"/>
      <c r="AL886" s="193"/>
      <c r="AM886" s="193"/>
      <c r="AN886" s="193"/>
      <c r="AO886" s="193"/>
      <c r="AP886" s="193"/>
      <c r="AQ886" s="193"/>
      <c r="AR886" s="193"/>
      <c r="AS886" s="193"/>
      <c r="AT886" s="193"/>
      <c r="AU886" s="193"/>
      <c r="AV886" s="193"/>
    </row>
    <row r="887" spans="1:48" ht="15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  <c r="AE887" s="193"/>
      <c r="AF887" s="193"/>
      <c r="AG887" s="193"/>
      <c r="AH887" s="193"/>
      <c r="AI887" s="193"/>
      <c r="AJ887" s="193"/>
      <c r="AK887" s="193"/>
      <c r="AL887" s="193"/>
      <c r="AM887" s="193"/>
      <c r="AN887" s="193"/>
      <c r="AO887" s="193"/>
      <c r="AP887" s="193"/>
      <c r="AQ887" s="193"/>
      <c r="AR887" s="193"/>
      <c r="AS887" s="193"/>
      <c r="AT887" s="193"/>
      <c r="AU887" s="193"/>
      <c r="AV887" s="193"/>
    </row>
    <row r="888" spans="1:48" ht="15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  <c r="AE888" s="193"/>
      <c r="AF888" s="193"/>
      <c r="AG888" s="193"/>
      <c r="AH888" s="193"/>
      <c r="AI888" s="193"/>
      <c r="AJ888" s="193"/>
      <c r="AK888" s="193"/>
      <c r="AL888" s="193"/>
      <c r="AM888" s="193"/>
      <c r="AN888" s="193"/>
      <c r="AO888" s="193"/>
      <c r="AP888" s="193"/>
      <c r="AQ888" s="193"/>
      <c r="AR888" s="193"/>
      <c r="AS888" s="193"/>
      <c r="AT888" s="193"/>
      <c r="AU888" s="193"/>
      <c r="AV888" s="193"/>
    </row>
    <row r="889" spans="1:48" ht="15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  <c r="AE889" s="193"/>
      <c r="AF889" s="193"/>
      <c r="AG889" s="193"/>
      <c r="AH889" s="193"/>
      <c r="AI889" s="193"/>
      <c r="AJ889" s="193"/>
      <c r="AK889" s="193"/>
      <c r="AL889" s="193"/>
      <c r="AM889" s="193"/>
      <c r="AN889" s="193"/>
      <c r="AO889" s="193"/>
      <c r="AP889" s="193"/>
      <c r="AQ889" s="193"/>
      <c r="AR889" s="193"/>
      <c r="AS889" s="193"/>
      <c r="AT889" s="193"/>
      <c r="AU889" s="193"/>
      <c r="AV889" s="193"/>
    </row>
    <row r="890" spans="1:48" ht="15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  <c r="AE890" s="193"/>
      <c r="AF890" s="193"/>
      <c r="AG890" s="193"/>
      <c r="AH890" s="193"/>
      <c r="AI890" s="193"/>
      <c r="AJ890" s="193"/>
      <c r="AK890" s="193"/>
      <c r="AL890" s="193"/>
      <c r="AM890" s="193"/>
      <c r="AN890" s="193"/>
      <c r="AO890" s="193"/>
      <c r="AP890" s="193"/>
      <c r="AQ890" s="193"/>
      <c r="AR890" s="193"/>
      <c r="AS890" s="193"/>
      <c r="AT890" s="193"/>
      <c r="AU890" s="193"/>
      <c r="AV890" s="193"/>
    </row>
    <row r="891" spans="1:48" ht="15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  <c r="AE891" s="193"/>
      <c r="AF891" s="193"/>
      <c r="AG891" s="193"/>
      <c r="AH891" s="193"/>
      <c r="AI891" s="193"/>
      <c r="AJ891" s="193"/>
      <c r="AK891" s="193"/>
      <c r="AL891" s="193"/>
      <c r="AM891" s="193"/>
      <c r="AN891" s="193"/>
      <c r="AO891" s="193"/>
      <c r="AP891" s="193"/>
      <c r="AQ891" s="193"/>
      <c r="AR891" s="193"/>
      <c r="AS891" s="193"/>
      <c r="AT891" s="193"/>
      <c r="AU891" s="193"/>
      <c r="AV891" s="193"/>
    </row>
    <row r="892" spans="1:48" ht="15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  <c r="AE892" s="193"/>
      <c r="AF892" s="193"/>
      <c r="AG892" s="193"/>
      <c r="AH892" s="193"/>
      <c r="AI892" s="193"/>
      <c r="AJ892" s="193"/>
      <c r="AK892" s="193"/>
      <c r="AL892" s="193"/>
      <c r="AM892" s="193"/>
      <c r="AN892" s="193"/>
      <c r="AO892" s="193"/>
      <c r="AP892" s="193"/>
      <c r="AQ892" s="193"/>
      <c r="AR892" s="193"/>
      <c r="AS892" s="193"/>
      <c r="AT892" s="193"/>
      <c r="AU892" s="193"/>
      <c r="AV892" s="193"/>
    </row>
    <row r="893" spans="1:48" ht="15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  <c r="AE893" s="193"/>
      <c r="AF893" s="193"/>
      <c r="AG893" s="193"/>
      <c r="AH893" s="193"/>
      <c r="AI893" s="193"/>
      <c r="AJ893" s="193"/>
      <c r="AK893" s="193"/>
      <c r="AL893" s="193"/>
      <c r="AM893" s="193"/>
      <c r="AN893" s="193"/>
      <c r="AO893" s="193"/>
      <c r="AP893" s="193"/>
      <c r="AQ893" s="193"/>
      <c r="AR893" s="193"/>
      <c r="AS893" s="193"/>
      <c r="AT893" s="193"/>
      <c r="AU893" s="193"/>
      <c r="AV893" s="193"/>
    </row>
    <row r="894" spans="1:48" ht="15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  <c r="AE894" s="193"/>
      <c r="AF894" s="193"/>
      <c r="AG894" s="193"/>
      <c r="AH894" s="193"/>
      <c r="AI894" s="193"/>
      <c r="AJ894" s="193"/>
      <c r="AK894" s="193"/>
      <c r="AL894" s="193"/>
      <c r="AM894" s="193"/>
      <c r="AN894" s="193"/>
      <c r="AO894" s="193"/>
      <c r="AP894" s="193"/>
      <c r="AQ894" s="193"/>
      <c r="AR894" s="193"/>
      <c r="AS894" s="193"/>
      <c r="AT894" s="193"/>
      <c r="AU894" s="193"/>
      <c r="AV894" s="193"/>
    </row>
    <row r="895" spans="1:48" ht="15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  <c r="AE895" s="193"/>
      <c r="AF895" s="193"/>
      <c r="AG895" s="193"/>
      <c r="AH895" s="193"/>
      <c r="AI895" s="193"/>
      <c r="AJ895" s="193"/>
      <c r="AK895" s="193"/>
      <c r="AL895" s="193"/>
      <c r="AM895" s="193"/>
      <c r="AN895" s="193"/>
      <c r="AO895" s="193"/>
      <c r="AP895" s="193"/>
      <c r="AQ895" s="193"/>
      <c r="AR895" s="193"/>
      <c r="AS895" s="193"/>
      <c r="AT895" s="193"/>
      <c r="AU895" s="193"/>
      <c r="AV895" s="193"/>
    </row>
    <row r="896" spans="1:48" ht="15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  <c r="AE896" s="193"/>
      <c r="AF896" s="193"/>
      <c r="AG896" s="193"/>
      <c r="AH896" s="193"/>
      <c r="AI896" s="193"/>
      <c r="AJ896" s="193"/>
      <c r="AK896" s="193"/>
      <c r="AL896" s="193"/>
      <c r="AM896" s="193"/>
      <c r="AN896" s="193"/>
      <c r="AO896" s="193"/>
      <c r="AP896" s="193"/>
      <c r="AQ896" s="193"/>
      <c r="AR896" s="193"/>
      <c r="AS896" s="193"/>
      <c r="AT896" s="193"/>
      <c r="AU896" s="193"/>
      <c r="AV896" s="193"/>
    </row>
    <row r="897" spans="1:48" ht="15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  <c r="AE897" s="193"/>
      <c r="AF897" s="193"/>
      <c r="AG897" s="193"/>
      <c r="AH897" s="193"/>
      <c r="AI897" s="193"/>
      <c r="AJ897" s="193"/>
      <c r="AK897" s="193"/>
      <c r="AL897" s="193"/>
      <c r="AM897" s="193"/>
      <c r="AN897" s="193"/>
      <c r="AO897" s="193"/>
      <c r="AP897" s="193"/>
      <c r="AQ897" s="193"/>
      <c r="AR897" s="193"/>
      <c r="AS897" s="193"/>
      <c r="AT897" s="193"/>
      <c r="AU897" s="193"/>
      <c r="AV897" s="193"/>
    </row>
    <row r="898" spans="1:48" ht="15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  <c r="AE898" s="193"/>
      <c r="AF898" s="193"/>
      <c r="AG898" s="193"/>
      <c r="AH898" s="193"/>
      <c r="AI898" s="193"/>
      <c r="AJ898" s="193"/>
      <c r="AK898" s="193"/>
      <c r="AL898" s="193"/>
      <c r="AM898" s="193"/>
      <c r="AN898" s="193"/>
      <c r="AO898" s="193"/>
      <c r="AP898" s="193"/>
      <c r="AQ898" s="193"/>
      <c r="AR898" s="193"/>
      <c r="AS898" s="193"/>
      <c r="AT898" s="193"/>
      <c r="AU898" s="193"/>
      <c r="AV898" s="193"/>
    </row>
    <row r="899" spans="1:48" ht="15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  <c r="AE899" s="193"/>
      <c r="AF899" s="193"/>
      <c r="AG899" s="193"/>
      <c r="AH899" s="193"/>
      <c r="AI899" s="193"/>
      <c r="AJ899" s="193"/>
      <c r="AK899" s="193"/>
      <c r="AL899" s="193"/>
      <c r="AM899" s="193"/>
      <c r="AN899" s="193"/>
      <c r="AO899" s="193"/>
      <c r="AP899" s="193"/>
      <c r="AQ899" s="193"/>
      <c r="AR899" s="193"/>
      <c r="AS899" s="193"/>
      <c r="AT899" s="193"/>
      <c r="AU899" s="193"/>
      <c r="AV899" s="193"/>
    </row>
    <row r="900" spans="1:48" ht="15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  <c r="AE900" s="193"/>
      <c r="AF900" s="193"/>
      <c r="AG900" s="193"/>
      <c r="AH900" s="193"/>
      <c r="AI900" s="193"/>
      <c r="AJ900" s="193"/>
      <c r="AK900" s="193"/>
      <c r="AL900" s="193"/>
      <c r="AM900" s="193"/>
      <c r="AN900" s="193"/>
      <c r="AO900" s="193"/>
      <c r="AP900" s="193"/>
      <c r="AQ900" s="193"/>
      <c r="AR900" s="193"/>
      <c r="AS900" s="193"/>
      <c r="AT900" s="193"/>
      <c r="AU900" s="193"/>
      <c r="AV900" s="193"/>
    </row>
    <row r="901" spans="1:48" ht="15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  <c r="AA901" s="193"/>
      <c r="AB901" s="193"/>
      <c r="AC901" s="193"/>
      <c r="AD901" s="193"/>
      <c r="AE901" s="193"/>
      <c r="AF901" s="193"/>
      <c r="AG901" s="193"/>
      <c r="AH901" s="193"/>
      <c r="AI901" s="193"/>
      <c r="AJ901" s="193"/>
      <c r="AK901" s="193"/>
      <c r="AL901" s="193"/>
      <c r="AM901" s="193"/>
      <c r="AN901" s="193"/>
      <c r="AO901" s="193"/>
      <c r="AP901" s="193"/>
      <c r="AQ901" s="193"/>
      <c r="AR901" s="193"/>
      <c r="AS901" s="193"/>
      <c r="AT901" s="193"/>
      <c r="AU901" s="193"/>
      <c r="AV901" s="193"/>
    </row>
    <row r="902" spans="1:48" ht="15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  <c r="AE902" s="193"/>
      <c r="AF902" s="193"/>
      <c r="AG902" s="193"/>
      <c r="AH902" s="193"/>
      <c r="AI902" s="193"/>
      <c r="AJ902" s="193"/>
      <c r="AK902" s="193"/>
      <c r="AL902" s="193"/>
      <c r="AM902" s="193"/>
      <c r="AN902" s="193"/>
      <c r="AO902" s="193"/>
      <c r="AP902" s="193"/>
      <c r="AQ902" s="193"/>
      <c r="AR902" s="193"/>
      <c r="AS902" s="193"/>
      <c r="AT902" s="193"/>
      <c r="AU902" s="193"/>
      <c r="AV902" s="193"/>
    </row>
    <row r="903" spans="1:48" ht="15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  <c r="AE903" s="193"/>
      <c r="AF903" s="193"/>
      <c r="AG903" s="193"/>
      <c r="AH903" s="193"/>
      <c r="AI903" s="193"/>
      <c r="AJ903" s="193"/>
      <c r="AK903" s="193"/>
      <c r="AL903" s="193"/>
      <c r="AM903" s="193"/>
      <c r="AN903" s="193"/>
      <c r="AO903" s="193"/>
      <c r="AP903" s="193"/>
      <c r="AQ903" s="193"/>
      <c r="AR903" s="193"/>
      <c r="AS903" s="193"/>
      <c r="AT903" s="193"/>
      <c r="AU903" s="193"/>
      <c r="AV903" s="193"/>
    </row>
    <row r="904" spans="1:48" ht="15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  <c r="AE904" s="193"/>
      <c r="AF904" s="193"/>
      <c r="AG904" s="193"/>
      <c r="AH904" s="193"/>
      <c r="AI904" s="193"/>
      <c r="AJ904" s="193"/>
      <c r="AK904" s="193"/>
      <c r="AL904" s="193"/>
      <c r="AM904" s="193"/>
      <c r="AN904" s="193"/>
      <c r="AO904" s="193"/>
      <c r="AP904" s="193"/>
      <c r="AQ904" s="193"/>
      <c r="AR904" s="193"/>
      <c r="AS904" s="193"/>
      <c r="AT904" s="193"/>
      <c r="AU904" s="193"/>
      <c r="AV904" s="193"/>
    </row>
    <row r="905" spans="1:48" ht="15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  <c r="AE905" s="193"/>
      <c r="AF905" s="193"/>
      <c r="AG905" s="193"/>
      <c r="AH905" s="193"/>
      <c r="AI905" s="193"/>
      <c r="AJ905" s="193"/>
      <c r="AK905" s="193"/>
      <c r="AL905" s="193"/>
      <c r="AM905" s="193"/>
      <c r="AN905" s="193"/>
      <c r="AO905" s="193"/>
      <c r="AP905" s="193"/>
      <c r="AQ905" s="193"/>
      <c r="AR905" s="193"/>
      <c r="AS905" s="193"/>
      <c r="AT905" s="193"/>
      <c r="AU905" s="193"/>
      <c r="AV905" s="193"/>
    </row>
    <row r="906" spans="1:48" ht="15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  <c r="AA906" s="193"/>
      <c r="AB906" s="193"/>
      <c r="AC906" s="193"/>
      <c r="AD906" s="193"/>
      <c r="AE906" s="193"/>
      <c r="AF906" s="193"/>
      <c r="AG906" s="193"/>
      <c r="AH906" s="193"/>
      <c r="AI906" s="193"/>
      <c r="AJ906" s="193"/>
      <c r="AK906" s="193"/>
      <c r="AL906" s="193"/>
      <c r="AM906" s="193"/>
      <c r="AN906" s="193"/>
      <c r="AO906" s="193"/>
      <c r="AP906" s="193"/>
      <c r="AQ906" s="193"/>
      <c r="AR906" s="193"/>
      <c r="AS906" s="193"/>
      <c r="AT906" s="193"/>
      <c r="AU906" s="193"/>
      <c r="AV906" s="193"/>
    </row>
    <row r="907" spans="1:48" ht="15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  <c r="AE907" s="193"/>
      <c r="AF907" s="193"/>
      <c r="AG907" s="193"/>
      <c r="AH907" s="193"/>
      <c r="AI907" s="193"/>
      <c r="AJ907" s="193"/>
      <c r="AK907" s="193"/>
      <c r="AL907" s="193"/>
      <c r="AM907" s="193"/>
      <c r="AN907" s="193"/>
      <c r="AO907" s="193"/>
      <c r="AP907" s="193"/>
      <c r="AQ907" s="193"/>
      <c r="AR907" s="193"/>
      <c r="AS907" s="193"/>
      <c r="AT907" s="193"/>
      <c r="AU907" s="193"/>
      <c r="AV907" s="193"/>
    </row>
    <row r="908" spans="1:48" ht="15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  <c r="AE908" s="193"/>
      <c r="AF908" s="193"/>
      <c r="AG908" s="193"/>
      <c r="AH908" s="193"/>
      <c r="AI908" s="193"/>
      <c r="AJ908" s="193"/>
      <c r="AK908" s="193"/>
      <c r="AL908" s="193"/>
      <c r="AM908" s="193"/>
      <c r="AN908" s="193"/>
      <c r="AO908" s="193"/>
      <c r="AP908" s="193"/>
      <c r="AQ908" s="193"/>
      <c r="AR908" s="193"/>
      <c r="AS908" s="193"/>
      <c r="AT908" s="193"/>
      <c r="AU908" s="193"/>
      <c r="AV908" s="193"/>
    </row>
    <row r="909" spans="1:48" ht="15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  <c r="AE909" s="193"/>
      <c r="AF909" s="193"/>
      <c r="AG909" s="193"/>
      <c r="AH909" s="193"/>
      <c r="AI909" s="193"/>
      <c r="AJ909" s="193"/>
      <c r="AK909" s="193"/>
      <c r="AL909" s="193"/>
      <c r="AM909" s="193"/>
      <c r="AN909" s="193"/>
      <c r="AO909" s="193"/>
      <c r="AP909" s="193"/>
      <c r="AQ909" s="193"/>
      <c r="AR909" s="193"/>
      <c r="AS909" s="193"/>
      <c r="AT909" s="193"/>
      <c r="AU909" s="193"/>
      <c r="AV909" s="193"/>
    </row>
    <row r="910" spans="1:48" ht="15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  <c r="AE910" s="193"/>
      <c r="AF910" s="193"/>
      <c r="AG910" s="193"/>
      <c r="AH910" s="193"/>
      <c r="AI910" s="193"/>
      <c r="AJ910" s="193"/>
      <c r="AK910" s="193"/>
      <c r="AL910" s="193"/>
      <c r="AM910" s="193"/>
      <c r="AN910" s="193"/>
      <c r="AO910" s="193"/>
      <c r="AP910" s="193"/>
      <c r="AQ910" s="193"/>
      <c r="AR910" s="193"/>
      <c r="AS910" s="193"/>
      <c r="AT910" s="193"/>
      <c r="AU910" s="193"/>
      <c r="AV910" s="193"/>
    </row>
    <row r="911" spans="1:48" ht="15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  <c r="AE911" s="193"/>
      <c r="AF911" s="193"/>
      <c r="AG911" s="193"/>
      <c r="AH911" s="193"/>
      <c r="AI911" s="193"/>
      <c r="AJ911" s="193"/>
      <c r="AK911" s="193"/>
      <c r="AL911" s="193"/>
      <c r="AM911" s="193"/>
      <c r="AN911" s="193"/>
      <c r="AO911" s="193"/>
      <c r="AP911" s="193"/>
      <c r="AQ911" s="193"/>
      <c r="AR911" s="193"/>
      <c r="AS911" s="193"/>
      <c r="AT911" s="193"/>
      <c r="AU911" s="193"/>
      <c r="AV911" s="193"/>
    </row>
    <row r="912" spans="1:48" ht="15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  <c r="AE912" s="193"/>
      <c r="AF912" s="193"/>
      <c r="AG912" s="193"/>
      <c r="AH912" s="193"/>
      <c r="AI912" s="193"/>
      <c r="AJ912" s="193"/>
      <c r="AK912" s="193"/>
      <c r="AL912" s="193"/>
      <c r="AM912" s="193"/>
      <c r="AN912" s="193"/>
      <c r="AO912" s="193"/>
      <c r="AP912" s="193"/>
      <c r="AQ912" s="193"/>
      <c r="AR912" s="193"/>
      <c r="AS912" s="193"/>
      <c r="AT912" s="193"/>
      <c r="AU912" s="193"/>
      <c r="AV912" s="193"/>
    </row>
    <row r="913" spans="1:48" ht="15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  <c r="AE913" s="193"/>
      <c r="AF913" s="193"/>
      <c r="AG913" s="193"/>
      <c r="AH913" s="193"/>
      <c r="AI913" s="193"/>
      <c r="AJ913" s="193"/>
      <c r="AK913" s="193"/>
      <c r="AL913" s="193"/>
      <c r="AM913" s="193"/>
      <c r="AN913" s="193"/>
      <c r="AO913" s="193"/>
      <c r="AP913" s="193"/>
      <c r="AQ913" s="193"/>
      <c r="AR913" s="193"/>
      <c r="AS913" s="193"/>
      <c r="AT913" s="193"/>
      <c r="AU913" s="193"/>
      <c r="AV913" s="193"/>
    </row>
    <row r="914" spans="1:48" ht="15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  <c r="AA914" s="193"/>
      <c r="AB914" s="193"/>
      <c r="AC914" s="193"/>
      <c r="AD914" s="193"/>
      <c r="AE914" s="193"/>
      <c r="AF914" s="193"/>
      <c r="AG914" s="193"/>
      <c r="AH914" s="193"/>
      <c r="AI914" s="193"/>
      <c r="AJ914" s="193"/>
      <c r="AK914" s="193"/>
      <c r="AL914" s="193"/>
      <c r="AM914" s="193"/>
      <c r="AN914" s="193"/>
      <c r="AO914" s="193"/>
      <c r="AP914" s="193"/>
      <c r="AQ914" s="193"/>
      <c r="AR914" s="193"/>
      <c r="AS914" s="193"/>
      <c r="AT914" s="193"/>
      <c r="AU914" s="193"/>
      <c r="AV914" s="193"/>
    </row>
    <row r="915" spans="1:48" ht="15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  <c r="AE915" s="193"/>
      <c r="AF915" s="193"/>
      <c r="AG915" s="193"/>
      <c r="AH915" s="193"/>
      <c r="AI915" s="193"/>
      <c r="AJ915" s="193"/>
      <c r="AK915" s="193"/>
      <c r="AL915" s="193"/>
      <c r="AM915" s="193"/>
      <c r="AN915" s="193"/>
      <c r="AO915" s="193"/>
      <c r="AP915" s="193"/>
      <c r="AQ915" s="193"/>
      <c r="AR915" s="193"/>
      <c r="AS915" s="193"/>
      <c r="AT915" s="193"/>
      <c r="AU915" s="193"/>
      <c r="AV915" s="193"/>
    </row>
    <row r="916" spans="1:48" ht="15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  <c r="AE916" s="193"/>
      <c r="AF916" s="193"/>
      <c r="AG916" s="193"/>
      <c r="AH916" s="193"/>
      <c r="AI916" s="193"/>
      <c r="AJ916" s="193"/>
      <c r="AK916" s="193"/>
      <c r="AL916" s="193"/>
      <c r="AM916" s="193"/>
      <c r="AN916" s="193"/>
      <c r="AO916" s="193"/>
      <c r="AP916" s="193"/>
      <c r="AQ916" s="193"/>
      <c r="AR916" s="193"/>
      <c r="AS916" s="193"/>
      <c r="AT916" s="193"/>
      <c r="AU916" s="193"/>
      <c r="AV916" s="193"/>
    </row>
    <row r="917" spans="1:48" ht="15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  <c r="AE917" s="193"/>
      <c r="AF917" s="193"/>
      <c r="AG917" s="193"/>
      <c r="AH917" s="193"/>
      <c r="AI917" s="193"/>
      <c r="AJ917" s="193"/>
      <c r="AK917" s="193"/>
      <c r="AL917" s="193"/>
      <c r="AM917" s="193"/>
      <c r="AN917" s="193"/>
      <c r="AO917" s="193"/>
      <c r="AP917" s="193"/>
      <c r="AQ917" s="193"/>
      <c r="AR917" s="193"/>
      <c r="AS917" s="193"/>
      <c r="AT917" s="193"/>
      <c r="AU917" s="193"/>
      <c r="AV917" s="193"/>
    </row>
    <row r="918" spans="1:48" ht="15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  <c r="AE918" s="193"/>
      <c r="AF918" s="193"/>
      <c r="AG918" s="193"/>
      <c r="AH918" s="193"/>
      <c r="AI918" s="193"/>
      <c r="AJ918" s="193"/>
      <c r="AK918" s="193"/>
      <c r="AL918" s="193"/>
      <c r="AM918" s="193"/>
      <c r="AN918" s="193"/>
      <c r="AO918" s="193"/>
      <c r="AP918" s="193"/>
      <c r="AQ918" s="193"/>
      <c r="AR918" s="193"/>
      <c r="AS918" s="193"/>
      <c r="AT918" s="193"/>
      <c r="AU918" s="193"/>
      <c r="AV918" s="193"/>
    </row>
    <row r="919" spans="1:48" ht="15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  <c r="AE919" s="193"/>
      <c r="AF919" s="193"/>
      <c r="AG919" s="193"/>
      <c r="AH919" s="193"/>
      <c r="AI919" s="193"/>
      <c r="AJ919" s="193"/>
      <c r="AK919" s="193"/>
      <c r="AL919" s="193"/>
      <c r="AM919" s="193"/>
      <c r="AN919" s="193"/>
      <c r="AO919" s="193"/>
      <c r="AP919" s="193"/>
      <c r="AQ919" s="193"/>
      <c r="AR919" s="193"/>
      <c r="AS919" s="193"/>
      <c r="AT919" s="193"/>
      <c r="AU919" s="193"/>
      <c r="AV919" s="193"/>
    </row>
    <row r="920" spans="1:48" ht="15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  <c r="AA920" s="193"/>
      <c r="AB920" s="193"/>
      <c r="AC920" s="193"/>
      <c r="AD920" s="193"/>
      <c r="AE920" s="193"/>
      <c r="AF920" s="193"/>
      <c r="AG920" s="193"/>
      <c r="AH920" s="193"/>
      <c r="AI920" s="193"/>
      <c r="AJ920" s="193"/>
      <c r="AK920" s="193"/>
      <c r="AL920" s="193"/>
      <c r="AM920" s="193"/>
      <c r="AN920" s="193"/>
      <c r="AO920" s="193"/>
      <c r="AP920" s="193"/>
      <c r="AQ920" s="193"/>
      <c r="AR920" s="193"/>
      <c r="AS920" s="193"/>
      <c r="AT920" s="193"/>
      <c r="AU920" s="193"/>
      <c r="AV920" s="193"/>
    </row>
    <row r="921" spans="1:48" ht="15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  <c r="AE921" s="193"/>
      <c r="AF921" s="193"/>
      <c r="AG921" s="193"/>
      <c r="AH921" s="193"/>
      <c r="AI921" s="193"/>
      <c r="AJ921" s="193"/>
      <c r="AK921" s="193"/>
      <c r="AL921" s="193"/>
      <c r="AM921" s="193"/>
      <c r="AN921" s="193"/>
      <c r="AO921" s="193"/>
      <c r="AP921" s="193"/>
      <c r="AQ921" s="193"/>
      <c r="AR921" s="193"/>
      <c r="AS921" s="193"/>
      <c r="AT921" s="193"/>
      <c r="AU921" s="193"/>
      <c r="AV921" s="193"/>
    </row>
    <row r="922" spans="1:48" ht="15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  <c r="AE922" s="193"/>
      <c r="AF922" s="193"/>
      <c r="AG922" s="193"/>
      <c r="AH922" s="193"/>
      <c r="AI922" s="193"/>
      <c r="AJ922" s="193"/>
      <c r="AK922" s="193"/>
      <c r="AL922" s="193"/>
      <c r="AM922" s="193"/>
      <c r="AN922" s="193"/>
      <c r="AO922" s="193"/>
      <c r="AP922" s="193"/>
      <c r="AQ922" s="193"/>
      <c r="AR922" s="193"/>
      <c r="AS922" s="193"/>
      <c r="AT922" s="193"/>
      <c r="AU922" s="193"/>
      <c r="AV922" s="193"/>
    </row>
    <row r="923" spans="1:48" ht="15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  <c r="AE923" s="193"/>
      <c r="AF923" s="193"/>
      <c r="AG923" s="193"/>
      <c r="AH923" s="193"/>
      <c r="AI923" s="193"/>
      <c r="AJ923" s="193"/>
      <c r="AK923" s="193"/>
      <c r="AL923" s="193"/>
      <c r="AM923" s="193"/>
      <c r="AN923" s="193"/>
      <c r="AO923" s="193"/>
      <c r="AP923" s="193"/>
      <c r="AQ923" s="193"/>
      <c r="AR923" s="193"/>
      <c r="AS923" s="193"/>
      <c r="AT923" s="193"/>
      <c r="AU923" s="193"/>
      <c r="AV923" s="193"/>
    </row>
    <row r="924" spans="1:48" ht="15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  <c r="AE924" s="193"/>
      <c r="AF924" s="193"/>
      <c r="AG924" s="193"/>
      <c r="AH924" s="193"/>
      <c r="AI924" s="193"/>
      <c r="AJ924" s="193"/>
      <c r="AK924" s="193"/>
      <c r="AL924" s="193"/>
      <c r="AM924" s="193"/>
      <c r="AN924" s="193"/>
      <c r="AO924" s="193"/>
      <c r="AP924" s="193"/>
      <c r="AQ924" s="193"/>
      <c r="AR924" s="193"/>
      <c r="AS924" s="193"/>
      <c r="AT924" s="193"/>
      <c r="AU924" s="193"/>
      <c r="AV924" s="193"/>
    </row>
    <row r="925" spans="1:48" ht="15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  <c r="AE925" s="193"/>
      <c r="AF925" s="193"/>
      <c r="AG925" s="193"/>
      <c r="AH925" s="193"/>
      <c r="AI925" s="193"/>
      <c r="AJ925" s="193"/>
      <c r="AK925" s="193"/>
      <c r="AL925" s="193"/>
      <c r="AM925" s="193"/>
      <c r="AN925" s="193"/>
      <c r="AO925" s="193"/>
      <c r="AP925" s="193"/>
      <c r="AQ925" s="193"/>
      <c r="AR925" s="193"/>
      <c r="AS925" s="193"/>
      <c r="AT925" s="193"/>
      <c r="AU925" s="193"/>
      <c r="AV925" s="193"/>
    </row>
    <row r="926" spans="1:48" ht="15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  <c r="AE926" s="193"/>
      <c r="AF926" s="193"/>
      <c r="AG926" s="193"/>
      <c r="AH926" s="193"/>
      <c r="AI926" s="193"/>
      <c r="AJ926" s="193"/>
      <c r="AK926" s="193"/>
      <c r="AL926" s="193"/>
      <c r="AM926" s="193"/>
      <c r="AN926" s="193"/>
      <c r="AO926" s="193"/>
      <c r="AP926" s="193"/>
      <c r="AQ926" s="193"/>
      <c r="AR926" s="193"/>
      <c r="AS926" s="193"/>
      <c r="AT926" s="193"/>
      <c r="AU926" s="193"/>
      <c r="AV926" s="193"/>
    </row>
    <row r="927" spans="1:48" ht="15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  <c r="AE927" s="193"/>
      <c r="AF927" s="193"/>
      <c r="AG927" s="193"/>
      <c r="AH927" s="193"/>
      <c r="AI927" s="193"/>
      <c r="AJ927" s="193"/>
      <c r="AK927" s="193"/>
      <c r="AL927" s="193"/>
      <c r="AM927" s="193"/>
      <c r="AN927" s="193"/>
      <c r="AO927" s="193"/>
      <c r="AP927" s="193"/>
      <c r="AQ927" s="193"/>
      <c r="AR927" s="193"/>
      <c r="AS927" s="193"/>
      <c r="AT927" s="193"/>
      <c r="AU927" s="193"/>
      <c r="AV927" s="193"/>
    </row>
    <row r="928" spans="1:48" ht="15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  <c r="AE928" s="193"/>
      <c r="AF928" s="193"/>
      <c r="AG928" s="193"/>
      <c r="AH928" s="193"/>
      <c r="AI928" s="193"/>
      <c r="AJ928" s="193"/>
      <c r="AK928" s="193"/>
      <c r="AL928" s="193"/>
      <c r="AM928" s="193"/>
      <c r="AN928" s="193"/>
      <c r="AO928" s="193"/>
      <c r="AP928" s="193"/>
      <c r="AQ928" s="193"/>
      <c r="AR928" s="193"/>
      <c r="AS928" s="193"/>
      <c r="AT928" s="193"/>
      <c r="AU928" s="193"/>
      <c r="AV928" s="193"/>
    </row>
    <row r="929" spans="1:48" ht="15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  <c r="AE929" s="193"/>
      <c r="AF929" s="193"/>
      <c r="AG929" s="193"/>
      <c r="AH929" s="193"/>
      <c r="AI929" s="193"/>
      <c r="AJ929" s="193"/>
      <c r="AK929" s="193"/>
      <c r="AL929" s="193"/>
      <c r="AM929" s="193"/>
      <c r="AN929" s="193"/>
      <c r="AO929" s="193"/>
      <c r="AP929" s="193"/>
      <c r="AQ929" s="193"/>
      <c r="AR929" s="193"/>
      <c r="AS929" s="193"/>
      <c r="AT929" s="193"/>
      <c r="AU929" s="193"/>
      <c r="AV929" s="193"/>
    </row>
    <row r="930" spans="1:48" ht="15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  <c r="AE930" s="193"/>
      <c r="AF930" s="193"/>
      <c r="AG930" s="193"/>
      <c r="AH930" s="193"/>
      <c r="AI930" s="193"/>
      <c r="AJ930" s="193"/>
      <c r="AK930" s="193"/>
      <c r="AL930" s="193"/>
      <c r="AM930" s="193"/>
      <c r="AN930" s="193"/>
      <c r="AO930" s="193"/>
      <c r="AP930" s="193"/>
      <c r="AQ930" s="193"/>
      <c r="AR930" s="193"/>
      <c r="AS930" s="193"/>
      <c r="AT930" s="193"/>
      <c r="AU930" s="193"/>
      <c r="AV930" s="193"/>
    </row>
    <row r="931" spans="1:48" ht="15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  <c r="AE931" s="193"/>
      <c r="AF931" s="193"/>
      <c r="AG931" s="193"/>
      <c r="AH931" s="193"/>
      <c r="AI931" s="193"/>
      <c r="AJ931" s="193"/>
      <c r="AK931" s="193"/>
      <c r="AL931" s="193"/>
      <c r="AM931" s="193"/>
      <c r="AN931" s="193"/>
      <c r="AO931" s="193"/>
      <c r="AP931" s="193"/>
      <c r="AQ931" s="193"/>
      <c r="AR931" s="193"/>
      <c r="AS931" s="193"/>
      <c r="AT931" s="193"/>
      <c r="AU931" s="193"/>
      <c r="AV931" s="193"/>
    </row>
    <row r="932" spans="1:48" ht="15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  <c r="AE932" s="193"/>
      <c r="AF932" s="193"/>
      <c r="AG932" s="193"/>
      <c r="AH932" s="193"/>
      <c r="AI932" s="193"/>
      <c r="AJ932" s="193"/>
      <c r="AK932" s="193"/>
      <c r="AL932" s="193"/>
      <c r="AM932" s="193"/>
      <c r="AN932" s="193"/>
      <c r="AO932" s="193"/>
      <c r="AP932" s="193"/>
      <c r="AQ932" s="193"/>
      <c r="AR932" s="193"/>
      <c r="AS932" s="193"/>
      <c r="AT932" s="193"/>
      <c r="AU932" s="193"/>
      <c r="AV932" s="193"/>
    </row>
    <row r="933" spans="1:48" ht="15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  <c r="AE933" s="193"/>
      <c r="AF933" s="193"/>
      <c r="AG933" s="193"/>
      <c r="AH933" s="193"/>
      <c r="AI933" s="193"/>
      <c r="AJ933" s="193"/>
      <c r="AK933" s="193"/>
      <c r="AL933" s="193"/>
      <c r="AM933" s="193"/>
      <c r="AN933" s="193"/>
      <c r="AO933" s="193"/>
      <c r="AP933" s="193"/>
      <c r="AQ933" s="193"/>
      <c r="AR933" s="193"/>
      <c r="AS933" s="193"/>
      <c r="AT933" s="193"/>
      <c r="AU933" s="193"/>
      <c r="AV933" s="193"/>
    </row>
    <row r="934" spans="1:48" ht="15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  <c r="AE934" s="193"/>
      <c r="AF934" s="193"/>
      <c r="AG934" s="193"/>
      <c r="AH934" s="193"/>
      <c r="AI934" s="193"/>
      <c r="AJ934" s="193"/>
      <c r="AK934" s="193"/>
      <c r="AL934" s="193"/>
      <c r="AM934" s="193"/>
      <c r="AN934" s="193"/>
      <c r="AO934" s="193"/>
      <c r="AP934" s="193"/>
      <c r="AQ934" s="193"/>
      <c r="AR934" s="193"/>
      <c r="AS934" s="193"/>
      <c r="AT934" s="193"/>
      <c r="AU934" s="193"/>
      <c r="AV934" s="193"/>
    </row>
    <row r="935" spans="1:48" ht="15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  <c r="AE935" s="193"/>
      <c r="AF935" s="193"/>
      <c r="AG935" s="193"/>
      <c r="AH935" s="193"/>
      <c r="AI935" s="193"/>
      <c r="AJ935" s="193"/>
      <c r="AK935" s="193"/>
      <c r="AL935" s="193"/>
      <c r="AM935" s="193"/>
      <c r="AN935" s="193"/>
      <c r="AO935" s="193"/>
      <c r="AP935" s="193"/>
      <c r="AQ935" s="193"/>
      <c r="AR935" s="193"/>
      <c r="AS935" s="193"/>
      <c r="AT935" s="193"/>
      <c r="AU935" s="193"/>
      <c r="AV935" s="193"/>
    </row>
    <row r="936" spans="1:48" ht="15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  <c r="AE936" s="193"/>
      <c r="AF936" s="193"/>
      <c r="AG936" s="193"/>
      <c r="AH936" s="193"/>
      <c r="AI936" s="193"/>
      <c r="AJ936" s="193"/>
      <c r="AK936" s="193"/>
      <c r="AL936" s="193"/>
      <c r="AM936" s="193"/>
      <c r="AN936" s="193"/>
      <c r="AO936" s="193"/>
      <c r="AP936" s="193"/>
      <c r="AQ936" s="193"/>
      <c r="AR936" s="193"/>
      <c r="AS936" s="193"/>
      <c r="AT936" s="193"/>
      <c r="AU936" s="193"/>
      <c r="AV936" s="193"/>
    </row>
    <row r="937" spans="1:48" ht="15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  <c r="AE937" s="193"/>
      <c r="AF937" s="193"/>
      <c r="AG937" s="193"/>
      <c r="AH937" s="193"/>
      <c r="AI937" s="193"/>
      <c r="AJ937" s="193"/>
      <c r="AK937" s="193"/>
      <c r="AL937" s="193"/>
      <c r="AM937" s="193"/>
      <c r="AN937" s="193"/>
      <c r="AO937" s="193"/>
      <c r="AP937" s="193"/>
      <c r="AQ937" s="193"/>
      <c r="AR937" s="193"/>
      <c r="AS937" s="193"/>
      <c r="AT937" s="193"/>
      <c r="AU937" s="193"/>
      <c r="AV937" s="193"/>
    </row>
    <row r="938" spans="1:48" ht="15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  <c r="AE938" s="193"/>
      <c r="AF938" s="193"/>
      <c r="AG938" s="193"/>
      <c r="AH938" s="193"/>
      <c r="AI938" s="193"/>
      <c r="AJ938" s="193"/>
      <c r="AK938" s="193"/>
      <c r="AL938" s="193"/>
      <c r="AM938" s="193"/>
      <c r="AN938" s="193"/>
      <c r="AO938" s="193"/>
      <c r="AP938" s="193"/>
      <c r="AQ938" s="193"/>
      <c r="AR938" s="193"/>
      <c r="AS938" s="193"/>
      <c r="AT938" s="193"/>
      <c r="AU938" s="193"/>
      <c r="AV938" s="193"/>
    </row>
    <row r="939" spans="1:48" ht="15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  <c r="AE939" s="193"/>
      <c r="AF939" s="193"/>
      <c r="AG939" s="193"/>
      <c r="AH939" s="193"/>
      <c r="AI939" s="193"/>
      <c r="AJ939" s="193"/>
      <c r="AK939" s="193"/>
      <c r="AL939" s="193"/>
      <c r="AM939" s="193"/>
      <c r="AN939" s="193"/>
      <c r="AO939" s="193"/>
      <c r="AP939" s="193"/>
      <c r="AQ939" s="193"/>
      <c r="AR939" s="193"/>
      <c r="AS939" s="193"/>
      <c r="AT939" s="193"/>
      <c r="AU939" s="193"/>
      <c r="AV939" s="193"/>
    </row>
    <row r="940" spans="1:48" ht="15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  <c r="AE940" s="193"/>
      <c r="AF940" s="193"/>
      <c r="AG940" s="193"/>
      <c r="AH940" s="193"/>
      <c r="AI940" s="193"/>
      <c r="AJ940" s="193"/>
      <c r="AK940" s="193"/>
      <c r="AL940" s="193"/>
      <c r="AM940" s="193"/>
      <c r="AN940" s="193"/>
      <c r="AO940" s="193"/>
      <c r="AP940" s="193"/>
      <c r="AQ940" s="193"/>
      <c r="AR940" s="193"/>
      <c r="AS940" s="193"/>
      <c r="AT940" s="193"/>
      <c r="AU940" s="193"/>
      <c r="AV940" s="193"/>
    </row>
    <row r="941" spans="1:48" ht="15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  <c r="AE941" s="193"/>
      <c r="AF941" s="193"/>
      <c r="AG941" s="193"/>
      <c r="AH941" s="193"/>
      <c r="AI941" s="193"/>
      <c r="AJ941" s="193"/>
      <c r="AK941" s="193"/>
      <c r="AL941" s="193"/>
      <c r="AM941" s="193"/>
      <c r="AN941" s="193"/>
      <c r="AO941" s="193"/>
      <c r="AP941" s="193"/>
      <c r="AQ941" s="193"/>
      <c r="AR941" s="193"/>
      <c r="AS941" s="193"/>
      <c r="AT941" s="193"/>
      <c r="AU941" s="193"/>
      <c r="AV941" s="193"/>
    </row>
    <row r="942" spans="1:48" ht="15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  <c r="AE942" s="193"/>
      <c r="AF942" s="193"/>
      <c r="AG942" s="193"/>
      <c r="AH942" s="193"/>
      <c r="AI942" s="193"/>
      <c r="AJ942" s="193"/>
      <c r="AK942" s="193"/>
      <c r="AL942" s="193"/>
      <c r="AM942" s="193"/>
      <c r="AN942" s="193"/>
      <c r="AO942" s="193"/>
      <c r="AP942" s="193"/>
      <c r="AQ942" s="193"/>
      <c r="AR942" s="193"/>
      <c r="AS942" s="193"/>
      <c r="AT942" s="193"/>
      <c r="AU942" s="193"/>
      <c r="AV942" s="193"/>
    </row>
    <row r="943" spans="1:48" ht="15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  <c r="AA943" s="193"/>
      <c r="AB943" s="193"/>
      <c r="AC943" s="193"/>
      <c r="AD943" s="193"/>
      <c r="AE943" s="193"/>
      <c r="AF943" s="193"/>
      <c r="AG943" s="193"/>
      <c r="AH943" s="193"/>
      <c r="AI943" s="193"/>
      <c r="AJ943" s="193"/>
      <c r="AK943" s="193"/>
      <c r="AL943" s="193"/>
      <c r="AM943" s="193"/>
      <c r="AN943" s="193"/>
      <c r="AO943" s="193"/>
      <c r="AP943" s="193"/>
      <c r="AQ943" s="193"/>
      <c r="AR943" s="193"/>
      <c r="AS943" s="193"/>
      <c r="AT943" s="193"/>
      <c r="AU943" s="193"/>
      <c r="AV943" s="193"/>
    </row>
    <row r="944" spans="1:48" ht="15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  <c r="AE944" s="193"/>
      <c r="AF944" s="193"/>
      <c r="AG944" s="193"/>
      <c r="AH944" s="193"/>
      <c r="AI944" s="193"/>
      <c r="AJ944" s="193"/>
      <c r="AK944" s="193"/>
      <c r="AL944" s="193"/>
      <c r="AM944" s="193"/>
      <c r="AN944" s="193"/>
      <c r="AO944" s="193"/>
      <c r="AP944" s="193"/>
      <c r="AQ944" s="193"/>
      <c r="AR944" s="193"/>
      <c r="AS944" s="193"/>
      <c r="AT944" s="193"/>
      <c r="AU944" s="193"/>
      <c r="AV944" s="193"/>
    </row>
    <row r="945" spans="1:48" ht="15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  <c r="AE945" s="193"/>
      <c r="AF945" s="193"/>
      <c r="AG945" s="193"/>
      <c r="AH945" s="193"/>
      <c r="AI945" s="193"/>
      <c r="AJ945" s="193"/>
      <c r="AK945" s="193"/>
      <c r="AL945" s="193"/>
      <c r="AM945" s="193"/>
      <c r="AN945" s="193"/>
      <c r="AO945" s="193"/>
      <c r="AP945" s="193"/>
      <c r="AQ945" s="193"/>
      <c r="AR945" s="193"/>
      <c r="AS945" s="193"/>
      <c r="AT945" s="193"/>
      <c r="AU945" s="193"/>
      <c r="AV945" s="193"/>
    </row>
    <row r="946" spans="1:48" ht="15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  <c r="AE946" s="193"/>
      <c r="AF946" s="193"/>
      <c r="AG946" s="193"/>
      <c r="AH946" s="193"/>
      <c r="AI946" s="193"/>
      <c r="AJ946" s="193"/>
      <c r="AK946" s="193"/>
      <c r="AL946" s="193"/>
      <c r="AM946" s="193"/>
      <c r="AN946" s="193"/>
      <c r="AO946" s="193"/>
      <c r="AP946" s="193"/>
      <c r="AQ946" s="193"/>
      <c r="AR946" s="193"/>
      <c r="AS946" s="193"/>
      <c r="AT946" s="193"/>
      <c r="AU946" s="193"/>
      <c r="AV946" s="193"/>
    </row>
    <row r="947" spans="1:48" ht="15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  <c r="AE947" s="193"/>
      <c r="AF947" s="193"/>
      <c r="AG947" s="193"/>
      <c r="AH947" s="193"/>
      <c r="AI947" s="193"/>
      <c r="AJ947" s="193"/>
      <c r="AK947" s="193"/>
      <c r="AL947" s="193"/>
      <c r="AM947" s="193"/>
      <c r="AN947" s="193"/>
      <c r="AO947" s="193"/>
      <c r="AP947" s="193"/>
      <c r="AQ947" s="193"/>
      <c r="AR947" s="193"/>
      <c r="AS947" s="193"/>
      <c r="AT947" s="193"/>
      <c r="AU947" s="193"/>
      <c r="AV947" s="193"/>
    </row>
    <row r="948" spans="1:48" ht="15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  <c r="AA948" s="193"/>
      <c r="AB948" s="193"/>
      <c r="AC948" s="193"/>
      <c r="AD948" s="193"/>
      <c r="AE948" s="193"/>
      <c r="AF948" s="193"/>
      <c r="AG948" s="193"/>
      <c r="AH948" s="193"/>
      <c r="AI948" s="193"/>
      <c r="AJ948" s="193"/>
      <c r="AK948" s="193"/>
      <c r="AL948" s="193"/>
      <c r="AM948" s="193"/>
      <c r="AN948" s="193"/>
      <c r="AO948" s="193"/>
      <c r="AP948" s="193"/>
      <c r="AQ948" s="193"/>
      <c r="AR948" s="193"/>
      <c r="AS948" s="193"/>
      <c r="AT948" s="193"/>
      <c r="AU948" s="193"/>
      <c r="AV948" s="193"/>
    </row>
    <row r="949" spans="1:48" ht="15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  <c r="AE949" s="193"/>
      <c r="AF949" s="193"/>
      <c r="AG949" s="193"/>
      <c r="AH949" s="193"/>
      <c r="AI949" s="193"/>
      <c r="AJ949" s="193"/>
      <c r="AK949" s="193"/>
      <c r="AL949" s="193"/>
      <c r="AM949" s="193"/>
      <c r="AN949" s="193"/>
      <c r="AO949" s="193"/>
      <c r="AP949" s="193"/>
      <c r="AQ949" s="193"/>
      <c r="AR949" s="193"/>
      <c r="AS949" s="193"/>
      <c r="AT949" s="193"/>
      <c r="AU949" s="193"/>
      <c r="AV949" s="193"/>
    </row>
    <row r="950" spans="1:48" ht="15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  <c r="AE950" s="193"/>
      <c r="AF950" s="193"/>
      <c r="AG950" s="193"/>
      <c r="AH950" s="193"/>
      <c r="AI950" s="193"/>
      <c r="AJ950" s="193"/>
      <c r="AK950" s="193"/>
      <c r="AL950" s="193"/>
      <c r="AM950" s="193"/>
      <c r="AN950" s="193"/>
      <c r="AO950" s="193"/>
      <c r="AP950" s="193"/>
      <c r="AQ950" s="193"/>
      <c r="AR950" s="193"/>
      <c r="AS950" s="193"/>
      <c r="AT950" s="193"/>
      <c r="AU950" s="193"/>
      <c r="AV950" s="193"/>
    </row>
    <row r="951" spans="1:48" ht="15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  <c r="AA951" s="193"/>
      <c r="AB951" s="193"/>
      <c r="AC951" s="193"/>
      <c r="AD951" s="193"/>
      <c r="AE951" s="193"/>
      <c r="AF951" s="193"/>
      <c r="AG951" s="193"/>
      <c r="AH951" s="193"/>
      <c r="AI951" s="193"/>
      <c r="AJ951" s="193"/>
      <c r="AK951" s="193"/>
      <c r="AL951" s="193"/>
      <c r="AM951" s="193"/>
      <c r="AN951" s="193"/>
      <c r="AO951" s="193"/>
      <c r="AP951" s="193"/>
      <c r="AQ951" s="193"/>
      <c r="AR951" s="193"/>
      <c r="AS951" s="193"/>
      <c r="AT951" s="193"/>
      <c r="AU951" s="193"/>
      <c r="AV951" s="193"/>
    </row>
    <row r="952" spans="1:48" ht="15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  <c r="AE952" s="193"/>
      <c r="AF952" s="193"/>
      <c r="AG952" s="193"/>
      <c r="AH952" s="193"/>
      <c r="AI952" s="193"/>
      <c r="AJ952" s="193"/>
      <c r="AK952" s="193"/>
      <c r="AL952" s="193"/>
      <c r="AM952" s="193"/>
      <c r="AN952" s="193"/>
      <c r="AO952" s="193"/>
      <c r="AP952" s="193"/>
      <c r="AQ952" s="193"/>
      <c r="AR952" s="193"/>
      <c r="AS952" s="193"/>
      <c r="AT952" s="193"/>
      <c r="AU952" s="193"/>
      <c r="AV952" s="193"/>
    </row>
    <row r="953" spans="1:48" ht="15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  <c r="AE953" s="193"/>
      <c r="AF953" s="193"/>
      <c r="AG953" s="193"/>
      <c r="AH953" s="193"/>
      <c r="AI953" s="193"/>
      <c r="AJ953" s="193"/>
      <c r="AK953" s="193"/>
      <c r="AL953" s="193"/>
      <c r="AM953" s="193"/>
      <c r="AN953" s="193"/>
      <c r="AO953" s="193"/>
      <c r="AP953" s="193"/>
      <c r="AQ953" s="193"/>
      <c r="AR953" s="193"/>
      <c r="AS953" s="193"/>
      <c r="AT953" s="193"/>
      <c r="AU953" s="193"/>
      <c r="AV953" s="193"/>
    </row>
    <row r="954" spans="1:48" ht="15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  <c r="AE954" s="193"/>
      <c r="AF954" s="193"/>
      <c r="AG954" s="193"/>
      <c r="AH954" s="193"/>
      <c r="AI954" s="193"/>
      <c r="AJ954" s="193"/>
      <c r="AK954" s="193"/>
      <c r="AL954" s="193"/>
      <c r="AM954" s="193"/>
      <c r="AN954" s="193"/>
      <c r="AO954" s="193"/>
      <c r="AP954" s="193"/>
      <c r="AQ954" s="193"/>
      <c r="AR954" s="193"/>
      <c r="AS954" s="193"/>
      <c r="AT954" s="193"/>
      <c r="AU954" s="193"/>
      <c r="AV954" s="193"/>
    </row>
    <row r="955" spans="1:48" ht="15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  <c r="AE955" s="193"/>
      <c r="AF955" s="193"/>
      <c r="AG955" s="193"/>
      <c r="AH955" s="193"/>
      <c r="AI955" s="193"/>
      <c r="AJ955" s="193"/>
      <c r="AK955" s="193"/>
      <c r="AL955" s="193"/>
      <c r="AM955" s="193"/>
      <c r="AN955" s="193"/>
      <c r="AO955" s="193"/>
      <c r="AP955" s="193"/>
      <c r="AQ955" s="193"/>
      <c r="AR955" s="193"/>
      <c r="AS955" s="193"/>
      <c r="AT955" s="193"/>
      <c r="AU955" s="193"/>
      <c r="AV955" s="193"/>
    </row>
    <row r="956" spans="1:48" ht="15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  <c r="AE956" s="193"/>
      <c r="AF956" s="193"/>
      <c r="AG956" s="193"/>
      <c r="AH956" s="193"/>
      <c r="AI956" s="193"/>
      <c r="AJ956" s="193"/>
      <c r="AK956" s="193"/>
      <c r="AL956" s="193"/>
      <c r="AM956" s="193"/>
      <c r="AN956" s="193"/>
      <c r="AO956" s="193"/>
      <c r="AP956" s="193"/>
      <c r="AQ956" s="193"/>
      <c r="AR956" s="193"/>
      <c r="AS956" s="193"/>
      <c r="AT956" s="193"/>
      <c r="AU956" s="193"/>
      <c r="AV956" s="193"/>
    </row>
    <row r="957" spans="1:48" ht="15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  <c r="AE957" s="193"/>
      <c r="AF957" s="193"/>
      <c r="AG957" s="193"/>
      <c r="AH957" s="193"/>
      <c r="AI957" s="193"/>
      <c r="AJ957" s="193"/>
      <c r="AK957" s="193"/>
      <c r="AL957" s="193"/>
      <c r="AM957" s="193"/>
      <c r="AN957" s="193"/>
      <c r="AO957" s="193"/>
      <c r="AP957" s="193"/>
      <c r="AQ957" s="193"/>
      <c r="AR957" s="193"/>
      <c r="AS957" s="193"/>
      <c r="AT957" s="193"/>
      <c r="AU957" s="193"/>
      <c r="AV957" s="193"/>
    </row>
    <row r="958" spans="1:48" ht="15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  <c r="AE958" s="193"/>
      <c r="AF958" s="193"/>
      <c r="AG958" s="193"/>
      <c r="AH958" s="193"/>
      <c r="AI958" s="193"/>
      <c r="AJ958" s="193"/>
      <c r="AK958" s="193"/>
      <c r="AL958" s="193"/>
      <c r="AM958" s="193"/>
      <c r="AN958" s="193"/>
      <c r="AO958" s="193"/>
      <c r="AP958" s="193"/>
      <c r="AQ958" s="193"/>
      <c r="AR958" s="193"/>
      <c r="AS958" s="193"/>
      <c r="AT958" s="193"/>
      <c r="AU958" s="193"/>
      <c r="AV958" s="193"/>
    </row>
    <row r="959" spans="1:48" ht="15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  <c r="AE959" s="193"/>
      <c r="AF959" s="193"/>
      <c r="AG959" s="193"/>
      <c r="AH959" s="193"/>
      <c r="AI959" s="193"/>
      <c r="AJ959" s="193"/>
      <c r="AK959" s="193"/>
      <c r="AL959" s="193"/>
      <c r="AM959" s="193"/>
      <c r="AN959" s="193"/>
      <c r="AO959" s="193"/>
      <c r="AP959" s="193"/>
      <c r="AQ959" s="193"/>
      <c r="AR959" s="193"/>
      <c r="AS959" s="193"/>
      <c r="AT959" s="193"/>
      <c r="AU959" s="193"/>
      <c r="AV959" s="193"/>
    </row>
    <row r="960" spans="1:48" ht="15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  <c r="AE960" s="193"/>
      <c r="AF960" s="193"/>
      <c r="AG960" s="193"/>
      <c r="AH960" s="193"/>
      <c r="AI960" s="193"/>
      <c r="AJ960" s="193"/>
      <c r="AK960" s="193"/>
      <c r="AL960" s="193"/>
      <c r="AM960" s="193"/>
      <c r="AN960" s="193"/>
      <c r="AO960" s="193"/>
      <c r="AP960" s="193"/>
      <c r="AQ960" s="193"/>
      <c r="AR960" s="193"/>
      <c r="AS960" s="193"/>
      <c r="AT960" s="193"/>
      <c r="AU960" s="193"/>
      <c r="AV960" s="193"/>
    </row>
    <row r="961" spans="1:48" ht="15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  <c r="AE961" s="193"/>
      <c r="AF961" s="193"/>
      <c r="AG961" s="193"/>
      <c r="AH961" s="193"/>
      <c r="AI961" s="193"/>
      <c r="AJ961" s="193"/>
      <c r="AK961" s="193"/>
      <c r="AL961" s="193"/>
      <c r="AM961" s="193"/>
      <c r="AN961" s="193"/>
      <c r="AO961" s="193"/>
      <c r="AP961" s="193"/>
      <c r="AQ961" s="193"/>
      <c r="AR961" s="193"/>
      <c r="AS961" s="193"/>
      <c r="AT961" s="193"/>
      <c r="AU961" s="193"/>
      <c r="AV961" s="193"/>
    </row>
    <row r="962" spans="1:48" ht="15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  <c r="AE962" s="193"/>
      <c r="AF962" s="193"/>
      <c r="AG962" s="193"/>
      <c r="AH962" s="193"/>
      <c r="AI962" s="193"/>
      <c r="AJ962" s="193"/>
      <c r="AK962" s="193"/>
      <c r="AL962" s="193"/>
      <c r="AM962" s="193"/>
      <c r="AN962" s="193"/>
      <c r="AO962" s="193"/>
      <c r="AP962" s="193"/>
      <c r="AQ962" s="193"/>
      <c r="AR962" s="193"/>
      <c r="AS962" s="193"/>
      <c r="AT962" s="193"/>
      <c r="AU962" s="193"/>
      <c r="AV962" s="193"/>
    </row>
    <row r="963" spans="1:48" ht="15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  <c r="AE963" s="193"/>
      <c r="AF963" s="193"/>
      <c r="AG963" s="193"/>
      <c r="AH963" s="193"/>
      <c r="AI963" s="193"/>
      <c r="AJ963" s="193"/>
      <c r="AK963" s="193"/>
      <c r="AL963" s="193"/>
      <c r="AM963" s="193"/>
      <c r="AN963" s="193"/>
      <c r="AO963" s="193"/>
      <c r="AP963" s="193"/>
      <c r="AQ963" s="193"/>
      <c r="AR963" s="193"/>
      <c r="AS963" s="193"/>
      <c r="AT963" s="193"/>
      <c r="AU963" s="193"/>
      <c r="AV963" s="193"/>
    </row>
    <row r="964" spans="1:48" ht="15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  <c r="AE964" s="193"/>
      <c r="AF964" s="193"/>
      <c r="AG964" s="193"/>
      <c r="AH964" s="193"/>
      <c r="AI964" s="193"/>
      <c r="AJ964" s="193"/>
      <c r="AK964" s="193"/>
      <c r="AL964" s="193"/>
      <c r="AM964" s="193"/>
      <c r="AN964" s="193"/>
      <c r="AO964" s="193"/>
      <c r="AP964" s="193"/>
      <c r="AQ964" s="193"/>
      <c r="AR964" s="193"/>
      <c r="AS964" s="193"/>
      <c r="AT964" s="193"/>
      <c r="AU964" s="193"/>
      <c r="AV964" s="193"/>
    </row>
    <row r="965" spans="1:48" ht="15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  <c r="AE965" s="193"/>
      <c r="AF965" s="193"/>
      <c r="AG965" s="193"/>
      <c r="AH965" s="193"/>
      <c r="AI965" s="193"/>
      <c r="AJ965" s="193"/>
      <c r="AK965" s="193"/>
      <c r="AL965" s="193"/>
      <c r="AM965" s="193"/>
      <c r="AN965" s="193"/>
      <c r="AO965" s="193"/>
      <c r="AP965" s="193"/>
      <c r="AQ965" s="193"/>
      <c r="AR965" s="193"/>
      <c r="AS965" s="193"/>
      <c r="AT965" s="193"/>
      <c r="AU965" s="193"/>
      <c r="AV965" s="193"/>
    </row>
    <row r="966" spans="1:48" ht="15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  <c r="AE966" s="193"/>
      <c r="AF966" s="193"/>
      <c r="AG966" s="193"/>
      <c r="AH966" s="193"/>
      <c r="AI966" s="193"/>
      <c r="AJ966" s="193"/>
      <c r="AK966" s="193"/>
      <c r="AL966" s="193"/>
      <c r="AM966" s="193"/>
      <c r="AN966" s="193"/>
      <c r="AO966" s="193"/>
      <c r="AP966" s="193"/>
      <c r="AQ966" s="193"/>
      <c r="AR966" s="193"/>
      <c r="AS966" s="193"/>
      <c r="AT966" s="193"/>
      <c r="AU966" s="193"/>
      <c r="AV966" s="193"/>
    </row>
    <row r="967" spans="1:48" ht="15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  <c r="AE967" s="193"/>
      <c r="AF967" s="193"/>
      <c r="AG967" s="193"/>
      <c r="AH967" s="193"/>
      <c r="AI967" s="193"/>
      <c r="AJ967" s="193"/>
      <c r="AK967" s="193"/>
      <c r="AL967" s="193"/>
      <c r="AM967" s="193"/>
      <c r="AN967" s="193"/>
      <c r="AO967" s="193"/>
      <c r="AP967" s="193"/>
      <c r="AQ967" s="193"/>
      <c r="AR967" s="193"/>
      <c r="AS967" s="193"/>
      <c r="AT967" s="193"/>
      <c r="AU967" s="193"/>
      <c r="AV967" s="193"/>
    </row>
    <row r="968" spans="1:48" ht="15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  <c r="AE968" s="193"/>
      <c r="AF968" s="193"/>
      <c r="AG968" s="193"/>
      <c r="AH968" s="193"/>
      <c r="AI968" s="193"/>
      <c r="AJ968" s="193"/>
      <c r="AK968" s="193"/>
      <c r="AL968" s="193"/>
      <c r="AM968" s="193"/>
      <c r="AN968" s="193"/>
      <c r="AO968" s="193"/>
      <c r="AP968" s="193"/>
      <c r="AQ968" s="193"/>
      <c r="AR968" s="193"/>
      <c r="AS968" s="193"/>
      <c r="AT968" s="193"/>
      <c r="AU968" s="193"/>
      <c r="AV968" s="193"/>
    </row>
    <row r="969" spans="1:48" ht="15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  <c r="AE969" s="193"/>
      <c r="AF969" s="193"/>
      <c r="AG969" s="193"/>
      <c r="AH969" s="193"/>
      <c r="AI969" s="193"/>
      <c r="AJ969" s="193"/>
      <c r="AK969" s="193"/>
      <c r="AL969" s="193"/>
      <c r="AM969" s="193"/>
      <c r="AN969" s="193"/>
      <c r="AO969" s="193"/>
      <c r="AP969" s="193"/>
      <c r="AQ969" s="193"/>
      <c r="AR969" s="193"/>
      <c r="AS969" s="193"/>
      <c r="AT969" s="193"/>
      <c r="AU969" s="193"/>
      <c r="AV969" s="193"/>
    </row>
    <row r="970" spans="1:48" ht="15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  <c r="AE970" s="193"/>
      <c r="AF970" s="193"/>
      <c r="AG970" s="193"/>
      <c r="AH970" s="193"/>
      <c r="AI970" s="193"/>
      <c r="AJ970" s="193"/>
      <c r="AK970" s="193"/>
      <c r="AL970" s="193"/>
      <c r="AM970" s="193"/>
      <c r="AN970" s="193"/>
      <c r="AO970" s="193"/>
      <c r="AP970" s="193"/>
      <c r="AQ970" s="193"/>
      <c r="AR970" s="193"/>
      <c r="AS970" s="193"/>
      <c r="AT970" s="193"/>
      <c r="AU970" s="193"/>
      <c r="AV970" s="193"/>
    </row>
    <row r="971" spans="1:48" ht="15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  <c r="AE971" s="193"/>
      <c r="AF971" s="193"/>
      <c r="AG971" s="193"/>
      <c r="AH971" s="193"/>
      <c r="AI971" s="193"/>
      <c r="AJ971" s="193"/>
      <c r="AK971" s="193"/>
      <c r="AL971" s="193"/>
      <c r="AM971" s="193"/>
      <c r="AN971" s="193"/>
      <c r="AO971" s="193"/>
      <c r="AP971" s="193"/>
      <c r="AQ971" s="193"/>
      <c r="AR971" s="193"/>
      <c r="AS971" s="193"/>
      <c r="AT971" s="193"/>
      <c r="AU971" s="193"/>
      <c r="AV971" s="193"/>
    </row>
    <row r="972" spans="1:48" ht="15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  <c r="AE972" s="193"/>
      <c r="AF972" s="193"/>
      <c r="AG972" s="193"/>
      <c r="AH972" s="193"/>
      <c r="AI972" s="193"/>
      <c r="AJ972" s="193"/>
      <c r="AK972" s="193"/>
      <c r="AL972" s="193"/>
      <c r="AM972" s="193"/>
      <c r="AN972" s="193"/>
      <c r="AO972" s="193"/>
      <c r="AP972" s="193"/>
      <c r="AQ972" s="193"/>
      <c r="AR972" s="193"/>
      <c r="AS972" s="193"/>
      <c r="AT972" s="193"/>
      <c r="AU972" s="193"/>
      <c r="AV972" s="193"/>
    </row>
    <row r="973" spans="1:48" ht="15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  <c r="AE973" s="193"/>
      <c r="AF973" s="193"/>
      <c r="AG973" s="193"/>
      <c r="AH973" s="193"/>
      <c r="AI973" s="193"/>
      <c r="AJ973" s="193"/>
      <c r="AK973" s="193"/>
      <c r="AL973" s="193"/>
      <c r="AM973" s="193"/>
      <c r="AN973" s="193"/>
      <c r="AO973" s="193"/>
      <c r="AP973" s="193"/>
      <c r="AQ973" s="193"/>
      <c r="AR973" s="193"/>
      <c r="AS973" s="193"/>
      <c r="AT973" s="193"/>
      <c r="AU973" s="193"/>
      <c r="AV973" s="193"/>
    </row>
    <row r="974" spans="1:48" ht="15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  <c r="AA974" s="193"/>
      <c r="AB974" s="193"/>
      <c r="AC974" s="193"/>
      <c r="AD974" s="193"/>
      <c r="AE974" s="193"/>
      <c r="AF974" s="193"/>
      <c r="AG974" s="193"/>
      <c r="AH974" s="193"/>
      <c r="AI974" s="193"/>
      <c r="AJ974" s="193"/>
      <c r="AK974" s="193"/>
      <c r="AL974" s="193"/>
      <c r="AM974" s="193"/>
      <c r="AN974" s="193"/>
      <c r="AO974" s="193"/>
      <c r="AP974" s="193"/>
      <c r="AQ974" s="193"/>
      <c r="AR974" s="193"/>
      <c r="AS974" s="193"/>
      <c r="AT974" s="193"/>
      <c r="AU974" s="193"/>
      <c r="AV974" s="193"/>
    </row>
    <row r="975" spans="1:48" ht="15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  <c r="AE975" s="193"/>
      <c r="AF975" s="193"/>
      <c r="AG975" s="193"/>
      <c r="AH975" s="193"/>
      <c r="AI975" s="193"/>
      <c r="AJ975" s="193"/>
      <c r="AK975" s="193"/>
      <c r="AL975" s="193"/>
      <c r="AM975" s="193"/>
      <c r="AN975" s="193"/>
      <c r="AO975" s="193"/>
      <c r="AP975" s="193"/>
      <c r="AQ975" s="193"/>
      <c r="AR975" s="193"/>
      <c r="AS975" s="193"/>
      <c r="AT975" s="193"/>
      <c r="AU975" s="193"/>
      <c r="AV975" s="193"/>
    </row>
    <row r="976" spans="1:48" ht="15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  <c r="AE976" s="193"/>
      <c r="AF976" s="193"/>
      <c r="AG976" s="193"/>
      <c r="AH976" s="193"/>
      <c r="AI976" s="193"/>
      <c r="AJ976" s="193"/>
      <c r="AK976" s="193"/>
      <c r="AL976" s="193"/>
      <c r="AM976" s="193"/>
      <c r="AN976" s="193"/>
      <c r="AO976" s="193"/>
      <c r="AP976" s="193"/>
      <c r="AQ976" s="193"/>
      <c r="AR976" s="193"/>
      <c r="AS976" s="193"/>
      <c r="AT976" s="193"/>
      <c r="AU976" s="193"/>
      <c r="AV976" s="193"/>
    </row>
    <row r="977" spans="1:48" ht="15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  <c r="AE977" s="193"/>
      <c r="AF977" s="193"/>
      <c r="AG977" s="193"/>
      <c r="AH977" s="193"/>
      <c r="AI977" s="193"/>
      <c r="AJ977" s="193"/>
      <c r="AK977" s="193"/>
      <c r="AL977" s="193"/>
      <c r="AM977" s="193"/>
      <c r="AN977" s="193"/>
      <c r="AO977" s="193"/>
      <c r="AP977" s="193"/>
      <c r="AQ977" s="193"/>
      <c r="AR977" s="193"/>
      <c r="AS977" s="193"/>
      <c r="AT977" s="193"/>
      <c r="AU977" s="193"/>
      <c r="AV977" s="193"/>
    </row>
    <row r="978" spans="1:48" ht="15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  <c r="AE978" s="193"/>
      <c r="AF978" s="193"/>
      <c r="AG978" s="193"/>
      <c r="AH978" s="193"/>
      <c r="AI978" s="193"/>
      <c r="AJ978" s="193"/>
      <c r="AK978" s="193"/>
      <c r="AL978" s="193"/>
      <c r="AM978" s="193"/>
      <c r="AN978" s="193"/>
      <c r="AO978" s="193"/>
      <c r="AP978" s="193"/>
      <c r="AQ978" s="193"/>
      <c r="AR978" s="193"/>
      <c r="AS978" s="193"/>
      <c r="AT978" s="193"/>
      <c r="AU978" s="193"/>
      <c r="AV978" s="193"/>
    </row>
    <row r="979" spans="1:48" ht="15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  <c r="AA979" s="193"/>
      <c r="AB979" s="193"/>
      <c r="AC979" s="193"/>
      <c r="AD979" s="193"/>
      <c r="AE979" s="193"/>
      <c r="AF979" s="193"/>
      <c r="AG979" s="193"/>
      <c r="AH979" s="193"/>
      <c r="AI979" s="193"/>
      <c r="AJ979" s="193"/>
      <c r="AK979" s="193"/>
      <c r="AL979" s="193"/>
      <c r="AM979" s="193"/>
      <c r="AN979" s="193"/>
      <c r="AO979" s="193"/>
      <c r="AP979" s="193"/>
      <c r="AQ979" s="193"/>
      <c r="AR979" s="193"/>
      <c r="AS979" s="193"/>
      <c r="AT979" s="193"/>
      <c r="AU979" s="193"/>
      <c r="AV979" s="193"/>
    </row>
    <row r="980" spans="1:48" ht="15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  <c r="AE980" s="193"/>
      <c r="AF980" s="193"/>
      <c r="AG980" s="193"/>
      <c r="AH980" s="193"/>
      <c r="AI980" s="193"/>
      <c r="AJ980" s="193"/>
      <c r="AK980" s="193"/>
      <c r="AL980" s="193"/>
      <c r="AM980" s="193"/>
      <c r="AN980" s="193"/>
      <c r="AO980" s="193"/>
      <c r="AP980" s="193"/>
      <c r="AQ980" s="193"/>
      <c r="AR980" s="193"/>
      <c r="AS980" s="193"/>
      <c r="AT980" s="193"/>
      <c r="AU980" s="193"/>
      <c r="AV980" s="193"/>
    </row>
    <row r="981" spans="1:48" ht="15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  <c r="AE981" s="193"/>
      <c r="AF981" s="193"/>
      <c r="AG981" s="193"/>
      <c r="AH981" s="193"/>
      <c r="AI981" s="193"/>
      <c r="AJ981" s="193"/>
      <c r="AK981" s="193"/>
      <c r="AL981" s="193"/>
      <c r="AM981" s="193"/>
      <c r="AN981" s="193"/>
      <c r="AO981" s="193"/>
      <c r="AP981" s="193"/>
      <c r="AQ981" s="193"/>
      <c r="AR981" s="193"/>
      <c r="AS981" s="193"/>
      <c r="AT981" s="193"/>
      <c r="AU981" s="193"/>
      <c r="AV981" s="193"/>
    </row>
    <row r="982" spans="1:48" ht="15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  <c r="AE982" s="193"/>
      <c r="AF982" s="193"/>
      <c r="AG982" s="193"/>
      <c r="AH982" s="193"/>
      <c r="AI982" s="193"/>
      <c r="AJ982" s="193"/>
      <c r="AK982" s="193"/>
      <c r="AL982" s="193"/>
      <c r="AM982" s="193"/>
      <c r="AN982" s="193"/>
      <c r="AO982" s="193"/>
      <c r="AP982" s="193"/>
      <c r="AQ982" s="193"/>
      <c r="AR982" s="193"/>
      <c r="AS982" s="193"/>
      <c r="AT982" s="193"/>
      <c r="AU982" s="193"/>
      <c r="AV982" s="193"/>
    </row>
    <row r="983" spans="1:48" ht="15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  <c r="AE983" s="193"/>
      <c r="AF983" s="193"/>
      <c r="AG983" s="193"/>
      <c r="AH983" s="193"/>
      <c r="AI983" s="193"/>
      <c r="AJ983" s="193"/>
      <c r="AK983" s="193"/>
      <c r="AL983" s="193"/>
      <c r="AM983" s="193"/>
      <c r="AN983" s="193"/>
      <c r="AO983" s="193"/>
      <c r="AP983" s="193"/>
      <c r="AQ983" s="193"/>
      <c r="AR983" s="193"/>
      <c r="AS983" s="193"/>
      <c r="AT983" s="193"/>
      <c r="AU983" s="193"/>
      <c r="AV983" s="193"/>
    </row>
    <row r="984" spans="1:48" ht="15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  <c r="AE984" s="193"/>
      <c r="AF984" s="193"/>
      <c r="AG984" s="193"/>
      <c r="AH984" s="193"/>
      <c r="AI984" s="193"/>
      <c r="AJ984" s="193"/>
      <c r="AK984" s="193"/>
      <c r="AL984" s="193"/>
      <c r="AM984" s="193"/>
      <c r="AN984" s="193"/>
      <c r="AO984" s="193"/>
      <c r="AP984" s="193"/>
      <c r="AQ984" s="193"/>
      <c r="AR984" s="193"/>
      <c r="AS984" s="193"/>
      <c r="AT984" s="193"/>
      <c r="AU984" s="193"/>
      <c r="AV984" s="193"/>
    </row>
    <row r="985" spans="1:48" ht="15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  <c r="AE985" s="193"/>
      <c r="AF985" s="193"/>
      <c r="AG985" s="193"/>
      <c r="AH985" s="193"/>
      <c r="AI985" s="193"/>
      <c r="AJ985" s="193"/>
      <c r="AK985" s="193"/>
      <c r="AL985" s="193"/>
      <c r="AM985" s="193"/>
      <c r="AN985" s="193"/>
      <c r="AO985" s="193"/>
      <c r="AP985" s="193"/>
      <c r="AQ985" s="193"/>
      <c r="AR985" s="193"/>
      <c r="AS985" s="193"/>
      <c r="AT985" s="193"/>
      <c r="AU985" s="193"/>
      <c r="AV985" s="193"/>
    </row>
    <row r="986" spans="1:48" ht="15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  <c r="AE986" s="193"/>
      <c r="AF986" s="193"/>
      <c r="AG986" s="193"/>
      <c r="AH986" s="193"/>
      <c r="AI986" s="193"/>
      <c r="AJ986" s="193"/>
      <c r="AK986" s="193"/>
      <c r="AL986" s="193"/>
      <c r="AM986" s="193"/>
      <c r="AN986" s="193"/>
      <c r="AO986" s="193"/>
      <c r="AP986" s="193"/>
      <c r="AQ986" s="193"/>
      <c r="AR986" s="193"/>
      <c r="AS986" s="193"/>
      <c r="AT986" s="193"/>
      <c r="AU986" s="193"/>
      <c r="AV986" s="193"/>
    </row>
    <row r="987" spans="1:48" ht="15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  <c r="AA987" s="193"/>
      <c r="AB987" s="193"/>
      <c r="AC987" s="193"/>
      <c r="AD987" s="193"/>
      <c r="AE987" s="193"/>
      <c r="AF987" s="193"/>
      <c r="AG987" s="193"/>
      <c r="AH987" s="193"/>
      <c r="AI987" s="193"/>
      <c r="AJ987" s="193"/>
      <c r="AK987" s="193"/>
      <c r="AL987" s="193"/>
      <c r="AM987" s="193"/>
      <c r="AN987" s="193"/>
      <c r="AO987" s="193"/>
      <c r="AP987" s="193"/>
      <c r="AQ987" s="193"/>
      <c r="AR987" s="193"/>
      <c r="AS987" s="193"/>
      <c r="AT987" s="193"/>
      <c r="AU987" s="193"/>
      <c r="AV987" s="193"/>
    </row>
    <row r="988" spans="1:48" ht="15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  <c r="AE988" s="193"/>
      <c r="AF988" s="193"/>
      <c r="AG988" s="193"/>
      <c r="AH988" s="193"/>
      <c r="AI988" s="193"/>
      <c r="AJ988" s="193"/>
      <c r="AK988" s="193"/>
      <c r="AL988" s="193"/>
      <c r="AM988" s="193"/>
      <c r="AN988" s="193"/>
      <c r="AO988" s="193"/>
      <c r="AP988" s="193"/>
      <c r="AQ988" s="193"/>
      <c r="AR988" s="193"/>
      <c r="AS988" s="193"/>
      <c r="AT988" s="193"/>
      <c r="AU988" s="193"/>
      <c r="AV988" s="193"/>
    </row>
    <row r="989" spans="1:48" ht="15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  <c r="AE989" s="193"/>
      <c r="AF989" s="193"/>
      <c r="AG989" s="193"/>
      <c r="AH989" s="193"/>
      <c r="AI989" s="193"/>
      <c r="AJ989" s="193"/>
      <c r="AK989" s="193"/>
      <c r="AL989" s="193"/>
      <c r="AM989" s="193"/>
      <c r="AN989" s="193"/>
      <c r="AO989" s="193"/>
      <c r="AP989" s="193"/>
      <c r="AQ989" s="193"/>
      <c r="AR989" s="193"/>
      <c r="AS989" s="193"/>
      <c r="AT989" s="193"/>
      <c r="AU989" s="193"/>
      <c r="AV989" s="193"/>
    </row>
    <row r="990" spans="1:48" ht="15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  <c r="AE990" s="193"/>
      <c r="AF990" s="193"/>
      <c r="AG990" s="193"/>
      <c r="AH990" s="193"/>
      <c r="AI990" s="193"/>
      <c r="AJ990" s="193"/>
      <c r="AK990" s="193"/>
      <c r="AL990" s="193"/>
      <c r="AM990" s="193"/>
      <c r="AN990" s="193"/>
      <c r="AO990" s="193"/>
      <c r="AP990" s="193"/>
      <c r="AQ990" s="193"/>
      <c r="AR990" s="193"/>
      <c r="AS990" s="193"/>
      <c r="AT990" s="193"/>
      <c r="AU990" s="193"/>
      <c r="AV990" s="193"/>
    </row>
    <row r="991" spans="1:48" ht="15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  <c r="AE991" s="193"/>
      <c r="AF991" s="193"/>
      <c r="AG991" s="193"/>
      <c r="AH991" s="193"/>
      <c r="AI991" s="193"/>
      <c r="AJ991" s="193"/>
      <c r="AK991" s="193"/>
      <c r="AL991" s="193"/>
      <c r="AM991" s="193"/>
      <c r="AN991" s="193"/>
      <c r="AO991" s="193"/>
      <c r="AP991" s="193"/>
      <c r="AQ991" s="193"/>
      <c r="AR991" s="193"/>
      <c r="AS991" s="193"/>
      <c r="AT991" s="193"/>
      <c r="AU991" s="193"/>
      <c r="AV991" s="193"/>
    </row>
    <row r="992" spans="1:48" ht="15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  <c r="AE992" s="193"/>
      <c r="AF992" s="193"/>
      <c r="AG992" s="193"/>
      <c r="AH992" s="193"/>
      <c r="AI992" s="193"/>
      <c r="AJ992" s="193"/>
      <c r="AK992" s="193"/>
      <c r="AL992" s="193"/>
      <c r="AM992" s="193"/>
      <c r="AN992" s="193"/>
      <c r="AO992" s="193"/>
      <c r="AP992" s="193"/>
      <c r="AQ992" s="193"/>
      <c r="AR992" s="193"/>
      <c r="AS992" s="193"/>
      <c r="AT992" s="193"/>
      <c r="AU992" s="193"/>
      <c r="AV992" s="193"/>
    </row>
    <row r="993" spans="1:48" ht="15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  <c r="AA993" s="193"/>
      <c r="AB993" s="193"/>
      <c r="AC993" s="193"/>
      <c r="AD993" s="193"/>
      <c r="AE993" s="193"/>
      <c r="AF993" s="193"/>
      <c r="AG993" s="193"/>
      <c r="AH993" s="193"/>
      <c r="AI993" s="193"/>
      <c r="AJ993" s="193"/>
      <c r="AK993" s="193"/>
      <c r="AL993" s="193"/>
      <c r="AM993" s="193"/>
      <c r="AN993" s="193"/>
      <c r="AO993" s="193"/>
      <c r="AP993" s="193"/>
      <c r="AQ993" s="193"/>
      <c r="AR993" s="193"/>
      <c r="AS993" s="193"/>
      <c r="AT993" s="193"/>
      <c r="AU993" s="193"/>
      <c r="AV993" s="193"/>
    </row>
    <row r="994" spans="1:48" ht="15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  <c r="AE994" s="193"/>
      <c r="AF994" s="193"/>
      <c r="AG994" s="193"/>
      <c r="AH994" s="193"/>
      <c r="AI994" s="193"/>
      <c r="AJ994" s="193"/>
      <c r="AK994" s="193"/>
      <c r="AL994" s="193"/>
      <c r="AM994" s="193"/>
      <c r="AN994" s="193"/>
      <c r="AO994" s="193"/>
      <c r="AP994" s="193"/>
      <c r="AQ994" s="193"/>
      <c r="AR994" s="193"/>
      <c r="AS994" s="193"/>
      <c r="AT994" s="193"/>
      <c r="AU994" s="193"/>
      <c r="AV994" s="193"/>
    </row>
    <row r="995" spans="1:48" ht="15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  <c r="AE995" s="193"/>
      <c r="AF995" s="193"/>
      <c r="AG995" s="193"/>
      <c r="AH995" s="193"/>
      <c r="AI995" s="193"/>
      <c r="AJ995" s="193"/>
      <c r="AK995" s="193"/>
      <c r="AL995" s="193"/>
      <c r="AM995" s="193"/>
      <c r="AN995" s="193"/>
      <c r="AO995" s="193"/>
      <c r="AP995" s="193"/>
      <c r="AQ995" s="193"/>
      <c r="AR995" s="193"/>
      <c r="AS995" s="193"/>
      <c r="AT995" s="193"/>
      <c r="AU995" s="193"/>
      <c r="AV995" s="193"/>
    </row>
    <row r="996" spans="1:48" ht="15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  <c r="AE996" s="193"/>
      <c r="AF996" s="193"/>
      <c r="AG996" s="193"/>
      <c r="AH996" s="193"/>
      <c r="AI996" s="193"/>
      <c r="AJ996" s="193"/>
      <c r="AK996" s="193"/>
      <c r="AL996" s="193"/>
      <c r="AM996" s="193"/>
      <c r="AN996" s="193"/>
      <c r="AO996" s="193"/>
      <c r="AP996" s="193"/>
      <c r="AQ996" s="193"/>
      <c r="AR996" s="193"/>
      <c r="AS996" s="193"/>
      <c r="AT996" s="193"/>
      <c r="AU996" s="193"/>
      <c r="AV996" s="193"/>
    </row>
    <row r="997" spans="1:48" ht="15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  <c r="AE997" s="193"/>
      <c r="AF997" s="193"/>
      <c r="AG997" s="193"/>
      <c r="AH997" s="193"/>
      <c r="AI997" s="193"/>
      <c r="AJ997" s="193"/>
      <c r="AK997" s="193"/>
      <c r="AL997" s="193"/>
      <c r="AM997" s="193"/>
      <c r="AN997" s="193"/>
      <c r="AO997" s="193"/>
      <c r="AP997" s="193"/>
      <c r="AQ997" s="193"/>
      <c r="AR997" s="193"/>
      <c r="AS997" s="193"/>
      <c r="AT997" s="193"/>
      <c r="AU997" s="193"/>
      <c r="AV997" s="193"/>
    </row>
    <row r="998" spans="1:48" ht="15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  <c r="AE998" s="193"/>
      <c r="AF998" s="193"/>
      <c r="AG998" s="193"/>
      <c r="AH998" s="193"/>
      <c r="AI998" s="193"/>
      <c r="AJ998" s="193"/>
      <c r="AK998" s="193"/>
      <c r="AL998" s="193"/>
      <c r="AM998" s="193"/>
      <c r="AN998" s="193"/>
      <c r="AO998" s="193"/>
      <c r="AP998" s="193"/>
      <c r="AQ998" s="193"/>
      <c r="AR998" s="193"/>
      <c r="AS998" s="193"/>
      <c r="AT998" s="193"/>
      <c r="AU998" s="193"/>
      <c r="AV998" s="193"/>
    </row>
    <row r="999" spans="1:48" ht="15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  <c r="AE999" s="193"/>
      <c r="AF999" s="193"/>
      <c r="AG999" s="193"/>
      <c r="AH999" s="193"/>
      <c r="AI999" s="193"/>
      <c r="AJ999" s="193"/>
      <c r="AK999" s="193"/>
      <c r="AL999" s="193"/>
      <c r="AM999" s="193"/>
      <c r="AN999" s="193"/>
      <c r="AO999" s="193"/>
      <c r="AP999" s="193"/>
      <c r="AQ999" s="193"/>
      <c r="AR999" s="193"/>
      <c r="AS999" s="193"/>
      <c r="AT999" s="193"/>
      <c r="AU999" s="193"/>
      <c r="AV999" s="193"/>
    </row>
    <row r="1000" spans="1:48" ht="15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  <c r="AE1000" s="193"/>
      <c r="AF1000" s="193"/>
      <c r="AG1000" s="193"/>
      <c r="AH1000" s="193"/>
      <c r="AI1000" s="193"/>
      <c r="AJ1000" s="193"/>
      <c r="AK1000" s="193"/>
      <c r="AL1000" s="193"/>
      <c r="AM1000" s="193"/>
      <c r="AN1000" s="193"/>
      <c r="AO1000" s="193"/>
      <c r="AP1000" s="193"/>
      <c r="AQ1000" s="193"/>
      <c r="AR1000" s="193"/>
      <c r="AS1000" s="193"/>
      <c r="AT1000" s="193"/>
      <c r="AU1000" s="193"/>
      <c r="AV1000" s="193"/>
    </row>
  </sheetData>
  <mergeCells count="5">
    <mergeCell ref="A1:C2"/>
    <mergeCell ref="G1:R2"/>
    <mergeCell ref="S1:AD2"/>
    <mergeCell ref="AE1:AH2"/>
    <mergeCell ref="AI1:AL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L1000"/>
  <sheetViews>
    <sheetView workbookViewId="0"/>
  </sheetViews>
  <sheetFormatPr defaultColWidth="12.5703125" defaultRowHeight="15.75" customHeight="1"/>
  <cols>
    <col min="1" max="1" width="6.140625" customWidth="1"/>
    <col min="2" max="2" width="9.28515625" customWidth="1"/>
    <col min="3" max="3" width="51" customWidth="1"/>
    <col min="4" max="9" width="12.5703125" hidden="1"/>
    <col min="13" max="21" width="12.5703125" hidden="1"/>
    <col min="25" max="30" width="12.5703125" hidden="1"/>
    <col min="31" max="32" width="20" customWidth="1"/>
    <col min="33" max="34" width="12.5703125" hidden="1"/>
    <col min="35" max="36" width="18.85546875" customWidth="1"/>
    <col min="37" max="38" width="12.5703125" hidden="1"/>
  </cols>
  <sheetData>
    <row r="1" spans="1:38" ht="15">
      <c r="A1" s="180" t="str">
        <f ca="1">IFERROR(__xludf.DUMMYFUNCTION("IMPORTRANGE(""https://docs.google.com/spreadsheets/d/17satSTpinhgyKONxUt8ymbzIQURiWn9_odZBdnkb3WE/edit#gid=1462225298"",""МСЗУ ОМСУ!A2:c102"")"),"")</f>
        <v/>
      </c>
      <c r="B1" s="180"/>
      <c r="C1" s="180"/>
      <c r="D1" s="180" t="str">
        <f ca="1">IFERROR(__xludf.DUMMYFUNCTION("IMPORTRANGE(""https://docs.google.com/spreadsheets/d/17satSTpinhgyKONxUt8ymbzIQURiWn9_odZBdnkb3WE/edit#gid=1462225298"",""МСЗУ ОМСУ!d2:al4"")"),"")</f>
        <v/>
      </c>
      <c r="E1" s="180"/>
      <c r="F1" s="180"/>
      <c r="G1" s="253" t="str">
        <f ca="1">IFERROR(__xludf.DUMMYFUNCTION("""COMPUTED_VALUE"""),"Количество обращений за получением МСЗУ в электронном виде с использованием ЕПГУ/РПГУ")</f>
        <v>Количество обращений за получением МСЗУ в электронном виде с использованием ЕПГУ/РПГУ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8"/>
      <c r="S1" s="253" t="str">
        <f ca="1">IFERROR(__xludf.DUMMYFUNCTION("""COMPUTED_VALUE"""),"Общее количество обращений во всех формах за получением МСЗУ")</f>
        <v>Общее количество обращений во всех формах за получением МСЗУ</v>
      </c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8"/>
      <c r="AE1" s="253" t="str">
        <f ca="1">IFERROR(__xludf.DUMMYFUNCTION("""COMPUTED_VALUE"""),"Количество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РПГУ")</f>
        <v>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</v>
      </c>
      <c r="AF1" s="247"/>
      <c r="AG1" s="247"/>
      <c r="AH1" s="248"/>
      <c r="AI1" s="253" t="str">
        <f ca="1">IFERROR(__xludf.DUMMYFUNCTION("""COMPUTED_VALUE"""),"Общее количество предоставленных массовых социально значимых услуг в электронном виде с использованием ЕПГУ или РПГУ ")</f>
        <v xml:space="preserve">Общее количество предоставленных массовых социально значимых услуг в электронном виде с использованием ЕПГУ или РПГУ </v>
      </c>
      <c r="AJ1" s="247"/>
      <c r="AK1" s="247"/>
      <c r="AL1" s="248"/>
    </row>
    <row r="2" spans="1:38" ht="37.5" customHeight="1">
      <c r="A2" s="180"/>
      <c r="B2" s="180"/>
      <c r="C2" s="180"/>
      <c r="D2" s="182" t="str">
        <f ca="1">IFERROR(__xludf.DUMMYFUNCTION("""COMPUTED_VALUE"""),"Подключена на ЕПГУ")</f>
        <v>Подключена на ЕПГУ</v>
      </c>
      <c r="E2" s="182" t="str">
        <f ca="1">IFERROR(__xludf.DUMMYFUNCTION("""COMPUTED_VALUE"""),"Подключена на РПГУ")</f>
        <v>Подключена на РПГУ</v>
      </c>
      <c r="F2" s="182" t="str">
        <f ca="1">IFERROR(__xludf.DUMMYFUNCTION("""COMPUTED_VALUE"""),"ID")</f>
        <v>ID</v>
      </c>
      <c r="G2" s="249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1"/>
      <c r="S2" s="249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1"/>
      <c r="AE2" s="249"/>
      <c r="AF2" s="250"/>
      <c r="AG2" s="250"/>
      <c r="AH2" s="251"/>
      <c r="AI2" s="249"/>
      <c r="AJ2" s="250"/>
      <c r="AK2" s="250"/>
      <c r="AL2" s="251"/>
    </row>
    <row r="3" spans="1:38" ht="15">
      <c r="A3" s="180" t="str">
        <f ca="1">IFERROR(__xludf.DUMMYFUNCTION("""COMPUTED_VALUE"""),"№ п/п")</f>
        <v>№ п/п</v>
      </c>
      <c r="B3" s="180" t="str">
        <f ca="1">IFERROR(__xludf.DUMMYFUNCTION("""COMPUTED_VALUE"""),"Номер МР")</f>
        <v>Номер МР</v>
      </c>
      <c r="C3" s="180" t="str">
        <f ca="1">IFERROR(__xludf.DUMMYFUNCTION("""COMPUTED_VALUE"""),"Наименование услуги")</f>
        <v>Наименование услуги</v>
      </c>
      <c r="D3" s="180"/>
      <c r="E3" s="180"/>
      <c r="F3" s="180"/>
      <c r="G3" s="183" t="str">
        <f ca="1">IFERROR(__xludf.DUMMYFUNCTION("""COMPUTED_VALUE"""),"Январь")</f>
        <v>Январь</v>
      </c>
      <c r="H3" s="183" t="str">
        <f ca="1">IFERROR(__xludf.DUMMYFUNCTION("""COMPUTED_VALUE"""),"Февраль")</f>
        <v>Февраль</v>
      </c>
      <c r="I3" s="183" t="str">
        <f ca="1">IFERROR(__xludf.DUMMYFUNCTION("""COMPUTED_VALUE"""),"Март")</f>
        <v>Март</v>
      </c>
      <c r="J3" s="183" t="str">
        <f ca="1">IFERROR(__xludf.DUMMYFUNCTION("""COMPUTED_VALUE"""),"Апрель")</f>
        <v>Апрель</v>
      </c>
      <c r="K3" s="183" t="str">
        <f ca="1">IFERROR(__xludf.DUMMYFUNCTION("""COMPUTED_VALUE"""),"Май")</f>
        <v>Май</v>
      </c>
      <c r="L3" s="183" t="str">
        <f ca="1">IFERROR(__xludf.DUMMYFUNCTION("""COMPUTED_VALUE"""),"Июнь")</f>
        <v>Июнь</v>
      </c>
      <c r="M3" s="183" t="str">
        <f ca="1">IFERROR(__xludf.DUMMYFUNCTION("""COMPUTED_VALUE"""),"Июль")</f>
        <v>Июль</v>
      </c>
      <c r="N3" s="183" t="str">
        <f ca="1">IFERROR(__xludf.DUMMYFUNCTION("""COMPUTED_VALUE"""),"Август")</f>
        <v>Август</v>
      </c>
      <c r="O3" s="183" t="str">
        <f ca="1">IFERROR(__xludf.DUMMYFUNCTION("""COMPUTED_VALUE"""),"Сентябрь")</f>
        <v>Сентябрь</v>
      </c>
      <c r="P3" s="183" t="str">
        <f ca="1">IFERROR(__xludf.DUMMYFUNCTION("""COMPUTED_VALUE"""),"Октябрь")</f>
        <v>Октябрь</v>
      </c>
      <c r="Q3" s="183" t="str">
        <f ca="1">IFERROR(__xludf.DUMMYFUNCTION("""COMPUTED_VALUE"""),"Ноябрь")</f>
        <v>Ноябрь</v>
      </c>
      <c r="R3" s="183" t="str">
        <f ca="1">IFERROR(__xludf.DUMMYFUNCTION("""COMPUTED_VALUE"""),"Декабрь")</f>
        <v>Декабрь</v>
      </c>
      <c r="S3" s="183" t="str">
        <f ca="1">IFERROR(__xludf.DUMMYFUNCTION("""COMPUTED_VALUE"""),"Январь")</f>
        <v>Январь</v>
      </c>
      <c r="T3" s="183" t="str">
        <f ca="1">IFERROR(__xludf.DUMMYFUNCTION("""COMPUTED_VALUE"""),"Февраль")</f>
        <v>Февраль</v>
      </c>
      <c r="U3" s="183" t="str">
        <f ca="1">IFERROR(__xludf.DUMMYFUNCTION("""COMPUTED_VALUE"""),"Март")</f>
        <v>Март</v>
      </c>
      <c r="V3" s="183" t="str">
        <f ca="1">IFERROR(__xludf.DUMMYFUNCTION("""COMPUTED_VALUE"""),"Апрель")</f>
        <v>Апрель</v>
      </c>
      <c r="W3" s="183" t="str">
        <f ca="1">IFERROR(__xludf.DUMMYFUNCTION("""COMPUTED_VALUE"""),"Май")</f>
        <v>Май</v>
      </c>
      <c r="X3" s="183" t="str">
        <f ca="1">IFERROR(__xludf.DUMMYFUNCTION("""COMPUTED_VALUE"""),"Июнь")</f>
        <v>Июнь</v>
      </c>
      <c r="Y3" s="183" t="str">
        <f ca="1">IFERROR(__xludf.DUMMYFUNCTION("""COMPUTED_VALUE"""),"Июль")</f>
        <v>Июль</v>
      </c>
      <c r="Z3" s="183" t="str">
        <f ca="1">IFERROR(__xludf.DUMMYFUNCTION("""COMPUTED_VALUE"""),"Август")</f>
        <v>Август</v>
      </c>
      <c r="AA3" s="183" t="str">
        <f ca="1">IFERROR(__xludf.DUMMYFUNCTION("""COMPUTED_VALUE"""),"Сентябрь")</f>
        <v>Сентябрь</v>
      </c>
      <c r="AB3" s="183" t="str">
        <f ca="1">IFERROR(__xludf.DUMMYFUNCTION("""COMPUTED_VALUE"""),"Октябрь")</f>
        <v>Октябрь</v>
      </c>
      <c r="AC3" s="183" t="str">
        <f ca="1">IFERROR(__xludf.DUMMYFUNCTION("""COMPUTED_VALUE"""),"Ноябрь")</f>
        <v>Ноябрь</v>
      </c>
      <c r="AD3" s="183" t="str">
        <f ca="1">IFERROR(__xludf.DUMMYFUNCTION("""COMPUTED_VALUE"""),"Декабрь")</f>
        <v>Декабрь</v>
      </c>
      <c r="AE3" s="183" t="str">
        <f ca="1">IFERROR(__xludf.DUMMYFUNCTION("""COMPUTED_VALUE"""),"I квартал 2023")</f>
        <v>I квартал 2023</v>
      </c>
      <c r="AF3" s="183" t="str">
        <f ca="1">IFERROR(__xludf.DUMMYFUNCTION("""COMPUTED_VALUE"""),"II квартал 2023")</f>
        <v>II квартал 2023</v>
      </c>
      <c r="AG3" s="183" t="str">
        <f ca="1">IFERROR(__xludf.DUMMYFUNCTION("""COMPUTED_VALUE"""),"III квартал 2023")</f>
        <v>III квартал 2023</v>
      </c>
      <c r="AH3" s="183" t="str">
        <f ca="1">IFERROR(__xludf.DUMMYFUNCTION("""COMPUTED_VALUE"""),"IV квартал 2023")</f>
        <v>IV квартал 2023</v>
      </c>
      <c r="AI3" s="183" t="str">
        <f ca="1">IFERROR(__xludf.DUMMYFUNCTION("""COMPUTED_VALUE"""),"I квартал 2023")</f>
        <v>I квартал 2023</v>
      </c>
      <c r="AJ3" s="183" t="str">
        <f ca="1">IFERROR(__xludf.DUMMYFUNCTION("""COMPUTED_VALUE"""),"II квартал 2023")</f>
        <v>II квартал 2023</v>
      </c>
      <c r="AK3" s="183" t="str">
        <f ca="1">IFERROR(__xludf.DUMMYFUNCTION("""COMPUTED_VALUE"""),"III квартал 2023")</f>
        <v>III квартал 2023</v>
      </c>
      <c r="AL3" s="183" t="str">
        <f ca="1">IFERROR(__xludf.DUMMYFUNCTION("""COMPUTED_VALUE"""),"IV квартал 2023")</f>
        <v>IV квартал 2023</v>
      </c>
    </row>
    <row r="4" spans="1:38" ht="15">
      <c r="A4" s="185">
        <f ca="1">IFERROR(__xludf.DUMMYFUNCTION("""COMPUTED_VALUE"""),1)</f>
        <v>1</v>
      </c>
      <c r="B4" s="185">
        <f ca="1">IFERROR(__xludf.DUMMYFUNCTION("""COMPUTED_VALUE"""),3)</f>
        <v>3</v>
      </c>
      <c r="C4" s="185" t="str">
        <f ca="1">IFERROR(__xludf.DUMMYFUNCTION("""COMPUTED_VALUE"""),"Выдача разрешения на ввод объекта в эксплуатацию, внесение изменений в разрешение на ввод объекта в эксплуатацию")</f>
        <v>Выдача разрешения на ввод объекта в эксплуатацию, внесение изменений в разрешение на ввод объекта в эксплуатацию</v>
      </c>
      <c r="D4" s="185"/>
      <c r="E4" s="185"/>
      <c r="F4" s="185"/>
      <c r="G4" s="185"/>
      <c r="H4" s="206">
        <v>0</v>
      </c>
      <c r="I4" s="207">
        <v>0</v>
      </c>
      <c r="J4" s="210">
        <v>0</v>
      </c>
      <c r="K4" s="216"/>
      <c r="L4" s="216"/>
      <c r="M4" s="216"/>
      <c r="N4" s="216"/>
      <c r="O4" s="216"/>
      <c r="P4" s="216"/>
      <c r="Q4" s="216"/>
      <c r="R4" s="216"/>
      <c r="S4" s="216"/>
      <c r="T4" s="207">
        <v>1</v>
      </c>
      <c r="U4" s="207">
        <v>1</v>
      </c>
      <c r="V4" s="210">
        <v>3</v>
      </c>
      <c r="W4" s="15"/>
      <c r="X4" s="15"/>
      <c r="Y4" s="15"/>
      <c r="Z4" s="15"/>
      <c r="AA4" s="15"/>
      <c r="AB4" s="15"/>
      <c r="AC4" s="15"/>
      <c r="AD4" s="15"/>
      <c r="AE4" s="227">
        <v>3</v>
      </c>
      <c r="AF4" s="216"/>
      <c r="AG4" s="216"/>
      <c r="AH4" s="216"/>
      <c r="AI4" s="227">
        <v>0</v>
      </c>
      <c r="AJ4" s="15"/>
      <c r="AK4" s="173"/>
      <c r="AL4" s="173"/>
    </row>
    <row r="5" spans="1:38" ht="15">
      <c r="A5" s="185">
        <f ca="1">IFERROR(__xludf.DUMMYFUNCTION("""COMPUTED_VALUE"""),2)</f>
        <v>2</v>
      </c>
      <c r="B5" s="185">
        <f ca="1">IFERROR(__xludf.DUMMYFUNCTION("""COMPUTED_VALUE"""),4)</f>
        <v>4</v>
      </c>
      <c r="C5" s="185" t="str">
        <f ca="1">IFERROR(__xludf.DUMMYFUNCTION("""COMPUTED_VALUE"""),"Выдача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строительство")</f>
        <v>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</v>
      </c>
      <c r="D5" s="185"/>
      <c r="E5" s="185"/>
      <c r="F5" s="185"/>
      <c r="G5" s="185"/>
      <c r="H5" s="204">
        <v>0</v>
      </c>
      <c r="I5" s="211">
        <v>0</v>
      </c>
      <c r="J5" s="208">
        <v>0</v>
      </c>
      <c r="K5" s="162"/>
      <c r="L5" s="162"/>
      <c r="M5" s="162"/>
      <c r="N5" s="162"/>
      <c r="O5" s="162"/>
      <c r="P5" s="162"/>
      <c r="Q5" s="162"/>
      <c r="R5" s="162"/>
      <c r="S5" s="162"/>
      <c r="T5" s="211">
        <v>3</v>
      </c>
      <c r="U5" s="211">
        <v>1</v>
      </c>
      <c r="V5" s="208">
        <v>7</v>
      </c>
      <c r="W5" s="43"/>
      <c r="X5" s="43"/>
      <c r="Y5" s="43"/>
      <c r="Z5" s="43"/>
      <c r="AA5" s="43"/>
      <c r="AB5" s="43"/>
      <c r="AC5" s="43"/>
      <c r="AD5" s="43"/>
      <c r="AE5" s="225">
        <v>6</v>
      </c>
      <c r="AF5" s="162"/>
      <c r="AG5" s="162"/>
      <c r="AH5" s="162"/>
      <c r="AI5" s="225">
        <v>0</v>
      </c>
      <c r="AJ5" s="43"/>
      <c r="AK5" s="173"/>
      <c r="AL5" s="173"/>
    </row>
    <row r="6" spans="1:38" ht="15">
      <c r="A6" s="185">
        <f ca="1">IFERROR(__xludf.DUMMYFUNCTION("""COMPUTED_VALUE"""),3)</f>
        <v>3</v>
      </c>
      <c r="B6" s="185">
        <f ca="1">IFERROR(__xludf.DUMMYFUNCTION("""COMPUTED_VALUE"""),91)</f>
        <v>91</v>
      </c>
      <c r="C6" s="185" t="str">
        <f ca="1">IFERROR(__xludf.DUMMYFUNCTION("""COMPUTED_VALUE"""),"Направление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деятельности")</f>
        <v>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</v>
      </c>
      <c r="D6" s="185"/>
      <c r="E6" s="185"/>
      <c r="F6" s="185"/>
      <c r="G6" s="185"/>
      <c r="H6" s="204">
        <v>0</v>
      </c>
      <c r="I6" s="211">
        <v>0</v>
      </c>
      <c r="J6" s="208">
        <v>0</v>
      </c>
      <c r="K6" s="162"/>
      <c r="L6" s="162"/>
      <c r="M6" s="162"/>
      <c r="N6" s="162"/>
      <c r="O6" s="162"/>
      <c r="P6" s="162"/>
      <c r="Q6" s="162"/>
      <c r="R6" s="162"/>
      <c r="S6" s="162"/>
      <c r="T6" s="211">
        <v>0</v>
      </c>
      <c r="U6" s="211">
        <v>0</v>
      </c>
      <c r="V6" s="208">
        <v>0</v>
      </c>
      <c r="W6" s="43"/>
      <c r="X6" s="43"/>
      <c r="Y6" s="43"/>
      <c r="Z6" s="43"/>
      <c r="AA6" s="43"/>
      <c r="AB6" s="43"/>
      <c r="AC6" s="43"/>
      <c r="AD6" s="43"/>
      <c r="AE6" s="225">
        <v>0</v>
      </c>
      <c r="AF6" s="162"/>
      <c r="AG6" s="162"/>
      <c r="AH6" s="162"/>
      <c r="AI6" s="225">
        <v>0</v>
      </c>
      <c r="AJ6" s="43"/>
      <c r="AK6" s="173"/>
      <c r="AL6" s="173"/>
    </row>
    <row r="7" spans="1:38" ht="15">
      <c r="A7" s="185">
        <f ca="1">IFERROR(__xludf.DUMMYFUNCTION("""COMPUTED_VALUE"""),4)</f>
        <v>4</v>
      </c>
      <c r="B7" s="185">
        <f ca="1">IFERROR(__xludf.DUMMYFUNCTION("""COMPUTED_VALUE"""),90)</f>
        <v>90</v>
      </c>
      <c r="C7" s="185" t="str">
        <f ca="1">IFERROR(__xludf.DUMMYFUNCTION("""COMPUTED_VALUE"""),"Направление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уст"&amp;"ановленным параметрам и допустимости размещения объекта индивидуального жилищного строительства или садового дома на земельном участке")</f>
        <v>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v>
      </c>
      <c r="D7" s="185"/>
      <c r="E7" s="185"/>
      <c r="F7" s="185"/>
      <c r="G7" s="185"/>
      <c r="H7" s="204">
        <v>0</v>
      </c>
      <c r="I7" s="211">
        <v>0</v>
      </c>
      <c r="J7" s="208">
        <v>1</v>
      </c>
      <c r="K7" s="162"/>
      <c r="L7" s="162"/>
      <c r="M7" s="162"/>
      <c r="N7" s="162"/>
      <c r="O7" s="162"/>
      <c r="P7" s="162"/>
      <c r="Q7" s="162"/>
      <c r="R7" s="162"/>
      <c r="S7" s="162"/>
      <c r="T7" s="211">
        <v>1</v>
      </c>
      <c r="U7" s="211">
        <v>0</v>
      </c>
      <c r="V7" s="208">
        <v>1</v>
      </c>
      <c r="W7" s="162"/>
      <c r="X7" s="162"/>
      <c r="Y7" s="162"/>
      <c r="Z7" s="162"/>
      <c r="AA7" s="162"/>
      <c r="AB7" s="162"/>
      <c r="AC7" s="162"/>
      <c r="AD7" s="162"/>
      <c r="AE7" s="225">
        <v>2</v>
      </c>
      <c r="AF7" s="162"/>
      <c r="AG7" s="162"/>
      <c r="AH7" s="162"/>
      <c r="AI7" s="225">
        <v>0</v>
      </c>
      <c r="AJ7" s="43"/>
      <c r="AK7" s="173"/>
      <c r="AL7" s="173"/>
    </row>
    <row r="8" spans="1:38" ht="15">
      <c r="A8" s="185">
        <f ca="1">IFERROR(__xludf.DUMMYFUNCTION("""COMPUTED_VALUE"""),5)</f>
        <v>5</v>
      </c>
      <c r="B8" s="185">
        <f ca="1">IFERROR(__xludf.DUMMYFUNCTION("""COMPUTED_VALUE"""),21)</f>
        <v>21</v>
      </c>
      <c r="C8" s="185" t="str">
        <f ca="1">IFERROR(__xludf.DUMMYFUNCTION("""COMPUTED_VALUE"""),"Выдача градостроительного плана земельного участка")</f>
        <v>Выдача градостроительного плана земельного участка</v>
      </c>
      <c r="D8" s="185"/>
      <c r="E8" s="185"/>
      <c r="F8" s="185"/>
      <c r="G8" s="185"/>
      <c r="H8" s="204">
        <v>0</v>
      </c>
      <c r="I8" s="211">
        <v>4</v>
      </c>
      <c r="J8" s="208">
        <v>9</v>
      </c>
      <c r="K8" s="162"/>
      <c r="L8" s="162"/>
      <c r="M8" s="162"/>
      <c r="N8" s="162"/>
      <c r="O8" s="162"/>
      <c r="P8" s="162"/>
      <c r="Q8" s="162"/>
      <c r="R8" s="162"/>
      <c r="S8" s="162"/>
      <c r="T8" s="211">
        <v>4</v>
      </c>
      <c r="U8" s="211">
        <v>10</v>
      </c>
      <c r="V8" s="208">
        <v>9</v>
      </c>
      <c r="W8" s="162"/>
      <c r="X8" s="162"/>
      <c r="Y8" s="162"/>
      <c r="Z8" s="162"/>
      <c r="AA8" s="162"/>
      <c r="AB8" s="162"/>
      <c r="AC8" s="162"/>
      <c r="AD8" s="162"/>
      <c r="AE8" s="225">
        <v>15</v>
      </c>
      <c r="AF8" s="162"/>
      <c r="AG8" s="162"/>
      <c r="AH8" s="162"/>
      <c r="AI8" s="225">
        <v>4</v>
      </c>
      <c r="AJ8" s="43"/>
      <c r="AK8" s="173"/>
      <c r="AL8" s="173"/>
    </row>
    <row r="9" spans="1:38" ht="15">
      <c r="A9" s="185">
        <f ca="1">IFERROR(__xludf.DUMMYFUNCTION("""COMPUTED_VALUE"""),6)</f>
        <v>6</v>
      </c>
      <c r="B9" s="185">
        <f ca="1">IFERROR(__xludf.DUMMYFUNCTION("""COMPUTED_VALUE"""),85)</f>
        <v>85</v>
      </c>
      <c r="C9" s="185" t="str">
        <f ca="1">IFERROR(__xludf.DUMMYFUNCTION("""COMPUTED_VALUE"""),"Выдача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образования")</f>
        <v>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</v>
      </c>
      <c r="D9" s="185"/>
      <c r="E9" s="185"/>
      <c r="F9" s="185"/>
      <c r="G9" s="185"/>
      <c r="H9" s="204">
        <v>0</v>
      </c>
      <c r="I9" s="211">
        <v>0</v>
      </c>
      <c r="J9" s="208">
        <v>0</v>
      </c>
      <c r="K9" s="162"/>
      <c r="L9" s="162"/>
      <c r="M9" s="162"/>
      <c r="N9" s="162"/>
      <c r="O9" s="162"/>
      <c r="P9" s="162"/>
      <c r="Q9" s="162"/>
      <c r="R9" s="162"/>
      <c r="S9" s="162"/>
      <c r="T9" s="211">
        <v>0</v>
      </c>
      <c r="U9" s="211">
        <v>0</v>
      </c>
      <c r="V9" s="208">
        <v>0</v>
      </c>
      <c r="W9" s="162"/>
      <c r="X9" s="162"/>
      <c r="Y9" s="162"/>
      <c r="Z9" s="162"/>
      <c r="AA9" s="162"/>
      <c r="AB9" s="162"/>
      <c r="AC9" s="162"/>
      <c r="AD9" s="162"/>
      <c r="AE9" s="225">
        <v>1</v>
      </c>
      <c r="AF9" s="162"/>
      <c r="AG9" s="162"/>
      <c r="AH9" s="162"/>
      <c r="AI9" s="225">
        <v>0</v>
      </c>
      <c r="AJ9" s="43"/>
      <c r="AK9" s="173"/>
      <c r="AL9" s="173"/>
    </row>
    <row r="10" spans="1:38" ht="15">
      <c r="A10" s="185">
        <f ca="1">IFERROR(__xludf.DUMMYFUNCTION("""COMPUTED_VALUE"""),7)</f>
        <v>7</v>
      </c>
      <c r="B10" s="185">
        <f ca="1">IFERROR(__xludf.DUMMYFUNCTION("""COMPUTED_VALUE"""),63)</f>
        <v>63</v>
      </c>
      <c r="C10" s="185" t="str">
        <f ca="1">IFERROR(__xludf.DUMMYFUNCTION("""COMPUTED_VALUE"""),"Организация отдыха детей в каникулярное время")</f>
        <v>Организация отдыха детей в каникулярное время</v>
      </c>
      <c r="D10" s="185"/>
      <c r="E10" s="185"/>
      <c r="F10" s="185"/>
      <c r="G10" s="185"/>
      <c r="H10" s="204">
        <v>0</v>
      </c>
      <c r="I10" s="211">
        <v>0</v>
      </c>
      <c r="J10" s="208">
        <v>0</v>
      </c>
      <c r="K10" s="162"/>
      <c r="L10" s="162"/>
      <c r="M10" s="162"/>
      <c r="N10" s="162"/>
      <c r="O10" s="162"/>
      <c r="P10" s="162"/>
      <c r="Q10" s="162"/>
      <c r="R10" s="162"/>
      <c r="S10" s="162"/>
      <c r="T10" s="211">
        <v>0</v>
      </c>
      <c r="U10" s="211">
        <v>0</v>
      </c>
      <c r="V10" s="208">
        <v>0</v>
      </c>
      <c r="W10" s="162"/>
      <c r="X10" s="162"/>
      <c r="Y10" s="162"/>
      <c r="Z10" s="162"/>
      <c r="AA10" s="162"/>
      <c r="AB10" s="162"/>
      <c r="AC10" s="162"/>
      <c r="AD10" s="162"/>
      <c r="AE10" s="225">
        <v>0</v>
      </c>
      <c r="AF10" s="162"/>
      <c r="AG10" s="162"/>
      <c r="AH10" s="162"/>
      <c r="AI10" s="225">
        <v>0</v>
      </c>
      <c r="AJ10" s="43"/>
      <c r="AK10" s="173"/>
      <c r="AL10" s="173"/>
    </row>
    <row r="11" spans="1:38" ht="15">
      <c r="A11" s="185">
        <f ca="1">IFERROR(__xludf.DUMMYFUNCTION("""COMPUTED_VALUE"""),8)</f>
        <v>8</v>
      </c>
      <c r="B11" s="185">
        <f ca="1">IFERROR(__xludf.DUMMYFUNCTION("""COMPUTED_VALUE"""),59)</f>
        <v>59</v>
      </c>
      <c r="C11" s="185" t="str">
        <f ca="1">IFERROR(__xludf.DUMMYFUNCTION("""COMPUTED_VALUE"""),"Перераспределение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собственности")</f>
        <v>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</v>
      </c>
      <c r="D11" s="185"/>
      <c r="E11" s="185"/>
      <c r="F11" s="185"/>
      <c r="G11" s="185"/>
      <c r="H11" s="204">
        <v>0</v>
      </c>
      <c r="I11" s="211">
        <v>0</v>
      </c>
      <c r="J11" s="208">
        <v>0</v>
      </c>
      <c r="K11" s="162"/>
      <c r="L11" s="162"/>
      <c r="M11" s="162"/>
      <c r="N11" s="162"/>
      <c r="O11" s="162"/>
      <c r="P11" s="162"/>
      <c r="Q11" s="162"/>
      <c r="R11" s="162"/>
      <c r="S11" s="162"/>
      <c r="T11" s="211">
        <v>0</v>
      </c>
      <c r="U11" s="211">
        <v>0</v>
      </c>
      <c r="V11" s="208">
        <v>0</v>
      </c>
      <c r="W11" s="162"/>
      <c r="X11" s="162"/>
      <c r="Y11" s="162"/>
      <c r="Z11" s="162"/>
      <c r="AA11" s="162"/>
      <c r="AB11" s="162"/>
      <c r="AC11" s="162"/>
      <c r="AD11" s="162"/>
      <c r="AE11" s="225">
        <v>0</v>
      </c>
      <c r="AF11" s="162"/>
      <c r="AG11" s="162"/>
      <c r="AH11" s="162"/>
      <c r="AI11" s="225">
        <v>0</v>
      </c>
      <c r="AJ11" s="43"/>
      <c r="AK11" s="173"/>
      <c r="AL11" s="173"/>
    </row>
    <row r="12" spans="1:38" ht="15">
      <c r="A12" s="185">
        <f ca="1">IFERROR(__xludf.DUMMYFUNCTION("""COMPUTED_VALUE"""),9)</f>
        <v>9</v>
      </c>
      <c r="B12" s="185">
        <f ca="1">IFERROR(__xludf.DUMMYFUNCTION("""COMPUTED_VALUE"""),55)</f>
        <v>55</v>
      </c>
      <c r="C12" s="185" t="str">
        <f ca="1">IFERROR(__xludf.DUMMYFUNCTION("""COMPUTED_VALUE"""),"Предоставление разрешения на осуществление земляных работ")</f>
        <v>Предоставление разрешения на осуществление земляных работ</v>
      </c>
      <c r="D12" s="185"/>
      <c r="E12" s="185"/>
      <c r="F12" s="185"/>
      <c r="G12" s="185"/>
      <c r="H12" s="204">
        <v>0</v>
      </c>
      <c r="I12" s="211">
        <v>0</v>
      </c>
      <c r="J12" s="208">
        <v>0</v>
      </c>
      <c r="K12" s="162"/>
      <c r="L12" s="162"/>
      <c r="M12" s="162"/>
      <c r="N12" s="162"/>
      <c r="O12" s="162"/>
      <c r="P12" s="162"/>
      <c r="Q12" s="162"/>
      <c r="R12" s="162"/>
      <c r="S12" s="162"/>
      <c r="T12" s="211">
        <v>2</v>
      </c>
      <c r="U12" s="211">
        <v>4</v>
      </c>
      <c r="V12" s="208">
        <v>4</v>
      </c>
      <c r="W12" s="162"/>
      <c r="X12" s="162"/>
      <c r="Y12" s="162"/>
      <c r="Z12" s="162"/>
      <c r="AA12" s="162"/>
      <c r="AB12" s="162"/>
      <c r="AC12" s="162"/>
      <c r="AD12" s="162"/>
      <c r="AE12" s="225">
        <v>8</v>
      </c>
      <c r="AF12" s="162"/>
      <c r="AG12" s="162"/>
      <c r="AH12" s="162"/>
      <c r="AI12" s="225">
        <v>0</v>
      </c>
      <c r="AJ12" s="43"/>
      <c r="AK12" s="173"/>
      <c r="AL12" s="173"/>
    </row>
    <row r="13" spans="1:38" ht="15">
      <c r="A13" s="185">
        <f ca="1">IFERROR(__xludf.DUMMYFUNCTION("""COMPUTED_VALUE"""),10)</f>
        <v>10</v>
      </c>
      <c r="B13" s="185">
        <f ca="1">IFERROR(__xludf.DUMMYFUNCTION("""COMPUTED_VALUE"""),18)</f>
        <v>18</v>
      </c>
      <c r="C13" s="185" t="str">
        <f ca="1">IFERROR(__xludf.DUMMYFUNCTION("""COMPUTED_VALUE"""),"Присвоение адреса объекту адресации, изменение и аннулирование такого адреса")</f>
        <v>Присвоение адреса объекту адресации, изменение и аннулирование такого адреса</v>
      </c>
      <c r="D13" s="185"/>
      <c r="E13" s="185"/>
      <c r="F13" s="185"/>
      <c r="G13" s="185"/>
      <c r="H13" s="204">
        <v>7</v>
      </c>
      <c r="I13" s="211">
        <v>1</v>
      </c>
      <c r="J13" s="208">
        <v>6</v>
      </c>
      <c r="K13" s="162"/>
      <c r="L13" s="162"/>
      <c r="M13" s="162"/>
      <c r="N13" s="162"/>
      <c r="O13" s="162"/>
      <c r="P13" s="162"/>
      <c r="Q13" s="162"/>
      <c r="R13" s="162"/>
      <c r="S13" s="162"/>
      <c r="T13" s="211">
        <v>13</v>
      </c>
      <c r="U13" s="211">
        <v>13</v>
      </c>
      <c r="V13" s="208">
        <v>16</v>
      </c>
      <c r="W13" s="162"/>
      <c r="X13" s="162"/>
      <c r="Y13" s="162"/>
      <c r="Z13" s="162"/>
      <c r="AA13" s="162"/>
      <c r="AB13" s="162"/>
      <c r="AC13" s="162"/>
      <c r="AD13" s="162"/>
      <c r="AE13" s="225">
        <v>32</v>
      </c>
      <c r="AF13" s="162"/>
      <c r="AG13" s="162"/>
      <c r="AH13" s="162"/>
      <c r="AI13" s="225">
        <v>10</v>
      </c>
      <c r="AJ13" s="43"/>
      <c r="AK13" s="173"/>
      <c r="AL13" s="173"/>
    </row>
    <row r="14" spans="1:38" ht="15">
      <c r="A14" s="185">
        <f ca="1">IFERROR(__xludf.DUMMYFUNCTION("""COMPUTED_VALUE"""),11)</f>
        <v>11</v>
      </c>
      <c r="B14" s="185">
        <f ca="1">IFERROR(__xludf.DUMMYFUNCTION("""COMPUTED_VALUE"""),14)</f>
        <v>14</v>
      </c>
      <c r="C14" s="185" t="str">
        <f ca="1">IFERROR(__xludf.DUMMYFUNCTION("""COMPUTED_VALUE"""),"Согласование проведения переустройства и (или) перепланировки помещения в многоквартирном доме")</f>
        <v>Согласование проведения переустройства и (или) перепланировки помещения в многоквартирном доме</v>
      </c>
      <c r="D14" s="185"/>
      <c r="E14" s="185"/>
      <c r="F14" s="185"/>
      <c r="G14" s="185"/>
      <c r="H14" s="204">
        <v>11</v>
      </c>
      <c r="I14" s="211">
        <v>1</v>
      </c>
      <c r="J14" s="208">
        <v>0</v>
      </c>
      <c r="K14" s="162"/>
      <c r="L14" s="162"/>
      <c r="M14" s="162"/>
      <c r="N14" s="162"/>
      <c r="O14" s="162"/>
      <c r="P14" s="162"/>
      <c r="Q14" s="162"/>
      <c r="R14" s="162"/>
      <c r="S14" s="162"/>
      <c r="T14" s="211">
        <v>13</v>
      </c>
      <c r="U14" s="211">
        <v>1</v>
      </c>
      <c r="V14" s="208">
        <v>1</v>
      </c>
      <c r="W14" s="162"/>
      <c r="X14" s="162"/>
      <c r="Y14" s="162"/>
      <c r="Z14" s="162"/>
      <c r="AA14" s="162"/>
      <c r="AB14" s="162"/>
      <c r="AC14" s="162"/>
      <c r="AD14" s="162"/>
      <c r="AE14" s="225">
        <v>19</v>
      </c>
      <c r="AF14" s="162"/>
      <c r="AG14" s="162"/>
      <c r="AH14" s="162"/>
      <c r="AI14" s="225">
        <v>13</v>
      </c>
      <c r="AJ14" s="43"/>
      <c r="AK14" s="173"/>
      <c r="AL14" s="173"/>
    </row>
    <row r="15" spans="1:38" ht="15">
      <c r="A15" s="185">
        <f ca="1">IFERROR(__xludf.DUMMYFUNCTION("""COMPUTED_VALUE"""),12)</f>
        <v>12</v>
      </c>
      <c r="B15" s="185">
        <f ca="1">IFERROR(__xludf.DUMMYFUNCTION("""COMPUTED_VALUE"""),24)</f>
        <v>24</v>
      </c>
      <c r="C15" s="185" t="str">
        <f ca="1">IFERROR(__xludf.DUMMYFUNCTION("""COMPUTED_VALUE"""),"Утверждение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образования")</f>
        <v>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</v>
      </c>
      <c r="D15" s="185"/>
      <c r="E15" s="185"/>
      <c r="F15" s="185"/>
      <c r="G15" s="185"/>
      <c r="H15" s="204">
        <v>0</v>
      </c>
      <c r="I15" s="211">
        <v>0</v>
      </c>
      <c r="J15" s="208">
        <v>0</v>
      </c>
      <c r="K15" s="162"/>
      <c r="L15" s="162"/>
      <c r="M15" s="162"/>
      <c r="N15" s="162"/>
      <c r="O15" s="162"/>
      <c r="P15" s="162"/>
      <c r="Q15" s="162"/>
      <c r="R15" s="162"/>
      <c r="S15" s="162"/>
      <c r="T15" s="211">
        <v>1</v>
      </c>
      <c r="U15" s="211">
        <v>0</v>
      </c>
      <c r="V15" s="208">
        <v>0</v>
      </c>
      <c r="W15" s="162"/>
      <c r="X15" s="162"/>
      <c r="Y15" s="162"/>
      <c r="Z15" s="162"/>
      <c r="AA15" s="162"/>
      <c r="AB15" s="162"/>
      <c r="AC15" s="162"/>
      <c r="AD15" s="162"/>
      <c r="AE15" s="225">
        <v>8</v>
      </c>
      <c r="AF15" s="162"/>
      <c r="AG15" s="162"/>
      <c r="AH15" s="162"/>
      <c r="AI15" s="225">
        <v>0</v>
      </c>
      <c r="AJ15" s="43"/>
      <c r="AK15" s="173"/>
      <c r="AL15" s="173"/>
    </row>
    <row r="16" spans="1:38" ht="15">
      <c r="A16" s="185">
        <f ca="1">IFERROR(__xludf.DUMMYFUNCTION("""COMPUTED_VALUE"""),13)</f>
        <v>13</v>
      </c>
      <c r="B16" s="185">
        <f ca="1">IFERROR(__xludf.DUMMYFUNCTION("""COMPUTED_VALUE"""),49)</f>
        <v>49</v>
      </c>
      <c r="C16" s="185" t="str">
        <f ca="1">IFERROR(__xludf.DUMMYFUNCTION("""COMPUTED_VALUE"""),"Предоставление земельных участков, находящихся в муниципальной собственности (государственная собственность на которые не разграничена), на торгах")</f>
        <v>Предоставление земельных участков, находящихся в муниципальной собственности (государственная собственность на которые не разграничена), на торгах</v>
      </c>
      <c r="D16" s="185"/>
      <c r="E16" s="185"/>
      <c r="F16" s="185"/>
      <c r="G16" s="185"/>
      <c r="H16" s="204">
        <v>0</v>
      </c>
      <c r="I16" s="211">
        <v>0</v>
      </c>
      <c r="J16" s="208">
        <v>0</v>
      </c>
      <c r="K16" s="162"/>
      <c r="L16" s="162"/>
      <c r="M16" s="162"/>
      <c r="N16" s="162"/>
      <c r="O16" s="162"/>
      <c r="P16" s="162"/>
      <c r="Q16" s="162"/>
      <c r="R16" s="162"/>
      <c r="S16" s="162"/>
      <c r="T16" s="211">
        <v>0</v>
      </c>
      <c r="U16" s="211">
        <v>0</v>
      </c>
      <c r="V16" s="208">
        <v>0</v>
      </c>
      <c r="W16" s="162"/>
      <c r="X16" s="162"/>
      <c r="Y16" s="162"/>
      <c r="Z16" s="162"/>
      <c r="AA16" s="162"/>
      <c r="AB16" s="162"/>
      <c r="AC16" s="162"/>
      <c r="AD16" s="162"/>
      <c r="AE16" s="225">
        <v>0</v>
      </c>
      <c r="AF16" s="162"/>
      <c r="AG16" s="162"/>
      <c r="AH16" s="162"/>
      <c r="AI16" s="225">
        <v>0</v>
      </c>
      <c r="AJ16" s="43"/>
      <c r="AK16" s="173"/>
      <c r="AL16" s="173"/>
    </row>
    <row r="17" spans="1:38" ht="15">
      <c r="A17" s="185">
        <f ca="1">IFERROR(__xludf.DUMMYFUNCTION("""COMPUTED_VALUE"""),14)</f>
        <v>14</v>
      </c>
      <c r="B17" s="185">
        <f ca="1">IFERROR(__xludf.DUMMYFUNCTION("""COMPUTED_VALUE"""),1)</f>
        <v>1</v>
      </c>
      <c r="C17" s="185" t="str">
        <f ca="1">IFERROR(__xludf.DUMMYFUNCTION("""COMPUTED_VALUE"""),"Выдача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Фед"&amp;"ерации и международными обязательствами администрацией")</f>
        <v>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Федерации и международными обязательствами администрацией</v>
      </c>
      <c r="D17" s="185"/>
      <c r="E17" s="185"/>
      <c r="F17" s="185"/>
      <c r="G17" s="185"/>
      <c r="H17" s="204">
        <v>0</v>
      </c>
      <c r="I17" s="211">
        <v>0</v>
      </c>
      <c r="J17" s="208">
        <v>0</v>
      </c>
      <c r="K17" s="162"/>
      <c r="L17" s="162"/>
      <c r="M17" s="162"/>
      <c r="N17" s="162"/>
      <c r="O17" s="162"/>
      <c r="P17" s="162"/>
      <c r="Q17" s="162"/>
      <c r="R17" s="162"/>
      <c r="S17" s="162"/>
      <c r="T17" s="211">
        <v>0</v>
      </c>
      <c r="U17" s="211">
        <v>0</v>
      </c>
      <c r="V17" s="208">
        <v>0</v>
      </c>
      <c r="W17" s="162"/>
      <c r="X17" s="162"/>
      <c r="Y17" s="162"/>
      <c r="Z17" s="162"/>
      <c r="AA17" s="162"/>
      <c r="AB17" s="162"/>
      <c r="AC17" s="162"/>
      <c r="AD17" s="162"/>
      <c r="AE17" s="225">
        <v>0</v>
      </c>
      <c r="AF17" s="162"/>
      <c r="AG17" s="162"/>
      <c r="AH17" s="162"/>
      <c r="AI17" s="225">
        <v>0</v>
      </c>
      <c r="AJ17" s="43"/>
      <c r="AK17" s="173"/>
      <c r="AL17" s="173"/>
    </row>
    <row r="18" spans="1:38" ht="15">
      <c r="A18" s="185">
        <f ca="1">IFERROR(__xludf.DUMMYFUNCTION("""COMPUTED_VALUE"""),15)</f>
        <v>15</v>
      </c>
      <c r="B18" s="185">
        <f ca="1">IFERROR(__xludf.DUMMYFUNCTION("""COMPUTED_VALUE"""),105)</f>
        <v>105</v>
      </c>
      <c r="C18" s="185" t="str">
        <f ca="1">IFERROR(__xludf.DUMMYFUNCTION("""COMPUTED_VALUE"""),"Признание садового дома жилым домом и жилого дома садовым домом")</f>
        <v>Признание садового дома жилым домом и жилого дома садовым домом</v>
      </c>
      <c r="D18" s="185"/>
      <c r="E18" s="185"/>
      <c r="F18" s="185"/>
      <c r="G18" s="185"/>
      <c r="H18" s="204">
        <v>0</v>
      </c>
      <c r="I18" s="211">
        <v>0</v>
      </c>
      <c r="J18" s="208">
        <v>0</v>
      </c>
      <c r="K18" s="162"/>
      <c r="L18" s="162"/>
      <c r="M18" s="162"/>
      <c r="N18" s="162"/>
      <c r="O18" s="162"/>
      <c r="P18" s="162"/>
      <c r="Q18" s="162"/>
      <c r="R18" s="162"/>
      <c r="S18" s="162"/>
      <c r="T18" s="211">
        <v>0</v>
      </c>
      <c r="U18" s="211">
        <v>0</v>
      </c>
      <c r="V18" s="208">
        <v>0</v>
      </c>
      <c r="W18" s="162"/>
      <c r="X18" s="162"/>
      <c r="Y18" s="162"/>
      <c r="Z18" s="162"/>
      <c r="AA18" s="162"/>
      <c r="AB18" s="162"/>
      <c r="AC18" s="162"/>
      <c r="AD18" s="162"/>
      <c r="AE18" s="225">
        <v>0</v>
      </c>
      <c r="AF18" s="162"/>
      <c r="AG18" s="162"/>
      <c r="AH18" s="162"/>
      <c r="AI18" s="225">
        <v>0</v>
      </c>
      <c r="AJ18" s="43"/>
      <c r="AK18" s="173"/>
      <c r="AL18" s="173"/>
    </row>
    <row r="19" spans="1:38" ht="15">
      <c r="A19" s="185">
        <f ca="1">IFERROR(__xludf.DUMMYFUNCTION("""COMPUTED_VALUE"""),16)</f>
        <v>16</v>
      </c>
      <c r="B19" s="185">
        <f ca="1">IFERROR(__xludf.DUMMYFUNCTION("""COMPUTED_VALUE"""),12)</f>
        <v>12</v>
      </c>
      <c r="C19" s="185" t="str">
        <f ca="1">IFERROR(__xludf.DUMMYFUNCTION("""COMPUTED_VALUE"""),"Перевод жилого помещения в нежилое помещение и нежилого помещения в жилое помещение")</f>
        <v>Перевод жилого помещения в нежилое помещение и нежилого помещения в жилое помещение</v>
      </c>
      <c r="D19" s="185"/>
      <c r="E19" s="185"/>
      <c r="F19" s="185"/>
      <c r="G19" s="185"/>
      <c r="H19" s="204">
        <v>0</v>
      </c>
      <c r="I19" s="211">
        <v>0</v>
      </c>
      <c r="J19" s="208">
        <v>0</v>
      </c>
      <c r="K19" s="162"/>
      <c r="L19" s="162"/>
      <c r="M19" s="162"/>
      <c r="N19" s="162"/>
      <c r="O19" s="162"/>
      <c r="P19" s="162"/>
      <c r="Q19" s="162"/>
      <c r="R19" s="162"/>
      <c r="S19" s="162"/>
      <c r="T19" s="211">
        <v>0</v>
      </c>
      <c r="U19" s="211">
        <v>0</v>
      </c>
      <c r="V19" s="208">
        <v>1</v>
      </c>
      <c r="W19" s="162"/>
      <c r="X19" s="162"/>
      <c r="Y19" s="162"/>
      <c r="Z19" s="162"/>
      <c r="AA19" s="162"/>
      <c r="AB19" s="162"/>
      <c r="AC19" s="162"/>
      <c r="AD19" s="162"/>
      <c r="AE19" s="225">
        <v>0</v>
      </c>
      <c r="AF19" s="162"/>
      <c r="AG19" s="162"/>
      <c r="AH19" s="162"/>
      <c r="AI19" s="225">
        <v>0</v>
      </c>
      <c r="AJ19" s="43"/>
      <c r="AK19" s="173"/>
      <c r="AL19" s="173"/>
    </row>
    <row r="20" spans="1:38" ht="15">
      <c r="A20" s="185">
        <f ca="1">IFERROR(__xludf.DUMMYFUNCTION("""COMPUTED_VALUE"""),17)</f>
        <v>17</v>
      </c>
      <c r="B20" s="185">
        <f ca="1">IFERROR(__xludf.DUMMYFUNCTION("""COMPUTED_VALUE"""),96)</f>
        <v>96</v>
      </c>
      <c r="C20" s="185" t="str">
        <f ca="1">IFERROR(__xludf.DUMMYFUNCTION("""COMPUTED_VALUE"""),"Предоставление разрешения на отклонение от предельных параметров разрешенного строительства, реконструкции объекта капитального строительства")</f>
        <v>Предоставление разрешения на отклонение от предельных параметров разрешенного строительства, реконструкции объекта капитального строительства</v>
      </c>
      <c r="D20" s="185"/>
      <c r="E20" s="185"/>
      <c r="F20" s="185"/>
      <c r="G20" s="185"/>
      <c r="H20" s="204">
        <v>0</v>
      </c>
      <c r="I20" s="211">
        <v>0</v>
      </c>
      <c r="J20" s="208">
        <v>0</v>
      </c>
      <c r="K20" s="162"/>
      <c r="L20" s="162"/>
      <c r="M20" s="162"/>
      <c r="N20" s="162"/>
      <c r="O20" s="162"/>
      <c r="P20" s="162"/>
      <c r="Q20" s="162"/>
      <c r="R20" s="162"/>
      <c r="S20" s="162"/>
      <c r="T20" s="211">
        <v>0</v>
      </c>
      <c r="U20" s="211">
        <v>0</v>
      </c>
      <c r="V20" s="208">
        <v>0</v>
      </c>
      <c r="W20" s="162"/>
      <c r="X20" s="162"/>
      <c r="Y20" s="162"/>
      <c r="Z20" s="162"/>
      <c r="AA20" s="162"/>
      <c r="AB20" s="162"/>
      <c r="AC20" s="162"/>
      <c r="AD20" s="162"/>
      <c r="AE20" s="225">
        <v>0</v>
      </c>
      <c r="AF20" s="162"/>
      <c r="AG20" s="162"/>
      <c r="AH20" s="162"/>
      <c r="AI20" s="225">
        <v>0</v>
      </c>
      <c r="AJ20" s="43"/>
      <c r="AK20" s="173"/>
      <c r="AL20" s="173"/>
    </row>
    <row r="21" spans="1:38" ht="15">
      <c r="A21" s="185">
        <f ca="1">IFERROR(__xludf.DUMMYFUNCTION("""COMPUTED_VALUE"""),18)</f>
        <v>18</v>
      </c>
      <c r="B21" s="185">
        <f ca="1">IFERROR(__xludf.DUMMYFUNCTION("""COMPUTED_VALUE"""),9)</f>
        <v>9</v>
      </c>
      <c r="C21" s="185" t="str">
        <f ca="1">IFERROR(__xludf.DUMMYFUNCTION("""COMPUTED_VALUE"""),"Выдача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разрешений")</f>
        <v>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</v>
      </c>
      <c r="D21" s="185"/>
      <c r="E21" s="185"/>
      <c r="F21" s="185"/>
      <c r="G21" s="185"/>
      <c r="H21" s="204">
        <v>0</v>
      </c>
      <c r="I21" s="211">
        <v>0</v>
      </c>
      <c r="J21" s="208">
        <v>0</v>
      </c>
      <c r="K21" s="162"/>
      <c r="L21" s="162"/>
      <c r="M21" s="162"/>
      <c r="N21" s="162"/>
      <c r="O21" s="162"/>
      <c r="P21" s="162"/>
      <c r="Q21" s="162"/>
      <c r="R21" s="162"/>
      <c r="S21" s="162"/>
      <c r="T21" s="211">
        <v>0</v>
      </c>
      <c r="U21" s="211">
        <v>0</v>
      </c>
      <c r="V21" s="208">
        <v>0</v>
      </c>
      <c r="W21" s="162"/>
      <c r="X21" s="162"/>
      <c r="Y21" s="162"/>
      <c r="Z21" s="162"/>
      <c r="AA21" s="162"/>
      <c r="AB21" s="162"/>
      <c r="AC21" s="162"/>
      <c r="AD21" s="162"/>
      <c r="AE21" s="225">
        <v>0</v>
      </c>
      <c r="AF21" s="162"/>
      <c r="AG21" s="162"/>
      <c r="AH21" s="162"/>
      <c r="AI21" s="225">
        <v>0</v>
      </c>
      <c r="AJ21" s="43"/>
      <c r="AK21" s="173"/>
      <c r="AL21" s="173"/>
    </row>
    <row r="22" spans="1:38" ht="15">
      <c r="A22" s="185">
        <f ca="1">IFERROR(__xludf.DUMMYFUNCTION("""COMPUTED_VALUE"""),19)</f>
        <v>19</v>
      </c>
      <c r="B22" s="185">
        <f ca="1">IFERROR(__xludf.DUMMYFUNCTION("""COMPUTED_VALUE"""),73)</f>
        <v>73</v>
      </c>
      <c r="C22" s="185" t="str">
        <f ca="1">IFERROR(__xludf.DUMMYFUNCTION("""COMPUTED_VALUE"""),"Выдача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сервитута")</f>
        <v>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</v>
      </c>
      <c r="D22" s="185"/>
      <c r="E22" s="185"/>
      <c r="F22" s="185"/>
      <c r="G22" s="185"/>
      <c r="H22" s="204">
        <v>0</v>
      </c>
      <c r="I22" s="211">
        <v>0</v>
      </c>
      <c r="J22" s="208">
        <v>0</v>
      </c>
      <c r="K22" s="162"/>
      <c r="L22" s="162"/>
      <c r="M22" s="162"/>
      <c r="N22" s="162"/>
      <c r="O22" s="162"/>
      <c r="P22" s="162"/>
      <c r="Q22" s="162"/>
      <c r="R22" s="162"/>
      <c r="S22" s="162"/>
      <c r="T22" s="211">
        <v>0</v>
      </c>
      <c r="U22" s="211">
        <v>0</v>
      </c>
      <c r="V22" s="208">
        <v>1</v>
      </c>
      <c r="W22" s="162"/>
      <c r="X22" s="162"/>
      <c r="Y22" s="162"/>
      <c r="Z22" s="162"/>
      <c r="AA22" s="162"/>
      <c r="AB22" s="162"/>
      <c r="AC22" s="162"/>
      <c r="AD22" s="162"/>
      <c r="AE22" s="225">
        <v>0</v>
      </c>
      <c r="AF22" s="162"/>
      <c r="AG22" s="162"/>
      <c r="AH22" s="162"/>
      <c r="AI22" s="225">
        <v>0</v>
      </c>
      <c r="AJ22" s="43"/>
      <c r="AK22" s="173"/>
      <c r="AL22" s="173"/>
    </row>
    <row r="23" spans="1:38" ht="15">
      <c r="A23" s="185">
        <f ca="1">IFERROR(__xludf.DUMMYFUNCTION("""COMPUTED_VALUE"""),20)</f>
        <v>20</v>
      </c>
      <c r="B23" s="185">
        <f ca="1">IFERROR(__xludf.DUMMYFUNCTION("""COMPUTED_VALUE"""),56)</f>
        <v>56</v>
      </c>
      <c r="C23" s="185" t="str">
        <f ca="1">IFERROR(__xludf.DUMMYFUNCTION("""COMPUTED_VALUE"""),"Отнесение земель или земельных участков в составе таких земель к определенной категории")</f>
        <v>Отнесение земель или земельных участков в составе таких земель к определенной категории</v>
      </c>
      <c r="D23" s="185"/>
      <c r="E23" s="185"/>
      <c r="F23" s="185"/>
      <c r="G23" s="185"/>
      <c r="H23" s="204">
        <v>0</v>
      </c>
      <c r="I23" s="211">
        <v>0</v>
      </c>
      <c r="J23" s="208">
        <v>0</v>
      </c>
      <c r="K23" s="162"/>
      <c r="L23" s="162"/>
      <c r="M23" s="162"/>
      <c r="N23" s="162"/>
      <c r="O23" s="162"/>
      <c r="P23" s="162"/>
      <c r="Q23" s="162"/>
      <c r="R23" s="162"/>
      <c r="S23" s="162"/>
      <c r="T23" s="211">
        <v>0</v>
      </c>
      <c r="U23" s="211">
        <v>0</v>
      </c>
      <c r="V23" s="208">
        <v>0</v>
      </c>
      <c r="W23" s="162"/>
      <c r="X23" s="162"/>
      <c r="Y23" s="162"/>
      <c r="Z23" s="162"/>
      <c r="AA23" s="162"/>
      <c r="AB23" s="162"/>
      <c r="AC23" s="162"/>
      <c r="AD23" s="162"/>
      <c r="AE23" s="225">
        <v>0</v>
      </c>
      <c r="AF23" s="162"/>
      <c r="AG23" s="162"/>
      <c r="AH23" s="162"/>
      <c r="AI23" s="225">
        <v>0</v>
      </c>
      <c r="AJ23" s="43"/>
      <c r="AK23" s="173"/>
      <c r="AL23" s="173"/>
    </row>
    <row r="24" spans="1:38" ht="15">
      <c r="A24" s="185">
        <f ca="1">IFERROR(__xludf.DUMMYFUNCTION("""COMPUTED_VALUE"""),21)</f>
        <v>21</v>
      </c>
      <c r="B24" s="185">
        <f ca="1">IFERROR(__xludf.DUMMYFUNCTION("""COMPUTED_VALUE"""),50)</f>
        <v>50</v>
      </c>
      <c r="C24" s="185" t="str">
        <f ca="1">IFERROR(__xludf.DUMMYFUNCTION("""COMPUTED_VALUE"""),"Установление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&lt;1&gt;)")</f>
        <v>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</v>
      </c>
      <c r="D24" s="185"/>
      <c r="E24" s="185"/>
      <c r="F24" s="185"/>
      <c r="G24" s="185"/>
      <c r="H24" s="204">
        <v>0</v>
      </c>
      <c r="I24" s="211">
        <v>0</v>
      </c>
      <c r="J24" s="208">
        <v>0</v>
      </c>
      <c r="K24" s="162"/>
      <c r="L24" s="162"/>
      <c r="M24" s="162"/>
      <c r="N24" s="162"/>
      <c r="O24" s="162"/>
      <c r="P24" s="162"/>
      <c r="Q24" s="162"/>
      <c r="R24" s="162"/>
      <c r="S24" s="162"/>
      <c r="T24" s="211">
        <v>0</v>
      </c>
      <c r="U24" s="211">
        <v>0</v>
      </c>
      <c r="V24" s="208">
        <v>0</v>
      </c>
      <c r="W24" s="162"/>
      <c r="X24" s="162"/>
      <c r="Y24" s="162"/>
      <c r="Z24" s="162"/>
      <c r="AA24" s="162"/>
      <c r="AB24" s="162"/>
      <c r="AC24" s="162"/>
      <c r="AD24" s="162"/>
      <c r="AE24" s="225">
        <v>0</v>
      </c>
      <c r="AF24" s="162"/>
      <c r="AG24" s="162"/>
      <c r="AH24" s="162"/>
      <c r="AI24" s="225">
        <v>0</v>
      </c>
      <c r="AJ24" s="43"/>
      <c r="AK24" s="173"/>
      <c r="AL24" s="173"/>
    </row>
    <row r="25" spans="1:38" ht="15">
      <c r="A25" s="185">
        <f ca="1">IFERROR(__xludf.DUMMYFUNCTION("""COMPUTED_VALUE"""),22)</f>
        <v>22</v>
      </c>
      <c r="B25" s="185">
        <f ca="1">IFERROR(__xludf.DUMMYFUNCTION("""COMPUTED_VALUE"""),70)</f>
        <v>70</v>
      </c>
      <c r="C25" s="185" t="str">
        <f ca="1">IFERROR(__xludf.DUMMYFUNCTION("""COMPUTED_VALUE"""),"Выдача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капитала")</f>
        <v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v>
      </c>
      <c r="D25" s="185"/>
      <c r="E25" s="185"/>
      <c r="F25" s="185"/>
      <c r="G25" s="185"/>
      <c r="H25" s="204">
        <v>0</v>
      </c>
      <c r="I25" s="211">
        <v>0</v>
      </c>
      <c r="J25" s="208">
        <v>0</v>
      </c>
      <c r="K25" s="162"/>
      <c r="L25" s="162"/>
      <c r="M25" s="162"/>
      <c r="N25" s="162"/>
      <c r="O25" s="162"/>
      <c r="P25" s="162"/>
      <c r="Q25" s="162"/>
      <c r="R25" s="162"/>
      <c r="S25" s="162"/>
      <c r="T25" s="211">
        <v>0</v>
      </c>
      <c r="U25" s="211">
        <v>0</v>
      </c>
      <c r="V25" s="208">
        <v>0</v>
      </c>
      <c r="W25" s="162"/>
      <c r="X25" s="162"/>
      <c r="Y25" s="162"/>
      <c r="Z25" s="162"/>
      <c r="AA25" s="162"/>
      <c r="AB25" s="162"/>
      <c r="AC25" s="162"/>
      <c r="AD25" s="162"/>
      <c r="AE25" s="225">
        <v>0</v>
      </c>
      <c r="AF25" s="162"/>
      <c r="AG25" s="162"/>
      <c r="AH25" s="162"/>
      <c r="AI25" s="225">
        <v>0</v>
      </c>
      <c r="AJ25" s="43"/>
      <c r="AK25" s="173"/>
      <c r="AL25" s="173"/>
    </row>
    <row r="26" spans="1:38" ht="15">
      <c r="A26" s="185">
        <f ca="1">IFERROR(__xludf.DUMMYFUNCTION("""COMPUTED_VALUE"""),23)</f>
        <v>23</v>
      </c>
      <c r="B26" s="185">
        <f ca="1">IFERROR(__xludf.DUMMYFUNCTION("""COMPUTED_VALUE"""),97)</f>
        <v>97</v>
      </c>
      <c r="C26" s="185" t="str">
        <f ca="1">IFERROR(__xludf.DUMMYFUNCTION("""COMPUTED_VALUE"""),"Предоставление разрешения на условно разрешенный вид использования земельного участка или объекта капитального строительства")</f>
        <v>Предоставление разрешения на условно разрешенный вид использования земельного участка или объекта капитального строительства</v>
      </c>
      <c r="D26" s="185"/>
      <c r="E26" s="185"/>
      <c r="F26" s="185"/>
      <c r="G26" s="185"/>
      <c r="H26" s="204">
        <v>0</v>
      </c>
      <c r="I26" s="211">
        <v>0</v>
      </c>
      <c r="J26" s="208">
        <v>0</v>
      </c>
      <c r="K26" s="162"/>
      <c r="L26" s="162"/>
      <c r="M26" s="162"/>
      <c r="N26" s="162"/>
      <c r="O26" s="162"/>
      <c r="P26" s="162"/>
      <c r="Q26" s="162"/>
      <c r="R26" s="162"/>
      <c r="S26" s="162"/>
      <c r="T26" s="211">
        <v>0</v>
      </c>
      <c r="U26" s="211">
        <v>0</v>
      </c>
      <c r="V26" s="208">
        <v>0</v>
      </c>
      <c r="W26" s="162"/>
      <c r="X26" s="162"/>
      <c r="Y26" s="162"/>
      <c r="Z26" s="162"/>
      <c r="AA26" s="162"/>
      <c r="AB26" s="162"/>
      <c r="AC26" s="162"/>
      <c r="AD26" s="162"/>
      <c r="AE26" s="225">
        <v>0</v>
      </c>
      <c r="AF26" s="162"/>
      <c r="AG26" s="162"/>
      <c r="AH26" s="162"/>
      <c r="AI26" s="225">
        <v>0</v>
      </c>
      <c r="AJ26" s="43"/>
      <c r="AK26" s="173"/>
      <c r="AL26" s="173"/>
    </row>
    <row r="27" spans="1:38" ht="15">
      <c r="A27" s="185">
        <f ca="1">IFERROR(__xludf.DUMMYFUNCTION("""COMPUTED_VALUE"""),24)</f>
        <v>24</v>
      </c>
      <c r="B27" s="185">
        <f ca="1">IFERROR(__xludf.DUMMYFUNCTION("""COMPUTED_VALUE"""),103)</f>
        <v>103</v>
      </c>
      <c r="C27" s="185" t="str">
        <f ca="1">IFERROR(__xludf.DUMMYFUNCTION("""COMPUTED_VALUE"""),"Установка информационной вывески, согласование дизайн-проекта размещения вывески")</f>
        <v>Установка информационной вывески, согласование дизайн-проекта размещения вывески</v>
      </c>
      <c r="D27" s="185"/>
      <c r="E27" s="185"/>
      <c r="F27" s="185"/>
      <c r="G27" s="185"/>
      <c r="H27" s="204">
        <v>0</v>
      </c>
      <c r="I27" s="211">
        <v>0</v>
      </c>
      <c r="J27" s="208">
        <v>0</v>
      </c>
      <c r="K27" s="162"/>
      <c r="L27" s="162"/>
      <c r="M27" s="162"/>
      <c r="N27" s="162"/>
      <c r="O27" s="162"/>
      <c r="P27" s="162"/>
      <c r="Q27" s="162"/>
      <c r="R27" s="162"/>
      <c r="S27" s="162"/>
      <c r="T27" s="211">
        <v>0</v>
      </c>
      <c r="U27" s="211">
        <v>0</v>
      </c>
      <c r="V27" s="208">
        <v>0</v>
      </c>
      <c r="W27" s="162"/>
      <c r="X27" s="162"/>
      <c r="Y27" s="162"/>
      <c r="Z27" s="162"/>
      <c r="AA27" s="162"/>
      <c r="AB27" s="162"/>
      <c r="AC27" s="162"/>
      <c r="AD27" s="162"/>
      <c r="AE27" s="225">
        <v>0</v>
      </c>
      <c r="AF27" s="162"/>
      <c r="AG27" s="162"/>
      <c r="AH27" s="162"/>
      <c r="AI27" s="225">
        <v>0</v>
      </c>
      <c r="AJ27" s="43"/>
      <c r="AK27" s="173"/>
      <c r="AL27" s="173"/>
    </row>
    <row r="28" spans="1:38" ht="15">
      <c r="A28" s="185">
        <f ca="1">IFERROR(__xludf.DUMMYFUNCTION("""COMPUTED_VALUE"""),25)</f>
        <v>25</v>
      </c>
      <c r="B28" s="185">
        <f ca="1">IFERROR(__xludf.DUMMYFUNCTION("""COMPUTED_VALUE"""),95)</f>
        <v>95</v>
      </c>
      <c r="C28" s="185" t="str">
        <f ca="1">IFERROR(__xludf.DUMMYFUNCTION("""COMPUTED_VALUE"""),"Постановка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разгран"&amp;"ичена ), в собственность бесплатно")</f>
        <v>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разграничена ), в собственность бесплатно</v>
      </c>
      <c r="D28" s="185"/>
      <c r="E28" s="185"/>
      <c r="F28" s="185"/>
      <c r="G28" s="185"/>
      <c r="H28" s="204">
        <v>0</v>
      </c>
      <c r="I28" s="211">
        <v>0</v>
      </c>
      <c r="J28" s="208">
        <v>0</v>
      </c>
      <c r="K28" s="162"/>
      <c r="L28" s="162"/>
      <c r="M28" s="162"/>
      <c r="N28" s="162"/>
      <c r="O28" s="162"/>
      <c r="P28" s="162"/>
      <c r="Q28" s="162"/>
      <c r="R28" s="162"/>
      <c r="S28" s="162"/>
      <c r="T28" s="211">
        <v>0</v>
      </c>
      <c r="U28" s="211">
        <v>0</v>
      </c>
      <c r="V28" s="208">
        <v>0</v>
      </c>
      <c r="W28" s="162"/>
      <c r="X28" s="162"/>
      <c r="Y28" s="162"/>
      <c r="Z28" s="162"/>
      <c r="AA28" s="162"/>
      <c r="AB28" s="162"/>
      <c r="AC28" s="162"/>
      <c r="AD28" s="162"/>
      <c r="AE28" s="225">
        <v>0</v>
      </c>
      <c r="AF28" s="162"/>
      <c r="AG28" s="162"/>
      <c r="AH28" s="162"/>
      <c r="AI28" s="225">
        <v>0</v>
      </c>
      <c r="AJ28" s="43"/>
      <c r="AK28" s="173"/>
      <c r="AL28" s="173"/>
    </row>
    <row r="29" spans="1:38" ht="15">
      <c r="A29" s="185">
        <f ca="1">IFERROR(__xludf.DUMMYFUNCTION("""COMPUTED_VALUE"""),26)</f>
        <v>26</v>
      </c>
      <c r="B29" s="185">
        <f ca="1">IFERROR(__xludf.DUMMYFUNCTION("""COMPUTED_VALUE"""),58)</f>
        <v>58</v>
      </c>
      <c r="C29" s="185" t="str">
        <f ca="1">IFERROR(__xludf.DUMMYFUNCTION("""COMPUTED_VALUE"""),"Предварительное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&lt;1&gt;)")</f>
        <v>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</v>
      </c>
      <c r="D29" s="185"/>
      <c r="E29" s="185"/>
      <c r="F29" s="185"/>
      <c r="G29" s="185"/>
      <c r="H29" s="204">
        <v>1</v>
      </c>
      <c r="I29" s="211">
        <v>0</v>
      </c>
      <c r="J29" s="208">
        <v>7</v>
      </c>
      <c r="K29" s="162"/>
      <c r="L29" s="162"/>
      <c r="M29" s="162"/>
      <c r="N29" s="162"/>
      <c r="O29" s="162"/>
      <c r="P29" s="162"/>
      <c r="Q29" s="162"/>
      <c r="R29" s="162"/>
      <c r="S29" s="162"/>
      <c r="T29" s="211">
        <v>1</v>
      </c>
      <c r="U29" s="211">
        <v>0</v>
      </c>
      <c r="V29" s="208">
        <v>7</v>
      </c>
      <c r="W29" s="162"/>
      <c r="X29" s="162"/>
      <c r="Y29" s="162"/>
      <c r="Z29" s="162"/>
      <c r="AA29" s="162"/>
      <c r="AB29" s="162"/>
      <c r="AC29" s="162"/>
      <c r="AD29" s="162"/>
      <c r="AE29" s="225">
        <v>1</v>
      </c>
      <c r="AF29" s="162"/>
      <c r="AG29" s="162"/>
      <c r="AH29" s="162"/>
      <c r="AI29" s="225">
        <v>1</v>
      </c>
      <c r="AJ29" s="43"/>
      <c r="AK29" s="173"/>
      <c r="AL29" s="173"/>
    </row>
    <row r="30" spans="1:38" ht="15">
      <c r="A30" s="185">
        <f ca="1">IFERROR(__xludf.DUMMYFUNCTION("""COMPUTED_VALUE"""),27)</f>
        <v>27</v>
      </c>
      <c r="B30" s="185">
        <f ca="1">IFERROR(__xludf.DUMMYFUNCTION("""COMPUTED_VALUE"""),52)</f>
        <v>52</v>
      </c>
      <c r="C30" s="185" t="str">
        <f ca="1">IFERROR(__xludf.DUMMYFUNCTION("""COMPUTED_VALUE"""),"Предоставление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торгов")</f>
        <v>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</v>
      </c>
      <c r="D30" s="185"/>
      <c r="E30" s="185"/>
      <c r="F30" s="185"/>
      <c r="G30" s="185"/>
      <c r="H30" s="204">
        <v>0</v>
      </c>
      <c r="I30" s="211">
        <v>0</v>
      </c>
      <c r="J30" s="208">
        <v>1</v>
      </c>
      <c r="K30" s="162"/>
      <c r="L30" s="162"/>
      <c r="M30" s="162"/>
      <c r="N30" s="162"/>
      <c r="O30" s="162"/>
      <c r="P30" s="162"/>
      <c r="Q30" s="162"/>
      <c r="R30" s="162"/>
      <c r="S30" s="162"/>
      <c r="T30" s="211">
        <v>0</v>
      </c>
      <c r="U30" s="211">
        <v>0</v>
      </c>
      <c r="V30" s="208">
        <v>1</v>
      </c>
      <c r="W30" s="162"/>
      <c r="X30" s="162"/>
      <c r="Y30" s="162"/>
      <c r="Z30" s="162"/>
      <c r="AA30" s="162"/>
      <c r="AB30" s="162"/>
      <c r="AC30" s="162"/>
      <c r="AD30" s="162"/>
      <c r="AE30" s="225">
        <v>0</v>
      </c>
      <c r="AF30" s="162"/>
      <c r="AG30" s="162"/>
      <c r="AH30" s="162"/>
      <c r="AI30" s="225">
        <v>0</v>
      </c>
      <c r="AJ30" s="43"/>
      <c r="AK30" s="173"/>
      <c r="AL30" s="173"/>
    </row>
    <row r="31" spans="1:38" ht="15">
      <c r="A31" s="185">
        <f ca="1">IFERROR(__xludf.DUMMYFUNCTION("""COMPUTED_VALUE"""),28)</f>
        <v>28</v>
      </c>
      <c r="B31" s="185">
        <f ca="1">IFERROR(__xludf.DUMMYFUNCTION("""COMPUTED_VALUE"""),82)</f>
        <v>82</v>
      </c>
      <c r="C31" s="185" t="str">
        <f ca="1">IFERROR(__xludf.DUMMYFUNCTION("""COMPUTED_VALUE"""),"Предоставление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то"&amp;"ргов в собственность бесплатно, в общую долевую собственность бесплатно либо в аренду")</f>
        <v>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торгов в собственность бесплатно, в общую долевую собственность бесплатно либо в аренду</v>
      </c>
      <c r="D31" s="185"/>
      <c r="E31" s="185"/>
      <c r="F31" s="185"/>
      <c r="G31" s="185"/>
      <c r="H31" s="204">
        <v>0</v>
      </c>
      <c r="I31" s="211">
        <v>0</v>
      </c>
      <c r="J31" s="208">
        <v>0</v>
      </c>
      <c r="K31" s="162"/>
      <c r="L31" s="162"/>
      <c r="M31" s="162"/>
      <c r="N31" s="162"/>
      <c r="O31" s="162"/>
      <c r="P31" s="162"/>
      <c r="Q31" s="162"/>
      <c r="R31" s="162"/>
      <c r="S31" s="162"/>
      <c r="T31" s="211">
        <v>0</v>
      </c>
      <c r="U31" s="211">
        <v>0</v>
      </c>
      <c r="V31" s="208">
        <v>0</v>
      </c>
      <c r="W31" s="162"/>
      <c r="X31" s="162"/>
      <c r="Y31" s="162"/>
      <c r="Z31" s="162"/>
      <c r="AA31" s="162"/>
      <c r="AB31" s="162"/>
      <c r="AC31" s="162"/>
      <c r="AD31" s="162"/>
      <c r="AE31" s="225">
        <v>0</v>
      </c>
      <c r="AF31" s="162"/>
      <c r="AG31" s="162"/>
      <c r="AH31" s="162"/>
      <c r="AI31" s="225">
        <v>0</v>
      </c>
      <c r="AJ31" s="43"/>
      <c r="AK31" s="173"/>
      <c r="AL31" s="173"/>
    </row>
    <row r="32" spans="1:38" ht="15">
      <c r="A32" s="185">
        <f ca="1">IFERROR(__xludf.DUMMYFUNCTION("""COMPUTED_VALUE"""),29)</f>
        <v>29</v>
      </c>
      <c r="B32" s="185">
        <f ca="1">IFERROR(__xludf.DUMMYFUNCTION("""COMPUTED_VALUE"""),2)</f>
        <v>2</v>
      </c>
      <c r="C32" s="185" t="str">
        <f ca="1">IFERROR(__xludf.DUMMYFUNCTION("""COMPUTED_VALUE"""),"Принятие граждан на учет в качестве нуждающихся в жилых помещениях, предоставляемых по договорам социального найма")</f>
        <v>Принятие граждан на учет в качестве нуждающихся в жилых помещениях, предоставляемых по договорам социального найма</v>
      </c>
      <c r="D32" s="185"/>
      <c r="E32" s="185"/>
      <c r="F32" s="185"/>
      <c r="G32" s="185"/>
      <c r="H32" s="204">
        <v>2</v>
      </c>
      <c r="I32" s="211">
        <v>4</v>
      </c>
      <c r="J32" s="208">
        <v>2</v>
      </c>
      <c r="K32" s="162"/>
      <c r="L32" s="162"/>
      <c r="M32" s="162"/>
      <c r="N32" s="162"/>
      <c r="O32" s="162"/>
      <c r="P32" s="162"/>
      <c r="Q32" s="162"/>
      <c r="R32" s="162"/>
      <c r="S32" s="162"/>
      <c r="T32" s="211">
        <v>3</v>
      </c>
      <c r="U32" s="211">
        <v>3</v>
      </c>
      <c r="V32" s="208">
        <v>2</v>
      </c>
      <c r="W32" s="162"/>
      <c r="X32" s="162"/>
      <c r="Y32" s="162"/>
      <c r="Z32" s="162"/>
      <c r="AA32" s="162"/>
      <c r="AB32" s="162"/>
      <c r="AC32" s="162"/>
      <c r="AD32" s="162"/>
      <c r="AE32" s="225">
        <v>8</v>
      </c>
      <c r="AF32" s="162"/>
      <c r="AG32" s="162"/>
      <c r="AH32" s="162"/>
      <c r="AI32" s="225">
        <v>6</v>
      </c>
      <c r="AJ32" s="43"/>
      <c r="AK32" s="173"/>
      <c r="AL32" s="173"/>
    </row>
    <row r="33" spans="1:38" ht="15">
      <c r="A33" s="185">
        <f ca="1">IFERROR(__xludf.DUMMYFUNCTION("""COMPUTED_VALUE"""),30)</f>
        <v>30</v>
      </c>
      <c r="B33" s="185">
        <f ca="1">IFERROR(__xludf.DUMMYFUNCTION("""COMPUTED_VALUE"""),81)</f>
        <v>81</v>
      </c>
      <c r="C33" s="185" t="str">
        <f ca="1">IFERROR(__xludf.DUMMYFUNCTION("""COMPUTED_VALUE"""),"Заключение, изменение, выдача дубликата договора социального найма жилого помещения муниципального жилищного фонда")</f>
        <v>Заключение, изменение, выдача дубликата договора социального найма жилого помещения муниципального жилищного фонда</v>
      </c>
      <c r="D33" s="185"/>
      <c r="E33" s="185"/>
      <c r="F33" s="185"/>
      <c r="G33" s="185"/>
      <c r="H33" s="204">
        <v>0</v>
      </c>
      <c r="I33" s="211">
        <v>0</v>
      </c>
      <c r="J33" s="208">
        <v>0</v>
      </c>
      <c r="K33" s="162"/>
      <c r="L33" s="162"/>
      <c r="M33" s="162"/>
      <c r="N33" s="162"/>
      <c r="O33" s="162"/>
      <c r="P33" s="162"/>
      <c r="Q33" s="162"/>
      <c r="R33" s="162"/>
      <c r="S33" s="162"/>
      <c r="T33" s="211">
        <v>0</v>
      </c>
      <c r="U33" s="211">
        <v>1</v>
      </c>
      <c r="V33" s="208">
        <v>1</v>
      </c>
      <c r="W33" s="162"/>
      <c r="X33" s="162"/>
      <c r="Y33" s="162"/>
      <c r="Z33" s="162"/>
      <c r="AA33" s="162"/>
      <c r="AB33" s="162"/>
      <c r="AC33" s="162"/>
      <c r="AD33" s="162"/>
      <c r="AE33" s="225">
        <v>1</v>
      </c>
      <c r="AF33" s="162"/>
      <c r="AG33" s="162"/>
      <c r="AH33" s="162"/>
      <c r="AI33" s="225">
        <v>0</v>
      </c>
      <c r="AJ33" s="43"/>
      <c r="AK33" s="173"/>
      <c r="AL33" s="173"/>
    </row>
    <row r="34" spans="1:38" ht="15">
      <c r="A34" s="185">
        <f ca="1">IFERROR(__xludf.DUMMYFUNCTION("""COMPUTED_VALUE"""),31)</f>
        <v>31</v>
      </c>
      <c r="B34" s="185">
        <f ca="1">IFERROR(__xludf.DUMMYFUNCTION("""COMPUTED_VALUE"""),26)</f>
        <v>26</v>
      </c>
      <c r="C34" s="185" t="str">
        <f ca="1">IFERROR(__xludf.DUMMYFUNCTION("""COMPUTED_VALUE"""),"Прием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сады)")</f>
        <v>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</v>
      </c>
      <c r="D34" s="185"/>
      <c r="E34" s="185"/>
      <c r="F34" s="185"/>
      <c r="G34" s="185"/>
      <c r="H34" s="204">
        <v>0</v>
      </c>
      <c r="I34" s="211">
        <v>0</v>
      </c>
      <c r="J34" s="208">
        <v>0</v>
      </c>
      <c r="K34" s="162"/>
      <c r="L34" s="162"/>
      <c r="M34" s="162"/>
      <c r="N34" s="162"/>
      <c r="O34" s="162"/>
      <c r="P34" s="162"/>
      <c r="Q34" s="162"/>
      <c r="R34" s="162"/>
      <c r="S34" s="162"/>
      <c r="T34" s="211">
        <v>0</v>
      </c>
      <c r="U34" s="211">
        <v>0</v>
      </c>
      <c r="V34" s="208">
        <v>0</v>
      </c>
      <c r="W34" s="162"/>
      <c r="X34" s="162"/>
      <c r="Y34" s="162"/>
      <c r="Z34" s="162"/>
      <c r="AA34" s="162"/>
      <c r="AB34" s="162"/>
      <c r="AC34" s="162"/>
      <c r="AD34" s="162"/>
      <c r="AE34" s="225">
        <v>0</v>
      </c>
      <c r="AF34" s="162"/>
      <c r="AG34" s="162"/>
      <c r="AH34" s="162"/>
      <c r="AI34" s="225">
        <v>0</v>
      </c>
      <c r="AJ34" s="43"/>
      <c r="AK34" s="173"/>
      <c r="AL34" s="173"/>
    </row>
    <row r="35" spans="1:38" ht="15">
      <c r="A35" s="185">
        <f ca="1">IFERROR(__xludf.DUMMYFUNCTION("""COMPUTED_VALUE"""),32)</f>
        <v>32</v>
      </c>
      <c r="B35" s="185">
        <f ca="1">IFERROR(__xludf.DUMMYFUNCTION("""COMPUTED_VALUE"""),27)</f>
        <v>27</v>
      </c>
      <c r="C35" s="185" t="str">
        <f ca="1">IFERROR(__xludf.DUMMYFUNCTION("""COMPUTED_VALUE"""),"Зачисление детей в общеобразовательные организации")</f>
        <v>Зачисление детей в общеобразовательные организации</v>
      </c>
      <c r="D35" s="185"/>
      <c r="E35" s="185"/>
      <c r="F35" s="185"/>
      <c r="G35" s="185"/>
      <c r="H35" s="204">
        <v>0</v>
      </c>
      <c r="I35" s="211">
        <v>0</v>
      </c>
      <c r="J35" s="208">
        <v>0</v>
      </c>
      <c r="K35" s="162"/>
      <c r="L35" s="162"/>
      <c r="M35" s="162"/>
      <c r="N35" s="162"/>
      <c r="O35" s="162"/>
      <c r="P35" s="162"/>
      <c r="Q35" s="162"/>
      <c r="R35" s="162"/>
      <c r="S35" s="162"/>
      <c r="T35" s="211">
        <v>0</v>
      </c>
      <c r="U35" s="211">
        <v>0</v>
      </c>
      <c r="V35" s="208">
        <v>0</v>
      </c>
      <c r="W35" s="162"/>
      <c r="X35" s="162"/>
      <c r="Y35" s="162"/>
      <c r="Z35" s="162"/>
      <c r="AA35" s="162"/>
      <c r="AB35" s="162"/>
      <c r="AC35" s="162"/>
      <c r="AD35" s="162"/>
      <c r="AE35" s="225">
        <v>0</v>
      </c>
      <c r="AF35" s="162"/>
      <c r="AG35" s="162"/>
      <c r="AH35" s="162"/>
      <c r="AI35" s="225">
        <v>0</v>
      </c>
      <c r="AJ35" s="43"/>
      <c r="AK35" s="173"/>
      <c r="AL35" s="173"/>
    </row>
    <row r="36" spans="1:38" ht="15">
      <c r="A36" s="185">
        <f ca="1">IFERROR(__xludf.DUMMYFUNCTION("""COMPUTED_VALUE"""),33)</f>
        <v>33</v>
      </c>
      <c r="B36" s="185">
        <f ca="1">IFERROR(__xludf.DUMMYFUNCTION("""COMPUTED_VALUE"""),54)</f>
        <v>54</v>
      </c>
      <c r="C36" s="185" t="str">
        <f ca="1">IFERROR(__xludf.DUMMYFUNCTION("""COMPUTED_VALUE"""),"Предоставление сведений об объектах учета, содержащихся в реестре муниципального имущества")</f>
        <v>Предоставление сведений об объектах учета, содержащихся в реестре муниципального имущества</v>
      </c>
      <c r="D36" s="185"/>
      <c r="E36" s="185"/>
      <c r="F36" s="185"/>
      <c r="G36" s="185"/>
      <c r="H36" s="204">
        <v>0</v>
      </c>
      <c r="I36" s="211">
        <v>0</v>
      </c>
      <c r="J36" s="208">
        <v>0</v>
      </c>
      <c r="K36" s="162"/>
      <c r="L36" s="162"/>
      <c r="M36" s="162"/>
      <c r="N36" s="162"/>
      <c r="O36" s="162"/>
      <c r="P36" s="162"/>
      <c r="Q36" s="162"/>
      <c r="R36" s="162"/>
      <c r="S36" s="162"/>
      <c r="T36" s="211">
        <v>0</v>
      </c>
      <c r="U36" s="211">
        <v>0</v>
      </c>
      <c r="V36" s="208">
        <v>0</v>
      </c>
      <c r="W36" s="162"/>
      <c r="X36" s="162"/>
      <c r="Y36" s="162"/>
      <c r="Z36" s="162"/>
      <c r="AA36" s="162"/>
      <c r="AB36" s="162"/>
      <c r="AC36" s="162"/>
      <c r="AD36" s="162"/>
      <c r="AE36" s="225">
        <v>0</v>
      </c>
      <c r="AF36" s="162"/>
      <c r="AG36" s="162"/>
      <c r="AH36" s="162"/>
      <c r="AI36" s="225">
        <v>0</v>
      </c>
      <c r="AJ36" s="43"/>
      <c r="AK36" s="173"/>
      <c r="AL36" s="173"/>
    </row>
    <row r="37" spans="1:38" ht="15">
      <c r="A37" s="185">
        <f ca="1">IFERROR(__xludf.DUMMYFUNCTION("""COMPUTED_VALUE"""),34)</f>
        <v>34</v>
      </c>
      <c r="B37" s="185">
        <f ca="1">IFERROR(__xludf.DUMMYFUNCTION("""COMPUTED_VALUE"""),20)</f>
        <v>20</v>
      </c>
      <c r="C37" s="185" t="str">
        <f ca="1">IFERROR(__xludf.DUMMYFUNCTION("""COMPUTED_VALUE"""),"Решение вопроса о приватизации жилого помещения муниципального жилищного фонда")</f>
        <v>Решение вопроса о приватизации жилого помещения муниципального жилищного фонда</v>
      </c>
      <c r="D37" s="185"/>
      <c r="E37" s="185"/>
      <c r="F37" s="185"/>
      <c r="G37" s="185"/>
      <c r="H37" s="204">
        <v>0</v>
      </c>
      <c r="I37" s="211">
        <v>0</v>
      </c>
      <c r="J37" s="208">
        <v>1</v>
      </c>
      <c r="K37" s="162"/>
      <c r="L37" s="162"/>
      <c r="M37" s="162"/>
      <c r="N37" s="162"/>
      <c r="O37" s="162"/>
      <c r="P37" s="162"/>
      <c r="Q37" s="162"/>
      <c r="R37" s="162"/>
      <c r="S37" s="162"/>
      <c r="T37" s="211">
        <v>0</v>
      </c>
      <c r="U37" s="211">
        <v>1</v>
      </c>
      <c r="V37" s="208">
        <v>2</v>
      </c>
      <c r="W37" s="162"/>
      <c r="X37" s="162"/>
      <c r="Y37" s="162"/>
      <c r="Z37" s="162"/>
      <c r="AA37" s="162"/>
      <c r="AB37" s="162"/>
      <c r="AC37" s="162"/>
      <c r="AD37" s="162"/>
      <c r="AE37" s="225">
        <v>4</v>
      </c>
      <c r="AF37" s="162"/>
      <c r="AG37" s="162"/>
      <c r="AH37" s="162"/>
      <c r="AI37" s="225">
        <v>0</v>
      </c>
      <c r="AJ37" s="43"/>
      <c r="AK37" s="173"/>
      <c r="AL37" s="173"/>
    </row>
    <row r="38" spans="1:38" ht="15">
      <c r="A38" s="185">
        <f ca="1">IFERROR(__xludf.DUMMYFUNCTION("""COMPUTED_VALUE"""),35)</f>
        <v>35</v>
      </c>
      <c r="B38" s="185">
        <f ca="1">IFERROR(__xludf.DUMMYFUNCTION("""COMPUTED_VALUE"""),112)</f>
        <v>112</v>
      </c>
      <c r="C38" s="185" t="str">
        <f ca="1">IFERROR(__xludf.DUMMYFUNCTION("""COMPUTED_VALUE"""),"Присвоение спортивных разрядов ""второй спортивный разряд"", ""третий спортивный разряд""
")</f>
        <v xml:space="preserve">Присвоение спортивных разрядов "второй спортивный разряд", "третий спортивный разряд"
</v>
      </c>
      <c r="D38" s="185"/>
      <c r="E38" s="185"/>
      <c r="F38" s="185"/>
      <c r="G38" s="202">
        <f>SUM(G4:G37)</f>
        <v>0</v>
      </c>
      <c r="H38" s="204">
        <v>0</v>
      </c>
      <c r="I38" s="211">
        <v>0</v>
      </c>
      <c r="J38" s="208">
        <v>0</v>
      </c>
      <c r="K38" s="162"/>
      <c r="L38" s="162"/>
      <c r="M38" s="162"/>
      <c r="N38" s="162"/>
      <c r="O38" s="162"/>
      <c r="P38" s="162"/>
      <c r="Q38" s="162"/>
      <c r="R38" s="162"/>
      <c r="S38" s="162"/>
      <c r="T38" s="211">
        <v>0</v>
      </c>
      <c r="U38" s="211">
        <v>0</v>
      </c>
      <c r="V38" s="208">
        <v>0</v>
      </c>
      <c r="W38" s="162"/>
      <c r="X38" s="162"/>
      <c r="Y38" s="162"/>
      <c r="Z38" s="162"/>
      <c r="AA38" s="162"/>
      <c r="AB38" s="162"/>
      <c r="AC38" s="162"/>
      <c r="AD38" s="162"/>
      <c r="AE38" s="211">
        <v>0</v>
      </c>
      <c r="AF38" s="162"/>
      <c r="AG38" s="162"/>
      <c r="AH38" s="162"/>
      <c r="AI38" s="211">
        <v>0</v>
      </c>
      <c r="AJ38" s="43"/>
      <c r="AK38" s="202">
        <f t="shared" ref="AK38:AL38" si="0">SUM(AK4:AK37)</f>
        <v>0</v>
      </c>
      <c r="AL38" s="202">
        <f t="shared" si="0"/>
        <v>0</v>
      </c>
    </row>
    <row r="39" spans="1:38" ht="15">
      <c r="A39" s="185">
        <f ca="1">IFERROR(__xludf.DUMMYFUNCTION("""COMPUTED_VALUE"""),36)</f>
        <v>36</v>
      </c>
      <c r="B39" s="185">
        <f ca="1">IFERROR(__xludf.DUMMYFUNCTION("""COMPUTED_VALUE"""),94)</f>
        <v>94</v>
      </c>
      <c r="C39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статьей 39.37 Земельного кодекса Российской Федерации
")</f>
        <v xml:space="preserve"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статьей 39.37 Земельного кодекса Российской Федерации
</v>
      </c>
      <c r="D39" s="185"/>
      <c r="E39" s="185"/>
      <c r="F39" s="185"/>
      <c r="G39" s="202"/>
      <c r="H39" s="204">
        <v>0</v>
      </c>
      <c r="I39" s="211">
        <v>0</v>
      </c>
      <c r="J39" s="208">
        <v>0</v>
      </c>
      <c r="K39" s="162"/>
      <c r="L39" s="162"/>
      <c r="M39" s="162"/>
      <c r="N39" s="162"/>
      <c r="O39" s="162"/>
      <c r="P39" s="162"/>
      <c r="Q39" s="162"/>
      <c r="R39" s="162"/>
      <c r="S39" s="162"/>
      <c r="T39" s="211">
        <v>0</v>
      </c>
      <c r="U39" s="211">
        <v>3</v>
      </c>
      <c r="V39" s="208">
        <v>0</v>
      </c>
      <c r="W39" s="162"/>
      <c r="X39" s="162"/>
      <c r="Y39" s="162"/>
      <c r="Z39" s="162"/>
      <c r="AA39" s="162"/>
      <c r="AB39" s="162"/>
      <c r="AC39" s="162"/>
      <c r="AD39" s="162"/>
      <c r="AE39" s="211">
        <v>3</v>
      </c>
      <c r="AF39" s="162"/>
      <c r="AG39" s="162"/>
      <c r="AH39" s="162"/>
      <c r="AI39" s="211">
        <v>0</v>
      </c>
      <c r="AJ39" s="43"/>
      <c r="AK39" s="202"/>
      <c r="AL39" s="202"/>
    </row>
    <row r="40" spans="1:38" ht="15">
      <c r="A40" s="185">
        <f ca="1">IFERROR(__xludf.DUMMYFUNCTION("""COMPUTED_VALUE"""),37)</f>
        <v>37</v>
      </c>
      <c r="B40" s="185">
        <f ca="1">IFERROR(__xludf.DUMMYFUNCTION("""COMPUTED_VALUE"""),106)</f>
        <v>106</v>
      </c>
      <c r="C40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Федерации")</f>
        <v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</v>
      </c>
      <c r="D40" s="185"/>
      <c r="E40" s="185"/>
      <c r="F40" s="185"/>
      <c r="G40" s="202"/>
      <c r="H40" s="204">
        <v>0</v>
      </c>
      <c r="I40" s="211">
        <v>0</v>
      </c>
      <c r="J40" s="208">
        <v>0</v>
      </c>
      <c r="K40" s="162"/>
      <c r="L40" s="162"/>
      <c r="M40" s="162"/>
      <c r="N40" s="162"/>
      <c r="O40" s="162"/>
      <c r="P40" s="162"/>
      <c r="Q40" s="162"/>
      <c r="R40" s="162"/>
      <c r="S40" s="162"/>
      <c r="T40" s="211">
        <v>0</v>
      </c>
      <c r="U40" s="211">
        <v>0</v>
      </c>
      <c r="V40" s="208">
        <v>0</v>
      </c>
      <c r="W40" s="162"/>
      <c r="X40" s="162"/>
      <c r="Y40" s="162"/>
      <c r="Z40" s="162"/>
      <c r="AA40" s="162"/>
      <c r="AB40" s="162"/>
      <c r="AC40" s="162"/>
      <c r="AD40" s="162"/>
      <c r="AE40" s="211">
        <v>0</v>
      </c>
      <c r="AF40" s="162"/>
      <c r="AG40" s="162"/>
      <c r="AH40" s="162"/>
      <c r="AI40" s="211">
        <v>0</v>
      </c>
      <c r="AJ40" s="43"/>
      <c r="AK40" s="202"/>
      <c r="AL40" s="202"/>
    </row>
    <row r="41" spans="1:38" ht="15">
      <c r="A41" s="185">
        <f ca="1">IFERROR(__xludf.DUMMYFUNCTION("""COMPUTED_VALUE"""),38)</f>
        <v>38</v>
      </c>
      <c r="B41" s="185">
        <f ca="1">IFERROR(__xludf.DUMMYFUNCTION("""COMPUTED_VALUE"""),111)</f>
        <v>111</v>
      </c>
      <c r="C41" s="185" t="str">
        <f ca="1">IFERROR(__xludf.DUMMYFUNCTION("""COMPUTED_VALUE"""),"Присвоение квалификационных категорий спортивных судей ""спортивный судья третьей категории"", ""спортивный судья второй категории""")</f>
        <v>Присвоение квалификационных категорий спортивных судей "спортивный судья третьей категории", "спортивный судья второй категории"</v>
      </c>
      <c r="D41" s="185"/>
      <c r="E41" s="185"/>
      <c r="F41" s="185"/>
      <c r="G41" s="202"/>
      <c r="H41" s="204">
        <v>0</v>
      </c>
      <c r="I41" s="211">
        <v>0</v>
      </c>
      <c r="J41" s="208">
        <v>0</v>
      </c>
      <c r="K41" s="162"/>
      <c r="L41" s="162"/>
      <c r="M41" s="162"/>
      <c r="N41" s="162"/>
      <c r="O41" s="162"/>
      <c r="P41" s="162"/>
      <c r="Q41" s="162"/>
      <c r="R41" s="162"/>
      <c r="S41" s="162"/>
      <c r="T41" s="211">
        <v>0</v>
      </c>
      <c r="U41" s="211">
        <v>0</v>
      </c>
      <c r="V41" s="208">
        <v>0</v>
      </c>
      <c r="W41" s="162"/>
      <c r="X41" s="162"/>
      <c r="Y41" s="162"/>
      <c r="Z41" s="162"/>
      <c r="AA41" s="162"/>
      <c r="AB41" s="162"/>
      <c r="AC41" s="162"/>
      <c r="AD41" s="162"/>
      <c r="AE41" s="211">
        <v>0</v>
      </c>
      <c r="AF41" s="162"/>
      <c r="AG41" s="162"/>
      <c r="AH41" s="162"/>
      <c r="AI41" s="211">
        <v>0</v>
      </c>
      <c r="AJ41" s="43"/>
      <c r="AK41" s="202"/>
      <c r="AL41" s="202"/>
    </row>
    <row r="42" spans="1:38" ht="15" hidden="1">
      <c r="A42" s="185">
        <f ca="1">IFERROR(__xludf.DUMMYFUNCTION("""COMPUTED_VALUE"""),39)</f>
        <v>39</v>
      </c>
      <c r="B42" s="185"/>
      <c r="C42" s="185"/>
      <c r="D42" s="185"/>
      <c r="E42" s="185"/>
      <c r="F42" s="185"/>
      <c r="G42" s="202"/>
      <c r="H42" s="202"/>
      <c r="I42" s="213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13"/>
      <c r="V42" s="202"/>
      <c r="W42" s="202"/>
      <c r="X42" s="202"/>
      <c r="Y42" s="202"/>
      <c r="Z42" s="202"/>
      <c r="AA42" s="202"/>
      <c r="AB42" s="202"/>
      <c r="AC42" s="202"/>
      <c r="AD42" s="202"/>
      <c r="AE42" s="213"/>
      <c r="AF42" s="202"/>
      <c r="AG42" s="202"/>
      <c r="AH42" s="202"/>
      <c r="AI42" s="213"/>
      <c r="AJ42" s="202"/>
      <c r="AK42" s="202"/>
      <c r="AL42" s="202"/>
    </row>
    <row r="43" spans="1:38" ht="15" hidden="1">
      <c r="A43" s="185">
        <f ca="1">IFERROR(__xludf.DUMMYFUNCTION("""COMPUTED_VALUE"""),40)</f>
        <v>40</v>
      </c>
      <c r="B43" s="185"/>
      <c r="C43" s="185"/>
      <c r="D43" s="185"/>
      <c r="E43" s="185"/>
      <c r="F43" s="185"/>
      <c r="G43" s="202"/>
      <c r="H43" s="202"/>
      <c r="I43" s="213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13"/>
      <c r="V43" s="202"/>
      <c r="W43" s="202"/>
      <c r="X43" s="202"/>
      <c r="Y43" s="202"/>
      <c r="Z43" s="202"/>
      <c r="AA43" s="202"/>
      <c r="AB43" s="202"/>
      <c r="AC43" s="202"/>
      <c r="AD43" s="202"/>
      <c r="AE43" s="213"/>
      <c r="AF43" s="202"/>
      <c r="AG43" s="202"/>
      <c r="AH43" s="202"/>
      <c r="AI43" s="213"/>
      <c r="AJ43" s="202"/>
      <c r="AK43" s="202"/>
      <c r="AL43" s="202"/>
    </row>
    <row r="44" spans="1:38" ht="15" hidden="1">
      <c r="A44" s="185">
        <f ca="1">IFERROR(__xludf.DUMMYFUNCTION("""COMPUTED_VALUE"""),41)</f>
        <v>41</v>
      </c>
      <c r="B44" s="185"/>
      <c r="C44" s="185"/>
      <c r="D44" s="185"/>
      <c r="E44" s="185"/>
      <c r="F44" s="185"/>
      <c r="G44" s="202"/>
      <c r="H44" s="202"/>
      <c r="I44" s="213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13"/>
      <c r="V44" s="202"/>
      <c r="W44" s="202"/>
      <c r="X44" s="202"/>
      <c r="Y44" s="202"/>
      <c r="Z44" s="202"/>
      <c r="AA44" s="202"/>
      <c r="AB44" s="202"/>
      <c r="AC44" s="202"/>
      <c r="AD44" s="202"/>
      <c r="AE44" s="213"/>
      <c r="AF44" s="202"/>
      <c r="AG44" s="202"/>
      <c r="AH44" s="202"/>
      <c r="AI44" s="213"/>
      <c r="AJ44" s="202"/>
      <c r="AK44" s="202"/>
      <c r="AL44" s="202"/>
    </row>
    <row r="45" spans="1:38" ht="15" hidden="1">
      <c r="A45" s="185">
        <f ca="1">IFERROR(__xludf.DUMMYFUNCTION("""COMPUTED_VALUE"""),42)</f>
        <v>42</v>
      </c>
      <c r="B45" s="185"/>
      <c r="C45" s="185"/>
      <c r="D45" s="185"/>
      <c r="E45" s="185"/>
      <c r="F45" s="185"/>
      <c r="G45" s="202"/>
      <c r="H45" s="202"/>
      <c r="I45" s="213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13"/>
      <c r="V45" s="202"/>
      <c r="W45" s="202"/>
      <c r="X45" s="202"/>
      <c r="Y45" s="202"/>
      <c r="Z45" s="202"/>
      <c r="AA45" s="202"/>
      <c r="AB45" s="202"/>
      <c r="AC45" s="202"/>
      <c r="AD45" s="202"/>
      <c r="AE45" s="213"/>
      <c r="AF45" s="202"/>
      <c r="AG45" s="202"/>
      <c r="AH45" s="202"/>
      <c r="AI45" s="213"/>
      <c r="AJ45" s="202"/>
      <c r="AK45" s="202"/>
      <c r="AL45" s="202"/>
    </row>
    <row r="46" spans="1:38" ht="15" hidden="1">
      <c r="A46" s="185">
        <f ca="1">IFERROR(__xludf.DUMMYFUNCTION("""COMPUTED_VALUE"""),43)</f>
        <v>43</v>
      </c>
      <c r="B46" s="185"/>
      <c r="C46" s="185"/>
      <c r="D46" s="185"/>
      <c r="E46" s="185"/>
      <c r="F46" s="185"/>
      <c r="G46" s="202"/>
      <c r="H46" s="202"/>
      <c r="I46" s="213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13"/>
      <c r="V46" s="202"/>
      <c r="W46" s="202"/>
      <c r="X46" s="202"/>
      <c r="Y46" s="202"/>
      <c r="Z46" s="202"/>
      <c r="AA46" s="202"/>
      <c r="AB46" s="202"/>
      <c r="AC46" s="202"/>
      <c r="AD46" s="202"/>
      <c r="AE46" s="213"/>
      <c r="AF46" s="202"/>
      <c r="AG46" s="202"/>
      <c r="AH46" s="202"/>
      <c r="AI46" s="213"/>
      <c r="AJ46" s="202"/>
      <c r="AK46" s="202"/>
      <c r="AL46" s="202"/>
    </row>
    <row r="47" spans="1:38" ht="15" hidden="1">
      <c r="A47" s="185">
        <f ca="1">IFERROR(__xludf.DUMMYFUNCTION("""COMPUTED_VALUE"""),44)</f>
        <v>44</v>
      </c>
      <c r="B47" s="185"/>
      <c r="C47" s="185"/>
      <c r="D47" s="185"/>
      <c r="E47" s="185"/>
      <c r="F47" s="185"/>
      <c r="G47" s="202"/>
      <c r="H47" s="202"/>
      <c r="I47" s="213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13"/>
      <c r="V47" s="202"/>
      <c r="W47" s="202"/>
      <c r="X47" s="202"/>
      <c r="Y47" s="202"/>
      <c r="Z47" s="202"/>
      <c r="AA47" s="202"/>
      <c r="AB47" s="202"/>
      <c r="AC47" s="202"/>
      <c r="AD47" s="202"/>
      <c r="AE47" s="213"/>
      <c r="AF47" s="202"/>
      <c r="AG47" s="202"/>
      <c r="AH47" s="202"/>
      <c r="AI47" s="213"/>
      <c r="AJ47" s="202"/>
      <c r="AK47" s="202"/>
      <c r="AL47" s="202"/>
    </row>
    <row r="48" spans="1:38" ht="15" hidden="1">
      <c r="A48" s="185">
        <f ca="1">IFERROR(__xludf.DUMMYFUNCTION("""COMPUTED_VALUE"""),45)</f>
        <v>45</v>
      </c>
      <c r="B48" s="185"/>
      <c r="C48" s="185"/>
      <c r="D48" s="185"/>
      <c r="E48" s="185"/>
      <c r="F48" s="185"/>
      <c r="G48" s="202"/>
      <c r="H48" s="202"/>
      <c r="I48" s="213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13"/>
      <c r="V48" s="202"/>
      <c r="W48" s="202"/>
      <c r="X48" s="202"/>
      <c r="Y48" s="202"/>
      <c r="Z48" s="202"/>
      <c r="AA48" s="202"/>
      <c r="AB48" s="202"/>
      <c r="AC48" s="202"/>
      <c r="AD48" s="202"/>
      <c r="AE48" s="213"/>
      <c r="AF48" s="202"/>
      <c r="AG48" s="202"/>
      <c r="AH48" s="202"/>
      <c r="AI48" s="213"/>
      <c r="AJ48" s="202"/>
      <c r="AK48" s="202"/>
      <c r="AL48" s="202"/>
    </row>
    <row r="49" spans="1:38" ht="15" hidden="1">
      <c r="A49" s="185">
        <f ca="1">IFERROR(__xludf.DUMMYFUNCTION("""COMPUTED_VALUE"""),46)</f>
        <v>46</v>
      </c>
      <c r="B49" s="185"/>
      <c r="C49" s="185"/>
      <c r="D49" s="185"/>
      <c r="E49" s="185"/>
      <c r="F49" s="185"/>
      <c r="G49" s="202"/>
      <c r="H49" s="202"/>
      <c r="I49" s="213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13"/>
      <c r="V49" s="202"/>
      <c r="W49" s="202"/>
      <c r="X49" s="202"/>
      <c r="Y49" s="202"/>
      <c r="Z49" s="202"/>
      <c r="AA49" s="202"/>
      <c r="AB49" s="202"/>
      <c r="AC49" s="202"/>
      <c r="AD49" s="202"/>
      <c r="AE49" s="213"/>
      <c r="AF49" s="202"/>
      <c r="AG49" s="202"/>
      <c r="AH49" s="202"/>
      <c r="AI49" s="213"/>
      <c r="AJ49" s="202"/>
      <c r="AK49" s="202"/>
      <c r="AL49" s="202"/>
    </row>
    <row r="50" spans="1:38" ht="15" hidden="1">
      <c r="A50" s="185">
        <f ca="1">IFERROR(__xludf.DUMMYFUNCTION("""COMPUTED_VALUE"""),47)</f>
        <v>47</v>
      </c>
      <c r="B50" s="185"/>
      <c r="C50" s="185"/>
      <c r="D50" s="185"/>
      <c r="E50" s="185"/>
      <c r="F50" s="185"/>
      <c r="G50" s="202"/>
      <c r="H50" s="202"/>
      <c r="I50" s="213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13"/>
      <c r="V50" s="202"/>
      <c r="W50" s="202"/>
      <c r="X50" s="202"/>
      <c r="Y50" s="202"/>
      <c r="Z50" s="202"/>
      <c r="AA50" s="202"/>
      <c r="AB50" s="202"/>
      <c r="AC50" s="202"/>
      <c r="AD50" s="202"/>
      <c r="AE50" s="213"/>
      <c r="AF50" s="202"/>
      <c r="AG50" s="202"/>
      <c r="AH50" s="202"/>
      <c r="AI50" s="213"/>
      <c r="AJ50" s="202"/>
      <c r="AK50" s="202"/>
      <c r="AL50" s="202"/>
    </row>
    <row r="51" spans="1:38" ht="15" hidden="1">
      <c r="A51" s="185">
        <f ca="1">IFERROR(__xludf.DUMMYFUNCTION("""COMPUTED_VALUE"""),48)</f>
        <v>48</v>
      </c>
      <c r="B51" s="185"/>
      <c r="C51" s="185"/>
      <c r="D51" s="185"/>
      <c r="E51" s="185"/>
      <c r="F51" s="185"/>
      <c r="G51" s="202"/>
      <c r="H51" s="202"/>
      <c r="I51" s="213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13"/>
      <c r="V51" s="202"/>
      <c r="W51" s="202"/>
      <c r="X51" s="202"/>
      <c r="Y51" s="202"/>
      <c r="Z51" s="202"/>
      <c r="AA51" s="202"/>
      <c r="AB51" s="202"/>
      <c r="AC51" s="202"/>
      <c r="AD51" s="202"/>
      <c r="AE51" s="213"/>
      <c r="AF51" s="202"/>
      <c r="AG51" s="202"/>
      <c r="AH51" s="202"/>
      <c r="AI51" s="213"/>
      <c r="AJ51" s="202"/>
      <c r="AK51" s="202"/>
      <c r="AL51" s="202"/>
    </row>
    <row r="52" spans="1:38" ht="15" hidden="1">
      <c r="A52" s="185">
        <f ca="1">IFERROR(__xludf.DUMMYFUNCTION("""COMPUTED_VALUE"""),49)</f>
        <v>49</v>
      </c>
      <c r="B52" s="185"/>
      <c r="C52" s="185"/>
      <c r="D52" s="185"/>
      <c r="E52" s="185"/>
      <c r="F52" s="185"/>
      <c r="G52" s="202"/>
      <c r="H52" s="202"/>
      <c r="I52" s="213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13"/>
      <c r="V52" s="202"/>
      <c r="W52" s="202"/>
      <c r="X52" s="202"/>
      <c r="Y52" s="202"/>
      <c r="Z52" s="202"/>
      <c r="AA52" s="202"/>
      <c r="AB52" s="202"/>
      <c r="AC52" s="202"/>
      <c r="AD52" s="202"/>
      <c r="AE52" s="213"/>
      <c r="AF52" s="202"/>
      <c r="AG52" s="202"/>
      <c r="AH52" s="202"/>
      <c r="AI52" s="213"/>
      <c r="AJ52" s="202"/>
      <c r="AK52" s="202"/>
      <c r="AL52" s="202"/>
    </row>
    <row r="53" spans="1:38" ht="15" hidden="1">
      <c r="A53" s="185">
        <f ca="1">IFERROR(__xludf.DUMMYFUNCTION("""COMPUTED_VALUE"""),50)</f>
        <v>50</v>
      </c>
      <c r="B53" s="185"/>
      <c r="C53" s="185"/>
      <c r="D53" s="185"/>
      <c r="E53" s="185"/>
      <c r="F53" s="185"/>
      <c r="G53" s="202"/>
      <c r="H53" s="202"/>
      <c r="I53" s="213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13"/>
      <c r="V53" s="202"/>
      <c r="W53" s="202"/>
      <c r="X53" s="202"/>
      <c r="Y53" s="202"/>
      <c r="Z53" s="202"/>
      <c r="AA53" s="202"/>
      <c r="AB53" s="202"/>
      <c r="AC53" s="202"/>
      <c r="AD53" s="202"/>
      <c r="AE53" s="213"/>
      <c r="AF53" s="202"/>
      <c r="AG53" s="202"/>
      <c r="AH53" s="202"/>
      <c r="AI53" s="213"/>
      <c r="AJ53" s="202"/>
      <c r="AK53" s="202"/>
      <c r="AL53" s="202"/>
    </row>
    <row r="54" spans="1:38" ht="15" hidden="1">
      <c r="A54" s="185">
        <f ca="1">IFERROR(__xludf.DUMMYFUNCTION("""COMPUTED_VALUE"""),51)</f>
        <v>51</v>
      </c>
      <c r="B54" s="185"/>
      <c r="C54" s="185"/>
      <c r="D54" s="185"/>
      <c r="E54" s="185"/>
      <c r="F54" s="185"/>
      <c r="G54" s="202"/>
      <c r="H54" s="202"/>
      <c r="I54" s="213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13"/>
      <c r="V54" s="202"/>
      <c r="W54" s="202"/>
      <c r="X54" s="202"/>
      <c r="Y54" s="202"/>
      <c r="Z54" s="202"/>
      <c r="AA54" s="202"/>
      <c r="AB54" s="202"/>
      <c r="AC54" s="202"/>
      <c r="AD54" s="202"/>
      <c r="AE54" s="213"/>
      <c r="AF54" s="202"/>
      <c r="AG54" s="202"/>
      <c r="AH54" s="202"/>
      <c r="AI54" s="213"/>
      <c r="AJ54" s="202"/>
      <c r="AK54" s="202"/>
      <c r="AL54" s="202"/>
    </row>
    <row r="55" spans="1:38" ht="15" hidden="1">
      <c r="A55" s="185">
        <f ca="1">IFERROR(__xludf.DUMMYFUNCTION("""COMPUTED_VALUE"""),52)</f>
        <v>52</v>
      </c>
      <c r="B55" s="185"/>
      <c r="C55" s="185"/>
      <c r="D55" s="185"/>
      <c r="E55" s="185"/>
      <c r="F55" s="185"/>
      <c r="G55" s="202"/>
      <c r="H55" s="202"/>
      <c r="I55" s="213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13"/>
      <c r="V55" s="202"/>
      <c r="W55" s="202"/>
      <c r="X55" s="202"/>
      <c r="Y55" s="202"/>
      <c r="Z55" s="202"/>
      <c r="AA55" s="202"/>
      <c r="AB55" s="202"/>
      <c r="AC55" s="202"/>
      <c r="AD55" s="202"/>
      <c r="AE55" s="213"/>
      <c r="AF55" s="202"/>
      <c r="AG55" s="202"/>
      <c r="AH55" s="202"/>
      <c r="AI55" s="213"/>
      <c r="AJ55" s="202"/>
      <c r="AK55" s="202"/>
      <c r="AL55" s="202"/>
    </row>
    <row r="56" spans="1:38" ht="15" hidden="1">
      <c r="A56" s="185">
        <f ca="1">IFERROR(__xludf.DUMMYFUNCTION("""COMPUTED_VALUE"""),53)</f>
        <v>53</v>
      </c>
      <c r="B56" s="185"/>
      <c r="C56" s="185"/>
      <c r="D56" s="185"/>
      <c r="E56" s="185"/>
      <c r="F56" s="185"/>
      <c r="G56" s="202"/>
      <c r="H56" s="202"/>
      <c r="I56" s="213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13"/>
      <c r="V56" s="202"/>
      <c r="W56" s="202"/>
      <c r="X56" s="202"/>
      <c r="Y56" s="202"/>
      <c r="Z56" s="202"/>
      <c r="AA56" s="202"/>
      <c r="AB56" s="202"/>
      <c r="AC56" s="202"/>
      <c r="AD56" s="202"/>
      <c r="AE56" s="213"/>
      <c r="AF56" s="202"/>
      <c r="AG56" s="202"/>
      <c r="AH56" s="202"/>
      <c r="AI56" s="213"/>
      <c r="AJ56" s="202"/>
      <c r="AK56" s="202"/>
      <c r="AL56" s="202"/>
    </row>
    <row r="57" spans="1:38" ht="15" hidden="1">
      <c r="A57" s="185">
        <f ca="1">IFERROR(__xludf.DUMMYFUNCTION("""COMPUTED_VALUE"""),54)</f>
        <v>54</v>
      </c>
      <c r="B57" s="185"/>
      <c r="C57" s="185"/>
      <c r="D57" s="185"/>
      <c r="E57" s="185"/>
      <c r="F57" s="185"/>
      <c r="G57" s="202"/>
      <c r="H57" s="202"/>
      <c r="I57" s="213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13"/>
      <c r="V57" s="202"/>
      <c r="W57" s="202"/>
      <c r="X57" s="202"/>
      <c r="Y57" s="202"/>
      <c r="Z57" s="202"/>
      <c r="AA57" s="202"/>
      <c r="AB57" s="202"/>
      <c r="AC57" s="202"/>
      <c r="AD57" s="202"/>
      <c r="AE57" s="213"/>
      <c r="AF57" s="202"/>
      <c r="AG57" s="202"/>
      <c r="AH57" s="202"/>
      <c r="AI57" s="213"/>
      <c r="AJ57" s="202"/>
      <c r="AK57" s="202"/>
      <c r="AL57" s="202"/>
    </row>
    <row r="58" spans="1:38" ht="15" hidden="1">
      <c r="A58" s="185">
        <f ca="1">IFERROR(__xludf.DUMMYFUNCTION("""COMPUTED_VALUE"""),55)</f>
        <v>55</v>
      </c>
      <c r="B58" s="185"/>
      <c r="C58" s="185"/>
      <c r="D58" s="185"/>
      <c r="E58" s="185"/>
      <c r="F58" s="185"/>
      <c r="G58" s="202"/>
      <c r="H58" s="202"/>
      <c r="I58" s="213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13"/>
      <c r="V58" s="202"/>
      <c r="W58" s="202"/>
      <c r="X58" s="202"/>
      <c r="Y58" s="202"/>
      <c r="Z58" s="202"/>
      <c r="AA58" s="202"/>
      <c r="AB58" s="202"/>
      <c r="AC58" s="202"/>
      <c r="AD58" s="202"/>
      <c r="AE58" s="213"/>
      <c r="AF58" s="202"/>
      <c r="AG58" s="202"/>
      <c r="AH58" s="202"/>
      <c r="AI58" s="213"/>
      <c r="AJ58" s="202"/>
      <c r="AK58" s="202"/>
      <c r="AL58" s="202"/>
    </row>
    <row r="59" spans="1:38" ht="15" hidden="1">
      <c r="A59" s="185">
        <f ca="1">IFERROR(__xludf.DUMMYFUNCTION("""COMPUTED_VALUE"""),56)</f>
        <v>56</v>
      </c>
      <c r="B59" s="185"/>
      <c r="C59" s="185"/>
      <c r="D59" s="185"/>
      <c r="E59" s="185"/>
      <c r="F59" s="185"/>
      <c r="G59" s="202"/>
      <c r="H59" s="202"/>
      <c r="I59" s="213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13"/>
      <c r="V59" s="202"/>
      <c r="W59" s="202"/>
      <c r="X59" s="202"/>
      <c r="Y59" s="202"/>
      <c r="Z59" s="202"/>
      <c r="AA59" s="202"/>
      <c r="AB59" s="202"/>
      <c r="AC59" s="202"/>
      <c r="AD59" s="202"/>
      <c r="AE59" s="213"/>
      <c r="AF59" s="202"/>
      <c r="AG59" s="202"/>
      <c r="AH59" s="202"/>
      <c r="AI59" s="213"/>
      <c r="AJ59" s="202"/>
      <c r="AK59" s="202"/>
      <c r="AL59" s="202"/>
    </row>
    <row r="60" spans="1:38" ht="15" hidden="1">
      <c r="A60" s="185">
        <f ca="1">IFERROR(__xludf.DUMMYFUNCTION("""COMPUTED_VALUE"""),57)</f>
        <v>57</v>
      </c>
      <c r="B60" s="185"/>
      <c r="C60" s="185"/>
      <c r="D60" s="185"/>
      <c r="E60" s="185"/>
      <c r="F60" s="185"/>
      <c r="G60" s="202"/>
      <c r="H60" s="202"/>
      <c r="I60" s="213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13"/>
      <c r="V60" s="202"/>
      <c r="W60" s="202"/>
      <c r="X60" s="202"/>
      <c r="Y60" s="202"/>
      <c r="Z60" s="202"/>
      <c r="AA60" s="202"/>
      <c r="AB60" s="202"/>
      <c r="AC60" s="202"/>
      <c r="AD60" s="202"/>
      <c r="AE60" s="213"/>
      <c r="AF60" s="202"/>
      <c r="AG60" s="202"/>
      <c r="AH60" s="202"/>
      <c r="AI60" s="213"/>
      <c r="AJ60" s="202"/>
      <c r="AK60" s="202"/>
      <c r="AL60" s="202"/>
    </row>
    <row r="61" spans="1:38" ht="15" hidden="1">
      <c r="A61" s="185">
        <f ca="1">IFERROR(__xludf.DUMMYFUNCTION("""COMPUTED_VALUE"""),58)</f>
        <v>58</v>
      </c>
      <c r="B61" s="185"/>
      <c r="C61" s="185"/>
      <c r="D61" s="185"/>
      <c r="E61" s="185"/>
      <c r="F61" s="185"/>
      <c r="G61" s="202"/>
      <c r="H61" s="202"/>
      <c r="I61" s="213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13"/>
      <c r="V61" s="202"/>
      <c r="W61" s="202"/>
      <c r="X61" s="202"/>
      <c r="Y61" s="202"/>
      <c r="Z61" s="202"/>
      <c r="AA61" s="202"/>
      <c r="AB61" s="202"/>
      <c r="AC61" s="202"/>
      <c r="AD61" s="202"/>
      <c r="AE61" s="213"/>
      <c r="AF61" s="202"/>
      <c r="AG61" s="202"/>
      <c r="AH61" s="202"/>
      <c r="AI61" s="213"/>
      <c r="AJ61" s="202"/>
      <c r="AK61" s="202"/>
      <c r="AL61" s="202"/>
    </row>
    <row r="62" spans="1:38" ht="15" hidden="1">
      <c r="A62" s="185">
        <f ca="1">IFERROR(__xludf.DUMMYFUNCTION("""COMPUTED_VALUE"""),59)</f>
        <v>59</v>
      </c>
      <c r="B62" s="185"/>
      <c r="C62" s="185"/>
      <c r="D62" s="185"/>
      <c r="E62" s="185"/>
      <c r="F62" s="185"/>
      <c r="G62" s="202"/>
      <c r="H62" s="202"/>
      <c r="I62" s="213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13"/>
      <c r="V62" s="202"/>
      <c r="W62" s="202"/>
      <c r="X62" s="202"/>
      <c r="Y62" s="202"/>
      <c r="Z62" s="202"/>
      <c r="AA62" s="202"/>
      <c r="AB62" s="202"/>
      <c r="AC62" s="202"/>
      <c r="AD62" s="202"/>
      <c r="AE62" s="213"/>
      <c r="AF62" s="202"/>
      <c r="AG62" s="202"/>
      <c r="AH62" s="202"/>
      <c r="AI62" s="213"/>
      <c r="AJ62" s="202"/>
      <c r="AK62" s="202"/>
      <c r="AL62" s="202"/>
    </row>
    <row r="63" spans="1:38" ht="15" hidden="1">
      <c r="A63" s="185">
        <f ca="1">IFERROR(__xludf.DUMMYFUNCTION("""COMPUTED_VALUE"""),60)</f>
        <v>60</v>
      </c>
      <c r="B63" s="185"/>
      <c r="C63" s="185"/>
      <c r="D63" s="185"/>
      <c r="E63" s="185"/>
      <c r="F63" s="185"/>
      <c r="G63" s="202"/>
      <c r="H63" s="202"/>
      <c r="I63" s="213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13"/>
      <c r="V63" s="202"/>
      <c r="W63" s="202"/>
      <c r="X63" s="202"/>
      <c r="Y63" s="202"/>
      <c r="Z63" s="202"/>
      <c r="AA63" s="202"/>
      <c r="AB63" s="202"/>
      <c r="AC63" s="202"/>
      <c r="AD63" s="202"/>
      <c r="AE63" s="213"/>
      <c r="AF63" s="202"/>
      <c r="AG63" s="202"/>
      <c r="AH63" s="202"/>
      <c r="AI63" s="213"/>
      <c r="AJ63" s="202"/>
      <c r="AK63" s="202"/>
      <c r="AL63" s="202"/>
    </row>
    <row r="64" spans="1:38" ht="15" hidden="1">
      <c r="A64" s="185">
        <f ca="1">IFERROR(__xludf.DUMMYFUNCTION("""COMPUTED_VALUE"""),61)</f>
        <v>61</v>
      </c>
      <c r="B64" s="185"/>
      <c r="C64" s="185"/>
      <c r="D64" s="185"/>
      <c r="E64" s="185"/>
      <c r="F64" s="185"/>
      <c r="G64" s="202"/>
      <c r="H64" s="202"/>
      <c r="I64" s="213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13"/>
      <c r="V64" s="202"/>
      <c r="W64" s="202"/>
      <c r="X64" s="202"/>
      <c r="Y64" s="202"/>
      <c r="Z64" s="202"/>
      <c r="AA64" s="202"/>
      <c r="AB64" s="202"/>
      <c r="AC64" s="202"/>
      <c r="AD64" s="202"/>
      <c r="AE64" s="213"/>
      <c r="AF64" s="202"/>
      <c r="AG64" s="202"/>
      <c r="AH64" s="202"/>
      <c r="AI64" s="213"/>
      <c r="AJ64" s="202"/>
      <c r="AK64" s="202"/>
      <c r="AL64" s="202"/>
    </row>
    <row r="65" spans="1:38" ht="15" hidden="1">
      <c r="A65" s="185">
        <f ca="1">IFERROR(__xludf.DUMMYFUNCTION("""COMPUTED_VALUE"""),62)</f>
        <v>62</v>
      </c>
      <c r="B65" s="185"/>
      <c r="C65" s="185"/>
      <c r="D65" s="185"/>
      <c r="E65" s="185"/>
      <c r="F65" s="185"/>
      <c r="G65" s="202"/>
      <c r="H65" s="202"/>
      <c r="I65" s="213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13"/>
      <c r="V65" s="202"/>
      <c r="W65" s="202"/>
      <c r="X65" s="202"/>
      <c r="Y65" s="202"/>
      <c r="Z65" s="202"/>
      <c r="AA65" s="202"/>
      <c r="AB65" s="202"/>
      <c r="AC65" s="202"/>
      <c r="AD65" s="202"/>
      <c r="AE65" s="213"/>
      <c r="AF65" s="202"/>
      <c r="AG65" s="202"/>
      <c r="AH65" s="202"/>
      <c r="AI65" s="213"/>
      <c r="AJ65" s="202"/>
      <c r="AK65" s="202"/>
      <c r="AL65" s="202"/>
    </row>
    <row r="66" spans="1:38" ht="15" hidden="1">
      <c r="A66" s="185">
        <f ca="1">IFERROR(__xludf.DUMMYFUNCTION("""COMPUTED_VALUE"""),63)</f>
        <v>63</v>
      </c>
      <c r="B66" s="185"/>
      <c r="C66" s="185"/>
      <c r="D66" s="185"/>
      <c r="E66" s="185"/>
      <c r="F66" s="185"/>
      <c r="G66" s="202"/>
      <c r="H66" s="202"/>
      <c r="I66" s="213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13"/>
      <c r="V66" s="202"/>
      <c r="W66" s="202"/>
      <c r="X66" s="202"/>
      <c r="Y66" s="202"/>
      <c r="Z66" s="202"/>
      <c r="AA66" s="202"/>
      <c r="AB66" s="202"/>
      <c r="AC66" s="202"/>
      <c r="AD66" s="202"/>
      <c r="AE66" s="213"/>
      <c r="AF66" s="202"/>
      <c r="AG66" s="202"/>
      <c r="AH66" s="202"/>
      <c r="AI66" s="213"/>
      <c r="AJ66" s="202"/>
      <c r="AK66" s="202"/>
      <c r="AL66" s="202"/>
    </row>
    <row r="67" spans="1:38" ht="15" hidden="1">
      <c r="A67" s="185">
        <f ca="1">IFERROR(__xludf.DUMMYFUNCTION("""COMPUTED_VALUE"""),64)</f>
        <v>64</v>
      </c>
      <c r="B67" s="185"/>
      <c r="C67" s="185"/>
      <c r="D67" s="185"/>
      <c r="E67" s="185"/>
      <c r="F67" s="185"/>
      <c r="G67" s="202"/>
      <c r="H67" s="202"/>
      <c r="I67" s="213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13"/>
      <c r="V67" s="202"/>
      <c r="W67" s="202"/>
      <c r="X67" s="202"/>
      <c r="Y67" s="202"/>
      <c r="Z67" s="202"/>
      <c r="AA67" s="202"/>
      <c r="AB67" s="202"/>
      <c r="AC67" s="202"/>
      <c r="AD67" s="202"/>
      <c r="AE67" s="213"/>
      <c r="AF67" s="202"/>
      <c r="AG67" s="202"/>
      <c r="AH67" s="202"/>
      <c r="AI67" s="213"/>
      <c r="AJ67" s="202"/>
      <c r="AK67" s="202"/>
      <c r="AL67" s="202"/>
    </row>
    <row r="68" spans="1:38" ht="15" hidden="1">
      <c r="A68" s="185">
        <f ca="1">IFERROR(__xludf.DUMMYFUNCTION("""COMPUTED_VALUE"""),65)</f>
        <v>65</v>
      </c>
      <c r="B68" s="185"/>
      <c r="C68" s="185"/>
      <c r="D68" s="185"/>
      <c r="E68" s="185"/>
      <c r="F68" s="185"/>
      <c r="G68" s="202"/>
      <c r="H68" s="202"/>
      <c r="I68" s="213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13"/>
      <c r="V68" s="202"/>
      <c r="W68" s="202"/>
      <c r="X68" s="202"/>
      <c r="Y68" s="202"/>
      <c r="Z68" s="202"/>
      <c r="AA68" s="202"/>
      <c r="AB68" s="202"/>
      <c r="AC68" s="202"/>
      <c r="AD68" s="202"/>
      <c r="AE68" s="213"/>
      <c r="AF68" s="202"/>
      <c r="AG68" s="202"/>
      <c r="AH68" s="202"/>
      <c r="AI68" s="213"/>
      <c r="AJ68" s="202"/>
      <c r="AK68" s="202"/>
      <c r="AL68" s="202"/>
    </row>
    <row r="69" spans="1:38" ht="15" hidden="1">
      <c r="A69" s="185">
        <f ca="1">IFERROR(__xludf.DUMMYFUNCTION("""COMPUTED_VALUE"""),66)</f>
        <v>66</v>
      </c>
      <c r="B69" s="185"/>
      <c r="C69" s="185"/>
      <c r="D69" s="185"/>
      <c r="E69" s="185"/>
      <c r="F69" s="185"/>
      <c r="G69" s="202"/>
      <c r="H69" s="202"/>
      <c r="I69" s="213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13"/>
      <c r="V69" s="202"/>
      <c r="W69" s="202"/>
      <c r="X69" s="202"/>
      <c r="Y69" s="202"/>
      <c r="Z69" s="202"/>
      <c r="AA69" s="202"/>
      <c r="AB69" s="202"/>
      <c r="AC69" s="202"/>
      <c r="AD69" s="202"/>
      <c r="AE69" s="213"/>
      <c r="AF69" s="202"/>
      <c r="AG69" s="202"/>
      <c r="AH69" s="202"/>
      <c r="AI69" s="213"/>
      <c r="AJ69" s="202"/>
      <c r="AK69" s="202"/>
      <c r="AL69" s="202"/>
    </row>
    <row r="70" spans="1:38" ht="15" hidden="1">
      <c r="A70" s="185">
        <f ca="1">IFERROR(__xludf.DUMMYFUNCTION("""COMPUTED_VALUE"""),67)</f>
        <v>67</v>
      </c>
      <c r="B70" s="185"/>
      <c r="C70" s="185"/>
      <c r="D70" s="185"/>
      <c r="E70" s="185"/>
      <c r="F70" s="185"/>
      <c r="G70" s="202"/>
      <c r="H70" s="202"/>
      <c r="I70" s="213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13"/>
      <c r="V70" s="202"/>
      <c r="W70" s="202"/>
      <c r="X70" s="202"/>
      <c r="Y70" s="202"/>
      <c r="Z70" s="202"/>
      <c r="AA70" s="202"/>
      <c r="AB70" s="202"/>
      <c r="AC70" s="202"/>
      <c r="AD70" s="202"/>
      <c r="AE70" s="213"/>
      <c r="AF70" s="202"/>
      <c r="AG70" s="202"/>
      <c r="AH70" s="202"/>
      <c r="AI70" s="213"/>
      <c r="AJ70" s="202"/>
      <c r="AK70" s="202"/>
      <c r="AL70" s="202"/>
    </row>
    <row r="71" spans="1:38" ht="15" hidden="1">
      <c r="A71" s="185">
        <f ca="1">IFERROR(__xludf.DUMMYFUNCTION("""COMPUTED_VALUE"""),68)</f>
        <v>68</v>
      </c>
      <c r="B71" s="185"/>
      <c r="C71" s="185"/>
      <c r="D71" s="185"/>
      <c r="E71" s="185"/>
      <c r="F71" s="185"/>
      <c r="G71" s="202"/>
      <c r="H71" s="202"/>
      <c r="I71" s="213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13"/>
      <c r="V71" s="202"/>
      <c r="W71" s="202"/>
      <c r="X71" s="202"/>
      <c r="Y71" s="202"/>
      <c r="Z71" s="202"/>
      <c r="AA71" s="202"/>
      <c r="AB71" s="202"/>
      <c r="AC71" s="202"/>
      <c r="AD71" s="202"/>
      <c r="AE71" s="213"/>
      <c r="AF71" s="202"/>
      <c r="AG71" s="202"/>
      <c r="AH71" s="202"/>
      <c r="AI71" s="213"/>
      <c r="AJ71" s="202"/>
      <c r="AK71" s="202"/>
      <c r="AL71" s="202"/>
    </row>
    <row r="72" spans="1:38" ht="15" hidden="1">
      <c r="A72" s="185">
        <f ca="1">IFERROR(__xludf.DUMMYFUNCTION("""COMPUTED_VALUE"""),69)</f>
        <v>69</v>
      </c>
      <c r="B72" s="185"/>
      <c r="C72" s="185"/>
      <c r="D72" s="185"/>
      <c r="E72" s="185"/>
      <c r="F72" s="185"/>
      <c r="G72" s="202"/>
      <c r="H72" s="202"/>
      <c r="I72" s="213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13"/>
      <c r="V72" s="202"/>
      <c r="W72" s="202"/>
      <c r="X72" s="202"/>
      <c r="Y72" s="202"/>
      <c r="Z72" s="202"/>
      <c r="AA72" s="202"/>
      <c r="AB72" s="202"/>
      <c r="AC72" s="202"/>
      <c r="AD72" s="202"/>
      <c r="AE72" s="213"/>
      <c r="AF72" s="202"/>
      <c r="AG72" s="202"/>
      <c r="AH72" s="202"/>
      <c r="AI72" s="213"/>
      <c r="AJ72" s="202"/>
      <c r="AK72" s="202"/>
      <c r="AL72" s="202"/>
    </row>
    <row r="73" spans="1:38" ht="15" hidden="1">
      <c r="A73" s="185">
        <f ca="1">IFERROR(__xludf.DUMMYFUNCTION("""COMPUTED_VALUE"""),70)</f>
        <v>70</v>
      </c>
      <c r="B73" s="185"/>
      <c r="C73" s="185"/>
      <c r="D73" s="185"/>
      <c r="E73" s="185"/>
      <c r="F73" s="185"/>
      <c r="G73" s="202"/>
      <c r="H73" s="202"/>
      <c r="I73" s="213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13"/>
      <c r="V73" s="202"/>
      <c r="W73" s="202"/>
      <c r="X73" s="202"/>
      <c r="Y73" s="202"/>
      <c r="Z73" s="202"/>
      <c r="AA73" s="202"/>
      <c r="AB73" s="202"/>
      <c r="AC73" s="202"/>
      <c r="AD73" s="202"/>
      <c r="AE73" s="213"/>
      <c r="AF73" s="202"/>
      <c r="AG73" s="202"/>
      <c r="AH73" s="202"/>
      <c r="AI73" s="213"/>
      <c r="AJ73" s="202"/>
      <c r="AK73" s="202"/>
      <c r="AL73" s="202"/>
    </row>
    <row r="74" spans="1:38" ht="15" hidden="1">
      <c r="A74" s="185">
        <f ca="1">IFERROR(__xludf.DUMMYFUNCTION("""COMPUTED_VALUE"""),71)</f>
        <v>71</v>
      </c>
      <c r="B74" s="185"/>
      <c r="C74" s="185"/>
      <c r="D74" s="185"/>
      <c r="E74" s="185"/>
      <c r="F74" s="185"/>
      <c r="G74" s="202"/>
      <c r="H74" s="202"/>
      <c r="I74" s="213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13"/>
      <c r="V74" s="202"/>
      <c r="W74" s="202"/>
      <c r="X74" s="202"/>
      <c r="Y74" s="202"/>
      <c r="Z74" s="202"/>
      <c r="AA74" s="202"/>
      <c r="AB74" s="202"/>
      <c r="AC74" s="202"/>
      <c r="AD74" s="202"/>
      <c r="AE74" s="213"/>
      <c r="AF74" s="202"/>
      <c r="AG74" s="202"/>
      <c r="AH74" s="202"/>
      <c r="AI74" s="213"/>
      <c r="AJ74" s="202"/>
      <c r="AK74" s="202"/>
      <c r="AL74" s="202"/>
    </row>
    <row r="75" spans="1:38" ht="15" hidden="1">
      <c r="A75" s="185">
        <f ca="1">IFERROR(__xludf.DUMMYFUNCTION("""COMPUTED_VALUE"""),72)</f>
        <v>72</v>
      </c>
      <c r="B75" s="185"/>
      <c r="C75" s="185"/>
      <c r="D75" s="185"/>
      <c r="E75" s="185"/>
      <c r="F75" s="185"/>
      <c r="G75" s="202"/>
      <c r="H75" s="202"/>
      <c r="I75" s="213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13"/>
      <c r="V75" s="202"/>
      <c r="W75" s="202"/>
      <c r="X75" s="202"/>
      <c r="Y75" s="202"/>
      <c r="Z75" s="202"/>
      <c r="AA75" s="202"/>
      <c r="AB75" s="202"/>
      <c r="AC75" s="202"/>
      <c r="AD75" s="202"/>
      <c r="AE75" s="213"/>
      <c r="AF75" s="202"/>
      <c r="AG75" s="202"/>
      <c r="AH75" s="202"/>
      <c r="AI75" s="213"/>
      <c r="AJ75" s="202"/>
      <c r="AK75" s="202"/>
      <c r="AL75" s="202"/>
    </row>
    <row r="76" spans="1:38" ht="15" hidden="1">
      <c r="A76" s="185">
        <f ca="1">IFERROR(__xludf.DUMMYFUNCTION("""COMPUTED_VALUE"""),73)</f>
        <v>73</v>
      </c>
      <c r="B76" s="185"/>
      <c r="C76" s="185"/>
      <c r="D76" s="185"/>
      <c r="E76" s="185"/>
      <c r="F76" s="185"/>
      <c r="G76" s="202"/>
      <c r="H76" s="202"/>
      <c r="I76" s="213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13"/>
      <c r="V76" s="202"/>
      <c r="W76" s="202"/>
      <c r="X76" s="202"/>
      <c r="Y76" s="202"/>
      <c r="Z76" s="202"/>
      <c r="AA76" s="202"/>
      <c r="AB76" s="202"/>
      <c r="AC76" s="202"/>
      <c r="AD76" s="202"/>
      <c r="AE76" s="213"/>
      <c r="AF76" s="202"/>
      <c r="AG76" s="202"/>
      <c r="AH76" s="202"/>
      <c r="AI76" s="213"/>
      <c r="AJ76" s="202"/>
      <c r="AK76" s="202"/>
      <c r="AL76" s="202"/>
    </row>
    <row r="77" spans="1:38" ht="15" hidden="1">
      <c r="A77" s="185">
        <f ca="1">IFERROR(__xludf.DUMMYFUNCTION("""COMPUTED_VALUE"""),74)</f>
        <v>74</v>
      </c>
      <c r="B77" s="185"/>
      <c r="C77" s="185"/>
      <c r="D77" s="185"/>
      <c r="E77" s="185"/>
      <c r="F77" s="185"/>
      <c r="G77" s="202"/>
      <c r="H77" s="202"/>
      <c r="I77" s="213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13"/>
      <c r="V77" s="202"/>
      <c r="W77" s="202"/>
      <c r="X77" s="202"/>
      <c r="Y77" s="202"/>
      <c r="Z77" s="202"/>
      <c r="AA77" s="202"/>
      <c r="AB77" s="202"/>
      <c r="AC77" s="202"/>
      <c r="AD77" s="202"/>
      <c r="AE77" s="213"/>
      <c r="AF77" s="202"/>
      <c r="AG77" s="202"/>
      <c r="AH77" s="202"/>
      <c r="AI77" s="213"/>
      <c r="AJ77" s="202"/>
      <c r="AK77" s="202"/>
      <c r="AL77" s="202"/>
    </row>
    <row r="78" spans="1:38" ht="15" hidden="1">
      <c r="A78" s="185">
        <f ca="1">IFERROR(__xludf.DUMMYFUNCTION("""COMPUTED_VALUE"""),75)</f>
        <v>75</v>
      </c>
      <c r="B78" s="185"/>
      <c r="C78" s="185"/>
      <c r="D78" s="185"/>
      <c r="E78" s="185"/>
      <c r="F78" s="185"/>
      <c r="G78" s="202"/>
      <c r="H78" s="202"/>
      <c r="I78" s="213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13"/>
      <c r="V78" s="202"/>
      <c r="W78" s="202"/>
      <c r="X78" s="202"/>
      <c r="Y78" s="202"/>
      <c r="Z78" s="202"/>
      <c r="AA78" s="202"/>
      <c r="AB78" s="202"/>
      <c r="AC78" s="202"/>
      <c r="AD78" s="202"/>
      <c r="AE78" s="213"/>
      <c r="AF78" s="202"/>
      <c r="AG78" s="202"/>
      <c r="AH78" s="202"/>
      <c r="AI78" s="213"/>
      <c r="AJ78" s="202"/>
      <c r="AK78" s="202"/>
      <c r="AL78" s="202"/>
    </row>
    <row r="79" spans="1:38" ht="15" hidden="1">
      <c r="A79" s="185">
        <f ca="1">IFERROR(__xludf.DUMMYFUNCTION("""COMPUTED_VALUE"""),76)</f>
        <v>76</v>
      </c>
      <c r="B79" s="185"/>
      <c r="C79" s="185"/>
      <c r="D79" s="185"/>
      <c r="E79" s="185"/>
      <c r="F79" s="185"/>
      <c r="G79" s="202"/>
      <c r="H79" s="202"/>
      <c r="I79" s="213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13"/>
      <c r="V79" s="202"/>
      <c r="W79" s="202"/>
      <c r="X79" s="202"/>
      <c r="Y79" s="202"/>
      <c r="Z79" s="202"/>
      <c r="AA79" s="202"/>
      <c r="AB79" s="202"/>
      <c r="AC79" s="202"/>
      <c r="AD79" s="202"/>
      <c r="AE79" s="213"/>
      <c r="AF79" s="202"/>
      <c r="AG79" s="202"/>
      <c r="AH79" s="202"/>
      <c r="AI79" s="213"/>
      <c r="AJ79" s="202"/>
      <c r="AK79" s="202"/>
      <c r="AL79" s="202"/>
    </row>
    <row r="80" spans="1:38" ht="15" hidden="1">
      <c r="A80" s="185">
        <f ca="1">IFERROR(__xludf.DUMMYFUNCTION("""COMPUTED_VALUE"""),77)</f>
        <v>77</v>
      </c>
      <c r="B80" s="185"/>
      <c r="C80" s="185"/>
      <c r="D80" s="185"/>
      <c r="E80" s="185"/>
      <c r="F80" s="185"/>
      <c r="G80" s="202"/>
      <c r="H80" s="202"/>
      <c r="I80" s="213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13"/>
      <c r="V80" s="202"/>
      <c r="W80" s="202"/>
      <c r="X80" s="202"/>
      <c r="Y80" s="202"/>
      <c r="Z80" s="202"/>
      <c r="AA80" s="202"/>
      <c r="AB80" s="202"/>
      <c r="AC80" s="202"/>
      <c r="AD80" s="202"/>
      <c r="AE80" s="213"/>
      <c r="AF80" s="202"/>
      <c r="AG80" s="202"/>
      <c r="AH80" s="202"/>
      <c r="AI80" s="213"/>
      <c r="AJ80" s="202"/>
      <c r="AK80" s="202"/>
      <c r="AL80" s="202"/>
    </row>
    <row r="81" spans="1:38" ht="15" hidden="1">
      <c r="A81" s="185">
        <f ca="1">IFERROR(__xludf.DUMMYFUNCTION("""COMPUTED_VALUE"""),78)</f>
        <v>78</v>
      </c>
      <c r="B81" s="185"/>
      <c r="C81" s="185"/>
      <c r="D81" s="185"/>
      <c r="E81" s="185"/>
      <c r="F81" s="185"/>
      <c r="G81" s="202"/>
      <c r="H81" s="202"/>
      <c r="I81" s="213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13"/>
      <c r="V81" s="202"/>
      <c r="W81" s="202"/>
      <c r="X81" s="202"/>
      <c r="Y81" s="202"/>
      <c r="Z81" s="202"/>
      <c r="AA81" s="202"/>
      <c r="AB81" s="202"/>
      <c r="AC81" s="202"/>
      <c r="AD81" s="202"/>
      <c r="AE81" s="213"/>
      <c r="AF81" s="202"/>
      <c r="AG81" s="202"/>
      <c r="AH81" s="202"/>
      <c r="AI81" s="213"/>
      <c r="AJ81" s="202"/>
      <c r="AK81" s="202"/>
      <c r="AL81" s="202"/>
    </row>
    <row r="82" spans="1:38" ht="15" hidden="1">
      <c r="A82" s="185">
        <f ca="1">IFERROR(__xludf.DUMMYFUNCTION("""COMPUTED_VALUE"""),79)</f>
        <v>79</v>
      </c>
      <c r="B82" s="185"/>
      <c r="C82" s="185"/>
      <c r="D82" s="185"/>
      <c r="E82" s="185"/>
      <c r="F82" s="185"/>
      <c r="G82" s="202"/>
      <c r="H82" s="202"/>
      <c r="I82" s="213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13"/>
      <c r="V82" s="202"/>
      <c r="W82" s="202"/>
      <c r="X82" s="202"/>
      <c r="Y82" s="202"/>
      <c r="Z82" s="202"/>
      <c r="AA82" s="202"/>
      <c r="AB82" s="202"/>
      <c r="AC82" s="202"/>
      <c r="AD82" s="202"/>
      <c r="AE82" s="213"/>
      <c r="AF82" s="202"/>
      <c r="AG82" s="202"/>
      <c r="AH82" s="202"/>
      <c r="AI82" s="213"/>
      <c r="AJ82" s="202"/>
      <c r="AK82" s="202"/>
      <c r="AL82" s="202"/>
    </row>
    <row r="83" spans="1:38" ht="15" hidden="1">
      <c r="A83" s="185">
        <f ca="1">IFERROR(__xludf.DUMMYFUNCTION("""COMPUTED_VALUE"""),80)</f>
        <v>80</v>
      </c>
      <c r="B83" s="185"/>
      <c r="C83" s="185"/>
      <c r="D83" s="185"/>
      <c r="E83" s="185"/>
      <c r="F83" s="185"/>
      <c r="G83" s="202"/>
      <c r="H83" s="202"/>
      <c r="I83" s="213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13"/>
      <c r="V83" s="202"/>
      <c r="W83" s="202"/>
      <c r="X83" s="202"/>
      <c r="Y83" s="202"/>
      <c r="Z83" s="202"/>
      <c r="AA83" s="202"/>
      <c r="AB83" s="202"/>
      <c r="AC83" s="202"/>
      <c r="AD83" s="202"/>
      <c r="AE83" s="213"/>
      <c r="AF83" s="202"/>
      <c r="AG83" s="202"/>
      <c r="AH83" s="202"/>
      <c r="AI83" s="213"/>
      <c r="AJ83" s="202"/>
      <c r="AK83" s="202"/>
      <c r="AL83" s="202"/>
    </row>
    <row r="84" spans="1:38" ht="15" hidden="1">
      <c r="A84" s="185">
        <f ca="1">IFERROR(__xludf.DUMMYFUNCTION("""COMPUTED_VALUE"""),81)</f>
        <v>81</v>
      </c>
      <c r="B84" s="185"/>
      <c r="C84" s="185"/>
      <c r="D84" s="185"/>
      <c r="E84" s="185"/>
      <c r="F84" s="185"/>
      <c r="G84" s="202"/>
      <c r="H84" s="202"/>
      <c r="I84" s="213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13"/>
      <c r="V84" s="202"/>
      <c r="W84" s="202"/>
      <c r="X84" s="202"/>
      <c r="Y84" s="202"/>
      <c r="Z84" s="202"/>
      <c r="AA84" s="202"/>
      <c r="AB84" s="202"/>
      <c r="AC84" s="202"/>
      <c r="AD84" s="202"/>
      <c r="AE84" s="213"/>
      <c r="AF84" s="202"/>
      <c r="AG84" s="202"/>
      <c r="AH84" s="202"/>
      <c r="AI84" s="213"/>
      <c r="AJ84" s="202"/>
      <c r="AK84" s="202"/>
      <c r="AL84" s="202"/>
    </row>
    <row r="85" spans="1:38" ht="15" hidden="1">
      <c r="A85" s="185">
        <f ca="1">IFERROR(__xludf.DUMMYFUNCTION("""COMPUTED_VALUE"""),82)</f>
        <v>82</v>
      </c>
      <c r="B85" s="185"/>
      <c r="C85" s="185"/>
      <c r="D85" s="185"/>
      <c r="E85" s="185"/>
      <c r="F85" s="185"/>
      <c r="G85" s="202"/>
      <c r="H85" s="202"/>
      <c r="I85" s="213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13"/>
      <c r="V85" s="202"/>
      <c r="W85" s="202"/>
      <c r="X85" s="202"/>
      <c r="Y85" s="202"/>
      <c r="Z85" s="202"/>
      <c r="AA85" s="202"/>
      <c r="AB85" s="202"/>
      <c r="AC85" s="202"/>
      <c r="AD85" s="202"/>
      <c r="AE85" s="213"/>
      <c r="AF85" s="202"/>
      <c r="AG85" s="202"/>
      <c r="AH85" s="202"/>
      <c r="AI85" s="213"/>
      <c r="AJ85" s="202"/>
      <c r="AK85" s="202"/>
      <c r="AL85" s="202"/>
    </row>
    <row r="86" spans="1:38" ht="15" hidden="1">
      <c r="A86" s="185">
        <f ca="1">IFERROR(__xludf.DUMMYFUNCTION("""COMPUTED_VALUE"""),83)</f>
        <v>83</v>
      </c>
      <c r="B86" s="185"/>
      <c r="C86" s="185"/>
      <c r="D86" s="185"/>
      <c r="E86" s="185"/>
      <c r="F86" s="185"/>
      <c r="G86" s="202"/>
      <c r="H86" s="202"/>
      <c r="I86" s="21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13"/>
      <c r="V86" s="202"/>
      <c r="W86" s="202"/>
      <c r="X86" s="202"/>
      <c r="Y86" s="202"/>
      <c r="Z86" s="202"/>
      <c r="AA86" s="202"/>
      <c r="AB86" s="202"/>
      <c r="AC86" s="202"/>
      <c r="AD86" s="202"/>
      <c r="AE86" s="213"/>
      <c r="AF86" s="202"/>
      <c r="AG86" s="202"/>
      <c r="AH86" s="202"/>
      <c r="AI86" s="213"/>
      <c r="AJ86" s="202"/>
      <c r="AK86" s="202"/>
      <c r="AL86" s="202"/>
    </row>
    <row r="87" spans="1:38" ht="15" hidden="1">
      <c r="A87" s="185">
        <f ca="1">IFERROR(__xludf.DUMMYFUNCTION("""COMPUTED_VALUE"""),84)</f>
        <v>84</v>
      </c>
      <c r="B87" s="185"/>
      <c r="C87" s="185"/>
      <c r="D87" s="185"/>
      <c r="E87" s="185"/>
      <c r="F87" s="185"/>
      <c r="G87" s="202"/>
      <c r="H87" s="202"/>
      <c r="I87" s="213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13"/>
      <c r="V87" s="202"/>
      <c r="W87" s="202"/>
      <c r="X87" s="202"/>
      <c r="Y87" s="202"/>
      <c r="Z87" s="202"/>
      <c r="AA87" s="202"/>
      <c r="AB87" s="202"/>
      <c r="AC87" s="202"/>
      <c r="AD87" s="202"/>
      <c r="AE87" s="213"/>
      <c r="AF87" s="202"/>
      <c r="AG87" s="202"/>
      <c r="AH87" s="202"/>
      <c r="AI87" s="213"/>
      <c r="AJ87" s="202"/>
      <c r="AK87" s="202"/>
      <c r="AL87" s="202"/>
    </row>
    <row r="88" spans="1:38" ht="15" hidden="1">
      <c r="A88" s="185">
        <f ca="1">IFERROR(__xludf.DUMMYFUNCTION("""COMPUTED_VALUE"""),85)</f>
        <v>85</v>
      </c>
      <c r="B88" s="185"/>
      <c r="C88" s="185"/>
      <c r="D88" s="185"/>
      <c r="E88" s="185"/>
      <c r="F88" s="185"/>
      <c r="G88" s="202"/>
      <c r="H88" s="202"/>
      <c r="I88" s="213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13"/>
      <c r="V88" s="202"/>
      <c r="W88" s="202"/>
      <c r="X88" s="202"/>
      <c r="Y88" s="202"/>
      <c r="Z88" s="202"/>
      <c r="AA88" s="202"/>
      <c r="AB88" s="202"/>
      <c r="AC88" s="202"/>
      <c r="AD88" s="202"/>
      <c r="AE88" s="213"/>
      <c r="AF88" s="202"/>
      <c r="AG88" s="202"/>
      <c r="AH88" s="202"/>
      <c r="AI88" s="213"/>
      <c r="AJ88" s="202"/>
      <c r="AK88" s="202"/>
      <c r="AL88" s="202"/>
    </row>
    <row r="89" spans="1:38" ht="15" hidden="1">
      <c r="A89" s="185">
        <f ca="1">IFERROR(__xludf.DUMMYFUNCTION("""COMPUTED_VALUE"""),86)</f>
        <v>86</v>
      </c>
      <c r="B89" s="185"/>
      <c r="C89" s="185"/>
      <c r="D89" s="185"/>
      <c r="E89" s="185"/>
      <c r="F89" s="185"/>
      <c r="G89" s="202"/>
      <c r="H89" s="202"/>
      <c r="I89" s="213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13"/>
      <c r="V89" s="202"/>
      <c r="W89" s="202"/>
      <c r="X89" s="202"/>
      <c r="Y89" s="202"/>
      <c r="Z89" s="202"/>
      <c r="AA89" s="202"/>
      <c r="AB89" s="202"/>
      <c r="AC89" s="202"/>
      <c r="AD89" s="202"/>
      <c r="AE89" s="213"/>
      <c r="AF89" s="202"/>
      <c r="AG89" s="202"/>
      <c r="AH89" s="202"/>
      <c r="AI89" s="213"/>
      <c r="AJ89" s="202"/>
      <c r="AK89" s="202"/>
      <c r="AL89" s="202"/>
    </row>
    <row r="90" spans="1:38" ht="15" hidden="1">
      <c r="A90" s="185">
        <f ca="1">IFERROR(__xludf.DUMMYFUNCTION("""COMPUTED_VALUE"""),87)</f>
        <v>87</v>
      </c>
      <c r="B90" s="185"/>
      <c r="C90" s="185"/>
      <c r="D90" s="185"/>
      <c r="E90" s="185"/>
      <c r="F90" s="185"/>
      <c r="G90" s="202"/>
      <c r="H90" s="202"/>
      <c r="I90" s="213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13"/>
      <c r="V90" s="202"/>
      <c r="W90" s="202"/>
      <c r="X90" s="202"/>
      <c r="Y90" s="202"/>
      <c r="Z90" s="202"/>
      <c r="AA90" s="202"/>
      <c r="AB90" s="202"/>
      <c r="AC90" s="202"/>
      <c r="AD90" s="202"/>
      <c r="AE90" s="213"/>
      <c r="AF90" s="202"/>
      <c r="AG90" s="202"/>
      <c r="AH90" s="202"/>
      <c r="AI90" s="213"/>
      <c r="AJ90" s="202"/>
      <c r="AK90" s="202"/>
      <c r="AL90" s="202"/>
    </row>
    <row r="91" spans="1:38" ht="15" hidden="1">
      <c r="A91" s="185">
        <f ca="1">IFERROR(__xludf.DUMMYFUNCTION("""COMPUTED_VALUE"""),88)</f>
        <v>88</v>
      </c>
      <c r="B91" s="185"/>
      <c r="C91" s="185"/>
      <c r="D91" s="185"/>
      <c r="E91" s="185"/>
      <c r="F91" s="185"/>
      <c r="G91" s="202"/>
      <c r="H91" s="202"/>
      <c r="I91" s="213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13"/>
      <c r="V91" s="202"/>
      <c r="W91" s="202"/>
      <c r="X91" s="202"/>
      <c r="Y91" s="202"/>
      <c r="Z91" s="202"/>
      <c r="AA91" s="202"/>
      <c r="AB91" s="202"/>
      <c r="AC91" s="202"/>
      <c r="AD91" s="202"/>
      <c r="AE91" s="213"/>
      <c r="AF91" s="202"/>
      <c r="AG91" s="202"/>
      <c r="AH91" s="202"/>
      <c r="AI91" s="213"/>
      <c r="AJ91" s="202"/>
      <c r="AK91" s="202"/>
      <c r="AL91" s="202"/>
    </row>
    <row r="92" spans="1:38" ht="15" hidden="1">
      <c r="A92" s="185">
        <f ca="1">IFERROR(__xludf.DUMMYFUNCTION("""COMPUTED_VALUE"""),89)</f>
        <v>89</v>
      </c>
      <c r="B92" s="185"/>
      <c r="C92" s="185"/>
      <c r="D92" s="185"/>
      <c r="E92" s="185"/>
      <c r="F92" s="185"/>
      <c r="G92" s="202"/>
      <c r="H92" s="202"/>
      <c r="I92" s="213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13"/>
      <c r="V92" s="202"/>
      <c r="W92" s="202"/>
      <c r="X92" s="202"/>
      <c r="Y92" s="202"/>
      <c r="Z92" s="202"/>
      <c r="AA92" s="202"/>
      <c r="AB92" s="202"/>
      <c r="AC92" s="202"/>
      <c r="AD92" s="202"/>
      <c r="AE92" s="213"/>
      <c r="AF92" s="202"/>
      <c r="AG92" s="202"/>
      <c r="AH92" s="202"/>
      <c r="AI92" s="213"/>
      <c r="AJ92" s="202"/>
      <c r="AK92" s="202"/>
      <c r="AL92" s="202"/>
    </row>
    <row r="93" spans="1:38" ht="15" hidden="1">
      <c r="A93" s="185">
        <f ca="1">IFERROR(__xludf.DUMMYFUNCTION("""COMPUTED_VALUE"""),90)</f>
        <v>90</v>
      </c>
      <c r="B93" s="185"/>
      <c r="C93" s="185"/>
      <c r="D93" s="185"/>
      <c r="E93" s="185"/>
      <c r="F93" s="185"/>
      <c r="G93" s="202"/>
      <c r="H93" s="202"/>
      <c r="I93" s="213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13"/>
      <c r="V93" s="202"/>
      <c r="W93" s="202"/>
      <c r="X93" s="202"/>
      <c r="Y93" s="202"/>
      <c r="Z93" s="202"/>
      <c r="AA93" s="202"/>
      <c r="AB93" s="202"/>
      <c r="AC93" s="202"/>
      <c r="AD93" s="202"/>
      <c r="AE93" s="213"/>
      <c r="AF93" s="202"/>
      <c r="AG93" s="202"/>
      <c r="AH93" s="202"/>
      <c r="AI93" s="213"/>
      <c r="AJ93" s="202"/>
      <c r="AK93" s="202"/>
      <c r="AL93" s="202"/>
    </row>
    <row r="94" spans="1:38" ht="15" hidden="1">
      <c r="A94" s="185">
        <f ca="1">IFERROR(__xludf.DUMMYFUNCTION("""COMPUTED_VALUE"""),91)</f>
        <v>91</v>
      </c>
      <c r="B94" s="185"/>
      <c r="C94" s="185"/>
      <c r="D94" s="185"/>
      <c r="E94" s="185"/>
      <c r="F94" s="185"/>
      <c r="G94" s="202"/>
      <c r="H94" s="202"/>
      <c r="I94" s="213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13"/>
      <c r="V94" s="202"/>
      <c r="W94" s="202"/>
      <c r="X94" s="202"/>
      <c r="Y94" s="202"/>
      <c r="Z94" s="202"/>
      <c r="AA94" s="202"/>
      <c r="AB94" s="202"/>
      <c r="AC94" s="202"/>
      <c r="AD94" s="202"/>
      <c r="AE94" s="213"/>
      <c r="AF94" s="202"/>
      <c r="AG94" s="202"/>
      <c r="AH94" s="202"/>
      <c r="AI94" s="213"/>
      <c r="AJ94" s="202"/>
      <c r="AK94" s="202"/>
      <c r="AL94" s="202"/>
    </row>
    <row r="95" spans="1:38" ht="15" hidden="1">
      <c r="A95" s="185">
        <f ca="1">IFERROR(__xludf.DUMMYFUNCTION("""COMPUTED_VALUE"""),92)</f>
        <v>92</v>
      </c>
      <c r="B95" s="185"/>
      <c r="C95" s="185"/>
      <c r="D95" s="185"/>
      <c r="E95" s="185"/>
      <c r="F95" s="185"/>
      <c r="G95" s="202"/>
      <c r="H95" s="202"/>
      <c r="I95" s="213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13"/>
      <c r="V95" s="202"/>
      <c r="W95" s="202"/>
      <c r="X95" s="202"/>
      <c r="Y95" s="202"/>
      <c r="Z95" s="202"/>
      <c r="AA95" s="202"/>
      <c r="AB95" s="202"/>
      <c r="AC95" s="202"/>
      <c r="AD95" s="202"/>
      <c r="AE95" s="213"/>
      <c r="AF95" s="202"/>
      <c r="AG95" s="202"/>
      <c r="AH95" s="202"/>
      <c r="AI95" s="213"/>
      <c r="AJ95" s="202"/>
      <c r="AK95" s="202"/>
      <c r="AL95" s="202"/>
    </row>
    <row r="96" spans="1:38" ht="15" hidden="1">
      <c r="A96" s="185">
        <f ca="1">IFERROR(__xludf.DUMMYFUNCTION("""COMPUTED_VALUE"""),93)</f>
        <v>93</v>
      </c>
      <c r="B96" s="185"/>
      <c r="C96" s="185"/>
      <c r="D96" s="185"/>
      <c r="E96" s="185"/>
      <c r="F96" s="185"/>
      <c r="G96" s="202"/>
      <c r="H96" s="202"/>
      <c r="I96" s="213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13"/>
      <c r="V96" s="202"/>
      <c r="W96" s="202"/>
      <c r="X96" s="202"/>
      <c r="Y96" s="202"/>
      <c r="Z96" s="202"/>
      <c r="AA96" s="202"/>
      <c r="AB96" s="202"/>
      <c r="AC96" s="202"/>
      <c r="AD96" s="202"/>
      <c r="AE96" s="213"/>
      <c r="AF96" s="202"/>
      <c r="AG96" s="202"/>
      <c r="AH96" s="202"/>
      <c r="AI96" s="213"/>
      <c r="AJ96" s="202"/>
      <c r="AK96" s="202"/>
      <c r="AL96" s="202"/>
    </row>
    <row r="97" spans="1:38" ht="15" hidden="1">
      <c r="A97" s="185">
        <f ca="1">IFERROR(__xludf.DUMMYFUNCTION("""COMPUTED_VALUE"""),94)</f>
        <v>94</v>
      </c>
      <c r="B97" s="185"/>
      <c r="C97" s="185"/>
      <c r="D97" s="185"/>
      <c r="E97" s="185"/>
      <c r="F97" s="185"/>
      <c r="G97" s="202"/>
      <c r="H97" s="202"/>
      <c r="I97" s="213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13"/>
      <c r="V97" s="202"/>
      <c r="W97" s="202"/>
      <c r="X97" s="202"/>
      <c r="Y97" s="202"/>
      <c r="Z97" s="202"/>
      <c r="AA97" s="202"/>
      <c r="AB97" s="202"/>
      <c r="AC97" s="202"/>
      <c r="AD97" s="202"/>
      <c r="AE97" s="213"/>
      <c r="AF97" s="202"/>
      <c r="AG97" s="202"/>
      <c r="AH97" s="202"/>
      <c r="AI97" s="213"/>
      <c r="AJ97" s="202"/>
      <c r="AK97" s="202"/>
      <c r="AL97" s="202"/>
    </row>
    <row r="98" spans="1:38" ht="15" hidden="1">
      <c r="A98" s="185">
        <f ca="1">IFERROR(__xludf.DUMMYFUNCTION("""COMPUTED_VALUE"""),95)</f>
        <v>95</v>
      </c>
      <c r="B98" s="185"/>
      <c r="C98" s="185"/>
      <c r="D98" s="185"/>
      <c r="E98" s="185"/>
      <c r="F98" s="185"/>
      <c r="G98" s="202"/>
      <c r="H98" s="202"/>
      <c r="I98" s="213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13"/>
      <c r="V98" s="202"/>
      <c r="W98" s="202"/>
      <c r="X98" s="202"/>
      <c r="Y98" s="202"/>
      <c r="Z98" s="202"/>
      <c r="AA98" s="202"/>
      <c r="AB98" s="202"/>
      <c r="AC98" s="202"/>
      <c r="AD98" s="202"/>
      <c r="AE98" s="213"/>
      <c r="AF98" s="202"/>
      <c r="AG98" s="202"/>
      <c r="AH98" s="202"/>
      <c r="AI98" s="213"/>
      <c r="AJ98" s="202"/>
      <c r="AK98" s="202"/>
      <c r="AL98" s="202"/>
    </row>
    <row r="99" spans="1:38" ht="14.25">
      <c r="A99" s="219" t="str">
        <f ca="1">IFERROR(__xludf.DUMMYFUNCTION("""COMPUTED_VALUE"""),"Итого:")</f>
        <v>Итого:</v>
      </c>
      <c r="B99" s="219"/>
      <c r="C99" s="219"/>
      <c r="D99" s="219"/>
      <c r="E99" s="219"/>
      <c r="F99" s="219"/>
      <c r="G99" s="219"/>
      <c r="H99" s="228">
        <f t="shared" ref="H99:AJ99" si="1">SUM(H4:H98)</f>
        <v>21</v>
      </c>
      <c r="I99" s="228">
        <f t="shared" si="1"/>
        <v>10</v>
      </c>
      <c r="J99" s="228">
        <f t="shared" si="1"/>
        <v>27</v>
      </c>
      <c r="K99" s="228">
        <f t="shared" si="1"/>
        <v>0</v>
      </c>
      <c r="L99" s="228">
        <f t="shared" si="1"/>
        <v>0</v>
      </c>
      <c r="M99" s="228">
        <f t="shared" si="1"/>
        <v>0</v>
      </c>
      <c r="N99" s="228">
        <f t="shared" si="1"/>
        <v>0</v>
      </c>
      <c r="O99" s="228">
        <f t="shared" si="1"/>
        <v>0</v>
      </c>
      <c r="P99" s="228">
        <f t="shared" si="1"/>
        <v>0</v>
      </c>
      <c r="Q99" s="228">
        <f t="shared" si="1"/>
        <v>0</v>
      </c>
      <c r="R99" s="228">
        <f t="shared" si="1"/>
        <v>0</v>
      </c>
      <c r="S99" s="228">
        <f t="shared" si="1"/>
        <v>0</v>
      </c>
      <c r="T99" s="228">
        <f t="shared" si="1"/>
        <v>42</v>
      </c>
      <c r="U99" s="228">
        <f t="shared" si="1"/>
        <v>38</v>
      </c>
      <c r="V99" s="228">
        <f t="shared" si="1"/>
        <v>56</v>
      </c>
      <c r="W99" s="228">
        <f t="shared" si="1"/>
        <v>0</v>
      </c>
      <c r="X99" s="228">
        <f t="shared" si="1"/>
        <v>0</v>
      </c>
      <c r="Y99" s="228">
        <f t="shared" si="1"/>
        <v>0</v>
      </c>
      <c r="Z99" s="228">
        <f t="shared" si="1"/>
        <v>0</v>
      </c>
      <c r="AA99" s="228">
        <f t="shared" si="1"/>
        <v>0</v>
      </c>
      <c r="AB99" s="228">
        <f t="shared" si="1"/>
        <v>0</v>
      </c>
      <c r="AC99" s="228">
        <f t="shared" si="1"/>
        <v>0</v>
      </c>
      <c r="AD99" s="228">
        <f t="shared" si="1"/>
        <v>0</v>
      </c>
      <c r="AE99" s="228">
        <f t="shared" si="1"/>
        <v>111</v>
      </c>
      <c r="AF99" s="228">
        <f t="shared" si="1"/>
        <v>0</v>
      </c>
      <c r="AG99" s="228">
        <f t="shared" si="1"/>
        <v>0</v>
      </c>
      <c r="AH99" s="228">
        <f t="shared" si="1"/>
        <v>0</v>
      </c>
      <c r="AI99" s="228">
        <f t="shared" si="1"/>
        <v>34</v>
      </c>
      <c r="AJ99" s="228">
        <f t="shared" si="1"/>
        <v>0</v>
      </c>
    </row>
    <row r="100" spans="1:38" ht="15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</row>
    <row r="101" spans="1:38" ht="15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</row>
    <row r="102" spans="1:38" ht="15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</row>
    <row r="103" spans="1:38" ht="15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</row>
    <row r="104" spans="1:38" ht="15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</row>
    <row r="105" spans="1:38" ht="15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</row>
    <row r="106" spans="1:38" ht="15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</row>
    <row r="107" spans="1:38" ht="15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</row>
    <row r="108" spans="1:38" ht="15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</row>
    <row r="109" spans="1:38" ht="15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</row>
    <row r="110" spans="1:38" ht="15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</row>
    <row r="111" spans="1:38" ht="15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</row>
    <row r="112" spans="1:38" ht="15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</row>
    <row r="113" spans="1:30" ht="15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</row>
    <row r="114" spans="1:30" ht="15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</row>
    <row r="115" spans="1:30" ht="15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</row>
    <row r="116" spans="1:30" ht="15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</row>
    <row r="117" spans="1:30" ht="15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</row>
    <row r="118" spans="1:30" ht="15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</row>
    <row r="119" spans="1:30" ht="15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</row>
    <row r="120" spans="1:30" ht="15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</row>
    <row r="121" spans="1:30" ht="15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</row>
    <row r="122" spans="1:30" ht="15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</row>
    <row r="123" spans="1:30" ht="15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</row>
    <row r="124" spans="1:30" ht="15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</row>
    <row r="125" spans="1:30" ht="15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</row>
    <row r="126" spans="1:30" ht="15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</row>
    <row r="127" spans="1:30" ht="15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</row>
    <row r="128" spans="1:30" ht="15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</row>
    <row r="129" spans="1:30" ht="15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</row>
    <row r="130" spans="1:30" ht="15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</row>
    <row r="131" spans="1:30" ht="15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</row>
    <row r="132" spans="1:30" ht="15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</row>
    <row r="133" spans="1:30" ht="15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</row>
    <row r="134" spans="1:30" ht="15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</row>
    <row r="135" spans="1:30" ht="15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</row>
    <row r="136" spans="1:30" ht="15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</row>
    <row r="137" spans="1:30" ht="15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</row>
    <row r="138" spans="1:30" ht="15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</row>
    <row r="139" spans="1:30" ht="15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</row>
    <row r="140" spans="1:30" ht="1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</row>
    <row r="141" spans="1:30" ht="1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</row>
    <row r="142" spans="1:30" ht="1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</row>
    <row r="143" spans="1:30" ht="1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</row>
    <row r="144" spans="1:30" ht="1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</row>
    <row r="145" spans="1:30" ht="15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</row>
    <row r="146" spans="1:30" ht="15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</row>
    <row r="147" spans="1:30" ht="1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</row>
    <row r="148" spans="1:30" ht="15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</row>
    <row r="149" spans="1:30" ht="15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</row>
    <row r="150" spans="1:30" ht="15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</row>
    <row r="151" spans="1:30" ht="15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</row>
    <row r="152" spans="1:30" ht="15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</row>
    <row r="153" spans="1:30" ht="15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</row>
    <row r="154" spans="1:30" ht="15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</row>
    <row r="155" spans="1:30" ht="15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</row>
    <row r="156" spans="1:30" ht="15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</row>
    <row r="157" spans="1:30" ht="1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</row>
    <row r="158" spans="1:30" ht="15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</row>
    <row r="159" spans="1:30" ht="15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</row>
    <row r="160" spans="1:30" ht="1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</row>
    <row r="161" spans="1:30" ht="15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</row>
    <row r="162" spans="1:30" ht="1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</row>
    <row r="163" spans="1:30" ht="1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</row>
    <row r="164" spans="1:30" ht="15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</row>
    <row r="165" spans="1:30" ht="15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</row>
    <row r="166" spans="1:30" ht="15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</row>
    <row r="167" spans="1:30" ht="15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</row>
    <row r="168" spans="1:30" ht="15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</row>
    <row r="169" spans="1:30" ht="15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</row>
    <row r="170" spans="1:30" ht="15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</row>
    <row r="171" spans="1:30" ht="15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</row>
    <row r="172" spans="1:30" ht="15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</row>
    <row r="173" spans="1:30" ht="15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</row>
    <row r="174" spans="1:30" ht="15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</row>
    <row r="175" spans="1:30" ht="15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</row>
    <row r="176" spans="1:30" ht="15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</row>
    <row r="177" spans="1:30" ht="15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</row>
    <row r="178" spans="1:30" ht="15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</row>
    <row r="179" spans="1:30" ht="15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</row>
    <row r="180" spans="1:30" ht="15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</row>
    <row r="181" spans="1:30" ht="15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</row>
    <row r="182" spans="1:30" ht="15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</row>
    <row r="183" spans="1:30" ht="15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</row>
    <row r="184" spans="1:30" ht="15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</row>
    <row r="185" spans="1:30" ht="15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</row>
    <row r="186" spans="1:30" ht="15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</row>
    <row r="187" spans="1:30" ht="15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</row>
    <row r="188" spans="1:30" ht="15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</row>
    <row r="189" spans="1:30" ht="15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</row>
    <row r="190" spans="1:30" ht="15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</row>
    <row r="191" spans="1:30" ht="1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</row>
    <row r="192" spans="1:30" ht="15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</row>
    <row r="193" spans="1:30" ht="15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</row>
    <row r="194" spans="1:30" ht="15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</row>
    <row r="195" spans="1:30" ht="15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</row>
    <row r="196" spans="1:30" ht="15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</row>
    <row r="197" spans="1:30" ht="15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</row>
    <row r="198" spans="1:30" ht="15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</row>
    <row r="199" spans="1:30" ht="15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</row>
    <row r="200" spans="1:30" ht="15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</row>
    <row r="201" spans="1:30" ht="15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</row>
    <row r="202" spans="1:30" ht="15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</row>
    <row r="203" spans="1:30" ht="15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</row>
    <row r="204" spans="1:30" ht="15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</row>
    <row r="205" spans="1:30" ht="15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</row>
    <row r="206" spans="1:30" ht="15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</row>
    <row r="207" spans="1:30" ht="15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</row>
    <row r="208" spans="1:30" ht="15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</row>
    <row r="209" spans="1:30" ht="15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</row>
    <row r="210" spans="1:30" ht="15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</row>
    <row r="211" spans="1:30" ht="15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</row>
    <row r="212" spans="1:30" ht="15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</row>
    <row r="213" spans="1:30" ht="15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</row>
    <row r="214" spans="1:30" ht="15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</row>
    <row r="215" spans="1:30" ht="15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</row>
    <row r="216" spans="1:30" ht="15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</row>
    <row r="217" spans="1:30" ht="15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</row>
    <row r="218" spans="1:30" ht="15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</row>
    <row r="219" spans="1:30" ht="15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</row>
    <row r="220" spans="1:30" ht="15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</row>
    <row r="221" spans="1:30" ht="15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</row>
    <row r="222" spans="1:30" ht="15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</row>
    <row r="223" spans="1:30" ht="15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</row>
    <row r="224" spans="1:30" ht="15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</row>
    <row r="225" spans="1:30" ht="15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</row>
    <row r="226" spans="1:30" ht="15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</row>
    <row r="227" spans="1:30" ht="15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</row>
    <row r="228" spans="1:30" ht="15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</row>
    <row r="229" spans="1:30" ht="15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</row>
    <row r="230" spans="1:30" ht="15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</row>
    <row r="231" spans="1:30" ht="15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</row>
    <row r="232" spans="1:30" ht="15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</row>
    <row r="233" spans="1:30" ht="15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</row>
    <row r="234" spans="1:30" ht="15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</row>
    <row r="235" spans="1:30" ht="15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</row>
    <row r="236" spans="1:30" ht="15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</row>
    <row r="237" spans="1:30" ht="15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</row>
    <row r="238" spans="1:30" ht="15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</row>
    <row r="239" spans="1:30" ht="15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</row>
    <row r="240" spans="1:30" ht="15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</row>
    <row r="241" spans="1:30" ht="15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</row>
    <row r="242" spans="1:30" ht="15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</row>
    <row r="243" spans="1:30" ht="15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</row>
    <row r="244" spans="1:30" ht="15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</row>
    <row r="245" spans="1:30" ht="15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</row>
    <row r="246" spans="1:30" ht="15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</row>
    <row r="247" spans="1:30" ht="15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</row>
    <row r="248" spans="1:30" ht="15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</row>
    <row r="249" spans="1:30" ht="15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</row>
    <row r="250" spans="1:30" ht="15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</row>
    <row r="251" spans="1:30" ht="15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</row>
    <row r="252" spans="1:30" ht="15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</row>
    <row r="253" spans="1:30" ht="15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</row>
    <row r="254" spans="1:30" ht="15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</row>
    <row r="255" spans="1:30" ht="15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</row>
    <row r="256" spans="1:30" ht="15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</row>
    <row r="257" spans="1:30" ht="15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</row>
    <row r="258" spans="1:30" ht="15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</row>
    <row r="259" spans="1:30" ht="15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</row>
    <row r="260" spans="1:30" ht="15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</row>
    <row r="261" spans="1:30" ht="15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</row>
    <row r="262" spans="1:30" ht="15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</row>
    <row r="263" spans="1:30" ht="15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</row>
    <row r="264" spans="1:30" ht="15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</row>
    <row r="265" spans="1:30" ht="15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</row>
    <row r="266" spans="1:30" ht="15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</row>
    <row r="267" spans="1:30" ht="15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</row>
    <row r="268" spans="1:30" ht="15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</row>
    <row r="269" spans="1:30" ht="15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</row>
    <row r="270" spans="1:30" ht="15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</row>
    <row r="271" spans="1:30" ht="15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</row>
    <row r="272" spans="1:30" ht="15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</row>
    <row r="273" spans="1:30" ht="15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</row>
    <row r="274" spans="1:30" ht="15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</row>
    <row r="275" spans="1:30" ht="15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</row>
    <row r="276" spans="1:30" ht="15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</row>
    <row r="277" spans="1:30" ht="15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</row>
    <row r="278" spans="1:30" ht="15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</row>
    <row r="279" spans="1:30" ht="15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</row>
    <row r="280" spans="1:30" ht="15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</row>
    <row r="281" spans="1:30" ht="15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</row>
    <row r="282" spans="1:30" ht="15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</row>
    <row r="283" spans="1:30" ht="15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</row>
    <row r="284" spans="1:30" ht="15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</row>
    <row r="285" spans="1:30" ht="15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</row>
    <row r="286" spans="1:30" ht="15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</row>
    <row r="287" spans="1:30" ht="15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</row>
    <row r="288" spans="1:30" ht="15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</row>
    <row r="289" spans="1:30" ht="15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</row>
    <row r="290" spans="1:30" ht="15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</row>
    <row r="291" spans="1:30" ht="15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</row>
    <row r="292" spans="1:30" ht="15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</row>
    <row r="293" spans="1:30" ht="15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</row>
    <row r="294" spans="1:30" ht="15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</row>
    <row r="295" spans="1:30" ht="15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</row>
    <row r="296" spans="1:30" ht="15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</row>
    <row r="297" spans="1:30" ht="15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</row>
    <row r="298" spans="1:30" ht="15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</row>
    <row r="299" spans="1:30" ht="15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</row>
    <row r="300" spans="1:30" ht="15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</row>
    <row r="301" spans="1:30" ht="15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</row>
    <row r="302" spans="1:30" ht="15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</row>
    <row r="303" spans="1:30" ht="15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</row>
    <row r="304" spans="1:30" ht="15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</row>
    <row r="305" spans="1:30" ht="15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</row>
    <row r="306" spans="1:30" ht="15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</row>
    <row r="307" spans="1:30" ht="15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</row>
    <row r="308" spans="1:30" ht="15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</row>
    <row r="309" spans="1:30" ht="15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</row>
    <row r="310" spans="1:30" ht="15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</row>
    <row r="311" spans="1:30" ht="15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</row>
    <row r="312" spans="1:30" ht="15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</row>
    <row r="313" spans="1:30" ht="15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</row>
    <row r="314" spans="1:30" ht="15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</row>
    <row r="315" spans="1:30" ht="15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</row>
    <row r="316" spans="1:30" ht="15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</row>
    <row r="317" spans="1:30" ht="15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</row>
    <row r="318" spans="1:30" ht="15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</row>
    <row r="319" spans="1:30" ht="15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</row>
    <row r="320" spans="1:30" ht="15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</row>
    <row r="321" spans="1:30" ht="15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</row>
    <row r="322" spans="1:30" ht="15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</row>
    <row r="323" spans="1:30" ht="15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</row>
    <row r="324" spans="1:30" ht="15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</row>
    <row r="325" spans="1:30" ht="15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</row>
    <row r="326" spans="1:30" ht="15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</row>
    <row r="327" spans="1:30" ht="15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</row>
    <row r="328" spans="1:30" ht="15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</row>
    <row r="329" spans="1:30" ht="15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</row>
    <row r="330" spans="1:30" ht="15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</row>
    <row r="331" spans="1:30" ht="15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</row>
    <row r="332" spans="1:30" ht="15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</row>
    <row r="333" spans="1:30" ht="15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</row>
    <row r="334" spans="1:30" ht="15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</row>
    <row r="335" spans="1:30" ht="15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</row>
    <row r="336" spans="1:30" ht="15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</row>
    <row r="337" spans="1:30" ht="15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</row>
    <row r="338" spans="1:30" ht="15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</row>
    <row r="339" spans="1:30" ht="15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</row>
    <row r="340" spans="1:30" ht="15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</row>
    <row r="341" spans="1:30" ht="15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</row>
    <row r="342" spans="1:30" ht="15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</row>
    <row r="343" spans="1:30" ht="15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</row>
    <row r="344" spans="1:30" ht="15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</row>
    <row r="345" spans="1:30" ht="15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</row>
    <row r="346" spans="1:30" ht="15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</row>
    <row r="347" spans="1:30" ht="15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</row>
    <row r="348" spans="1:30" ht="15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</row>
    <row r="349" spans="1:30" ht="15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</row>
    <row r="350" spans="1:30" ht="15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</row>
    <row r="351" spans="1:30" ht="15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</row>
    <row r="352" spans="1:30" ht="15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</row>
    <row r="353" spans="1:30" ht="15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</row>
    <row r="354" spans="1:30" ht="15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</row>
    <row r="355" spans="1:30" ht="15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</row>
    <row r="356" spans="1:30" ht="15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</row>
    <row r="357" spans="1:30" ht="15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</row>
    <row r="358" spans="1:30" ht="15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</row>
    <row r="359" spans="1:30" ht="15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</row>
    <row r="360" spans="1:30" ht="15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</row>
    <row r="361" spans="1:30" ht="15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</row>
    <row r="362" spans="1:30" ht="15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</row>
    <row r="363" spans="1:30" ht="15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</row>
    <row r="364" spans="1:30" ht="15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</row>
    <row r="365" spans="1:30" ht="15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</row>
    <row r="366" spans="1:30" ht="15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</row>
    <row r="367" spans="1:30" ht="15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</row>
    <row r="368" spans="1:30" ht="15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</row>
    <row r="369" spans="1:30" ht="15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</row>
    <row r="370" spans="1:30" ht="15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</row>
    <row r="371" spans="1:30" ht="15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</row>
    <row r="372" spans="1:30" ht="15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</row>
    <row r="373" spans="1:30" ht="15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</row>
    <row r="374" spans="1:30" ht="15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</row>
    <row r="375" spans="1:30" ht="15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</row>
    <row r="376" spans="1:30" ht="15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</row>
    <row r="377" spans="1:30" ht="15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</row>
    <row r="378" spans="1:30" ht="15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</row>
    <row r="379" spans="1:30" ht="15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</row>
    <row r="380" spans="1:30" ht="15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</row>
    <row r="381" spans="1:30" ht="15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</row>
    <row r="382" spans="1:30" ht="15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</row>
    <row r="383" spans="1:30" ht="15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</row>
    <row r="384" spans="1:30" ht="15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</row>
    <row r="385" spans="1:30" ht="15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</row>
    <row r="386" spans="1:30" ht="15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</row>
    <row r="387" spans="1:30" ht="15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</row>
    <row r="388" spans="1:30" ht="15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/>
    </row>
    <row r="389" spans="1:30" ht="15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</row>
    <row r="390" spans="1:30" ht="15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</row>
    <row r="391" spans="1:30" ht="15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</row>
    <row r="392" spans="1:30" ht="15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</row>
    <row r="393" spans="1:30" ht="15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  <c r="AA393" s="193"/>
      <c r="AB393" s="193"/>
      <c r="AC393" s="193"/>
      <c r="AD393" s="193"/>
    </row>
    <row r="394" spans="1:30" ht="15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</row>
    <row r="395" spans="1:30" ht="15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</row>
    <row r="396" spans="1:30" ht="15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</row>
    <row r="397" spans="1:30" ht="15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</row>
    <row r="398" spans="1:30" ht="15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</row>
    <row r="399" spans="1:30" ht="15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</row>
    <row r="400" spans="1:30" ht="15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</row>
    <row r="401" spans="1:30" ht="15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</row>
    <row r="402" spans="1:30" ht="15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</row>
    <row r="403" spans="1:30" ht="15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</row>
    <row r="404" spans="1:30" ht="15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</row>
    <row r="405" spans="1:30" ht="15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</row>
    <row r="406" spans="1:30" ht="15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</row>
    <row r="407" spans="1:30" ht="15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  <c r="AA407" s="193"/>
      <c r="AB407" s="193"/>
      <c r="AC407" s="193"/>
      <c r="AD407" s="193"/>
    </row>
    <row r="408" spans="1:30" ht="15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</row>
    <row r="409" spans="1:30" ht="15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</row>
    <row r="410" spans="1:30" ht="15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</row>
    <row r="411" spans="1:30" ht="15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</row>
    <row r="412" spans="1:30" ht="15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</row>
    <row r="413" spans="1:30" ht="15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</row>
    <row r="414" spans="1:30" ht="15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</row>
    <row r="415" spans="1:30" ht="15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</row>
    <row r="416" spans="1:30" ht="15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</row>
    <row r="417" spans="1:30" ht="15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</row>
    <row r="418" spans="1:30" ht="15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</row>
    <row r="419" spans="1:30" ht="15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</row>
    <row r="420" spans="1:30" ht="15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</row>
    <row r="421" spans="1:30" ht="15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</row>
    <row r="422" spans="1:30" ht="15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</row>
    <row r="423" spans="1:30" ht="15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</row>
    <row r="424" spans="1:30" ht="15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</row>
    <row r="425" spans="1:30" ht="15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</row>
    <row r="426" spans="1:30" ht="15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</row>
    <row r="427" spans="1:30" ht="15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</row>
    <row r="428" spans="1:30" ht="15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</row>
    <row r="429" spans="1:30" ht="15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</row>
    <row r="430" spans="1:30" ht="15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</row>
    <row r="431" spans="1:30" ht="15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</row>
    <row r="432" spans="1:30" ht="15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</row>
    <row r="433" spans="1:30" ht="15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</row>
    <row r="434" spans="1:30" ht="15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</row>
    <row r="435" spans="1:30" ht="15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</row>
    <row r="436" spans="1:30" ht="15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</row>
    <row r="437" spans="1:30" ht="15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</row>
    <row r="438" spans="1:30" ht="15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</row>
    <row r="439" spans="1:30" ht="15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</row>
    <row r="440" spans="1:30" ht="15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</row>
    <row r="441" spans="1:30" ht="15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</row>
    <row r="442" spans="1:30" ht="15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</row>
    <row r="443" spans="1:30" ht="15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</row>
    <row r="444" spans="1:30" ht="15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</row>
    <row r="445" spans="1:30" ht="15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</row>
    <row r="446" spans="1:30" ht="15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</row>
    <row r="447" spans="1:30" ht="15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</row>
    <row r="448" spans="1:30" ht="15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</row>
    <row r="449" spans="1:30" ht="15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</row>
    <row r="450" spans="1:30" ht="15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</row>
    <row r="451" spans="1:30" ht="15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</row>
    <row r="452" spans="1:30" ht="15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</row>
    <row r="453" spans="1:30" ht="15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</row>
    <row r="454" spans="1:30" ht="15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</row>
    <row r="455" spans="1:30" ht="15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</row>
    <row r="456" spans="1:30" ht="15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</row>
    <row r="457" spans="1:30" ht="15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</row>
    <row r="458" spans="1:30" ht="15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</row>
    <row r="459" spans="1:30" ht="15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</row>
    <row r="460" spans="1:30" ht="15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</row>
    <row r="461" spans="1:30" ht="15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</row>
    <row r="462" spans="1:30" ht="15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</row>
    <row r="463" spans="1:30" ht="15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</row>
    <row r="464" spans="1:30" ht="15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</row>
    <row r="465" spans="1:30" ht="15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</row>
    <row r="466" spans="1:30" ht="15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</row>
    <row r="467" spans="1:30" ht="15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</row>
    <row r="468" spans="1:30" ht="15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</row>
    <row r="469" spans="1:30" ht="15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</row>
    <row r="470" spans="1:30" ht="15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</row>
    <row r="471" spans="1:30" ht="15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</row>
    <row r="472" spans="1:30" ht="15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</row>
    <row r="473" spans="1:30" ht="15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</row>
    <row r="474" spans="1:30" ht="15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</row>
    <row r="475" spans="1:30" ht="15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</row>
    <row r="476" spans="1:30" ht="15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</row>
    <row r="477" spans="1:30" ht="15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  <c r="AA477" s="193"/>
      <c r="AB477" s="193"/>
      <c r="AC477" s="193"/>
      <c r="AD477" s="193"/>
    </row>
    <row r="478" spans="1:30" ht="15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</row>
    <row r="479" spans="1:30" ht="15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</row>
    <row r="480" spans="1:30" ht="15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</row>
    <row r="481" spans="1:30" ht="15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</row>
    <row r="482" spans="1:30" ht="15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</row>
    <row r="483" spans="1:30" ht="15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</row>
    <row r="484" spans="1:30" ht="15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</row>
    <row r="485" spans="1:30" ht="15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</row>
    <row r="486" spans="1:30" ht="15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</row>
    <row r="487" spans="1:30" ht="15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</row>
    <row r="488" spans="1:30" ht="15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</row>
    <row r="489" spans="1:30" ht="15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</row>
    <row r="490" spans="1:30" ht="15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</row>
    <row r="491" spans="1:30" ht="15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</row>
    <row r="492" spans="1:30" ht="15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</row>
    <row r="493" spans="1:30" ht="15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</row>
    <row r="494" spans="1:30" ht="15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</row>
    <row r="495" spans="1:30" ht="15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</row>
    <row r="496" spans="1:30" ht="15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</row>
    <row r="497" spans="1:30" ht="15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</row>
    <row r="498" spans="1:30" ht="15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</row>
    <row r="499" spans="1:30" ht="15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</row>
    <row r="500" spans="1:30" ht="15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</row>
    <row r="501" spans="1:30" ht="15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</row>
    <row r="502" spans="1:30" ht="15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</row>
    <row r="503" spans="1:30" ht="15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</row>
    <row r="504" spans="1:30" ht="15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</row>
    <row r="505" spans="1:30" ht="15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</row>
    <row r="506" spans="1:30" ht="15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</row>
    <row r="507" spans="1:30" ht="15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</row>
    <row r="508" spans="1:30" ht="15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</row>
    <row r="509" spans="1:30" ht="15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</row>
    <row r="510" spans="1:30" ht="15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</row>
    <row r="511" spans="1:30" ht="15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</row>
    <row r="512" spans="1:30" ht="15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</row>
    <row r="513" spans="1:30" ht="15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</row>
    <row r="514" spans="1:30" ht="15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</row>
    <row r="515" spans="1:30" ht="15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</row>
    <row r="516" spans="1:30" ht="15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  <c r="AA516" s="193"/>
      <c r="AB516" s="193"/>
      <c r="AC516" s="193"/>
      <c r="AD516" s="193"/>
    </row>
    <row r="517" spans="1:30" ht="15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</row>
    <row r="518" spans="1:30" ht="15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</row>
    <row r="519" spans="1:30" ht="15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</row>
    <row r="520" spans="1:30" ht="15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</row>
    <row r="521" spans="1:30" ht="15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</row>
    <row r="522" spans="1:30" ht="15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</row>
    <row r="523" spans="1:30" ht="15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</row>
    <row r="524" spans="1:30" ht="15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</row>
    <row r="525" spans="1:30" ht="15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</row>
    <row r="526" spans="1:30" ht="15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</row>
    <row r="527" spans="1:30" ht="15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</row>
    <row r="528" spans="1:30" ht="15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</row>
    <row r="529" spans="1:30" ht="15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</row>
    <row r="530" spans="1:30" ht="15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</row>
    <row r="531" spans="1:30" ht="15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</row>
    <row r="532" spans="1:30" ht="15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</row>
    <row r="533" spans="1:30" ht="15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</row>
    <row r="534" spans="1:30" ht="15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</row>
    <row r="535" spans="1:30" ht="15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</row>
    <row r="536" spans="1:30" ht="15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</row>
    <row r="537" spans="1:30" ht="15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</row>
    <row r="538" spans="1:30" ht="15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</row>
    <row r="539" spans="1:30" ht="15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</row>
    <row r="540" spans="1:30" ht="15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</row>
    <row r="541" spans="1:30" ht="15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</row>
    <row r="542" spans="1:30" ht="15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</row>
    <row r="543" spans="1:30" ht="15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</row>
    <row r="544" spans="1:30" ht="15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</row>
    <row r="545" spans="1:30" ht="15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</row>
    <row r="546" spans="1:30" ht="15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</row>
    <row r="547" spans="1:30" ht="15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</row>
    <row r="548" spans="1:30" ht="15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</row>
    <row r="549" spans="1:30" ht="15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</row>
    <row r="550" spans="1:30" ht="15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</row>
    <row r="551" spans="1:30" ht="15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</row>
    <row r="552" spans="1:30" ht="15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</row>
    <row r="553" spans="1:30" ht="15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</row>
    <row r="554" spans="1:30" ht="15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</row>
    <row r="555" spans="1:30" ht="15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</row>
    <row r="556" spans="1:30" ht="15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</row>
    <row r="557" spans="1:30" ht="15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</row>
    <row r="558" spans="1:30" ht="15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  <c r="AA558" s="193"/>
      <c r="AB558" s="193"/>
      <c r="AC558" s="193"/>
      <c r="AD558" s="193"/>
    </row>
    <row r="559" spans="1:30" ht="15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</row>
    <row r="560" spans="1:30" ht="15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</row>
    <row r="561" spans="1:30" ht="15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</row>
    <row r="562" spans="1:30" ht="15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</row>
    <row r="563" spans="1:30" ht="15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</row>
    <row r="564" spans="1:30" ht="15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  <c r="AA564" s="193"/>
      <c r="AB564" s="193"/>
      <c r="AC564" s="193"/>
      <c r="AD564" s="193"/>
    </row>
    <row r="565" spans="1:30" ht="15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</row>
    <row r="566" spans="1:30" ht="15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</row>
    <row r="567" spans="1:30" ht="15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</row>
    <row r="568" spans="1:30" ht="15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</row>
    <row r="569" spans="1:30" ht="15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</row>
    <row r="570" spans="1:30" ht="15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</row>
    <row r="571" spans="1:30" ht="15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</row>
    <row r="572" spans="1:30" ht="15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</row>
    <row r="573" spans="1:30" ht="15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</row>
    <row r="574" spans="1:30" ht="15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</row>
    <row r="575" spans="1:30" ht="15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</row>
    <row r="576" spans="1:30" ht="15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</row>
    <row r="577" spans="1:30" ht="15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</row>
    <row r="578" spans="1:30" ht="15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</row>
    <row r="579" spans="1:30" ht="15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</row>
    <row r="580" spans="1:30" ht="15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</row>
    <row r="581" spans="1:30" ht="15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</row>
    <row r="582" spans="1:30" ht="15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</row>
    <row r="583" spans="1:30" ht="15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</row>
    <row r="584" spans="1:30" ht="15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</row>
    <row r="585" spans="1:30" ht="15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</row>
    <row r="586" spans="1:30" ht="15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</row>
    <row r="587" spans="1:30" ht="15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  <c r="AA587" s="193"/>
      <c r="AB587" s="193"/>
      <c r="AC587" s="193"/>
      <c r="AD587" s="193"/>
    </row>
    <row r="588" spans="1:30" ht="15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</row>
    <row r="589" spans="1:30" ht="15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</row>
    <row r="590" spans="1:30" ht="15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</row>
    <row r="591" spans="1:30" ht="15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</row>
    <row r="592" spans="1:30" ht="15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  <c r="AA592" s="193"/>
      <c r="AB592" s="193"/>
      <c r="AC592" s="193"/>
      <c r="AD592" s="193"/>
    </row>
    <row r="593" spans="1:30" ht="15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</row>
    <row r="594" spans="1:30" ht="15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</row>
    <row r="595" spans="1:30" ht="15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</row>
    <row r="596" spans="1:30" ht="15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</row>
    <row r="597" spans="1:30" ht="15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</row>
    <row r="598" spans="1:30" ht="15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</row>
    <row r="599" spans="1:30" ht="15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</row>
    <row r="600" spans="1:30" ht="15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  <c r="AA600" s="193"/>
      <c r="AB600" s="193"/>
      <c r="AC600" s="193"/>
      <c r="AD600" s="193"/>
    </row>
    <row r="601" spans="1:30" ht="15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</row>
    <row r="602" spans="1:30" ht="15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</row>
    <row r="603" spans="1:30" ht="15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</row>
    <row r="604" spans="1:30" ht="15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</row>
    <row r="605" spans="1:30" ht="15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</row>
    <row r="606" spans="1:30" ht="15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  <c r="AA606" s="193"/>
      <c r="AB606" s="193"/>
      <c r="AC606" s="193"/>
      <c r="AD606" s="193"/>
    </row>
    <row r="607" spans="1:30" ht="15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</row>
    <row r="608" spans="1:30" ht="15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</row>
    <row r="609" spans="1:30" ht="15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</row>
    <row r="610" spans="1:30" ht="15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</row>
    <row r="611" spans="1:30" ht="15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</row>
    <row r="612" spans="1:30" ht="15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</row>
    <row r="613" spans="1:30" ht="15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</row>
    <row r="614" spans="1:30" ht="15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</row>
    <row r="615" spans="1:30" ht="15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</row>
    <row r="616" spans="1:30" ht="15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</row>
    <row r="617" spans="1:30" ht="15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</row>
    <row r="618" spans="1:30" ht="15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</row>
    <row r="619" spans="1:30" ht="15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</row>
    <row r="620" spans="1:30" ht="15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</row>
    <row r="621" spans="1:30" ht="15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</row>
    <row r="622" spans="1:30" ht="15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</row>
    <row r="623" spans="1:30" ht="15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</row>
    <row r="624" spans="1:30" ht="15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</row>
    <row r="625" spans="1:30" ht="15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</row>
    <row r="626" spans="1:30" ht="15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</row>
    <row r="627" spans="1:30" ht="15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</row>
    <row r="628" spans="1:30" ht="15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</row>
    <row r="629" spans="1:30" ht="15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193"/>
      <c r="AB629" s="193"/>
      <c r="AC629" s="193"/>
      <c r="AD629" s="193"/>
    </row>
    <row r="630" spans="1:30" ht="15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</row>
    <row r="631" spans="1:30" ht="15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</row>
    <row r="632" spans="1:30" ht="15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</row>
    <row r="633" spans="1:30" ht="15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</row>
    <row r="634" spans="1:30" ht="15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193"/>
      <c r="AB634" s="193"/>
      <c r="AC634" s="193"/>
      <c r="AD634" s="193"/>
    </row>
    <row r="635" spans="1:30" ht="15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</row>
    <row r="636" spans="1:30" ht="15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</row>
    <row r="637" spans="1:30" ht="15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193"/>
      <c r="AB637" s="193"/>
      <c r="AC637" s="193"/>
      <c r="AD637" s="193"/>
    </row>
    <row r="638" spans="1:30" ht="15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</row>
    <row r="639" spans="1:30" ht="15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</row>
    <row r="640" spans="1:30" ht="15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</row>
    <row r="641" spans="1:30" ht="15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</row>
    <row r="642" spans="1:30" ht="15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</row>
    <row r="643" spans="1:30" ht="15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</row>
    <row r="644" spans="1:30" ht="15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</row>
    <row r="645" spans="1:30" ht="15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</row>
    <row r="646" spans="1:30" ht="15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</row>
    <row r="647" spans="1:30" ht="15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</row>
    <row r="648" spans="1:30" ht="15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</row>
    <row r="649" spans="1:30" ht="15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</row>
    <row r="650" spans="1:30" ht="15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</row>
    <row r="651" spans="1:30" ht="15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</row>
    <row r="652" spans="1:30" ht="15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</row>
    <row r="653" spans="1:30" ht="15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</row>
    <row r="654" spans="1:30" ht="15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</row>
    <row r="655" spans="1:30" ht="15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</row>
    <row r="656" spans="1:30" ht="15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</row>
    <row r="657" spans="1:30" ht="15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</row>
    <row r="658" spans="1:30" ht="15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</row>
    <row r="659" spans="1:30" ht="15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</row>
    <row r="660" spans="1:30" ht="15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  <c r="AA660" s="193"/>
      <c r="AB660" s="193"/>
      <c r="AC660" s="193"/>
      <c r="AD660" s="193"/>
    </row>
    <row r="661" spans="1:30" ht="15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</row>
    <row r="662" spans="1:30" ht="15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</row>
    <row r="663" spans="1:30" ht="15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</row>
    <row r="664" spans="1:30" ht="15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</row>
    <row r="665" spans="1:30" ht="15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  <c r="AA665" s="193"/>
      <c r="AB665" s="193"/>
      <c r="AC665" s="193"/>
      <c r="AD665" s="193"/>
    </row>
    <row r="666" spans="1:30" ht="15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</row>
    <row r="667" spans="1:30" ht="15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</row>
    <row r="668" spans="1:30" ht="15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</row>
    <row r="669" spans="1:30" ht="15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</row>
    <row r="670" spans="1:30" ht="15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</row>
    <row r="671" spans="1:30" ht="15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</row>
    <row r="672" spans="1:30" ht="15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</row>
    <row r="673" spans="1:30" ht="15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  <c r="AA673" s="193"/>
      <c r="AB673" s="193"/>
      <c r="AC673" s="193"/>
      <c r="AD673" s="193"/>
    </row>
    <row r="674" spans="1:30" ht="15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</row>
    <row r="675" spans="1:30" ht="15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</row>
    <row r="676" spans="1:30" ht="15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</row>
    <row r="677" spans="1:30" ht="15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</row>
    <row r="678" spans="1:30" ht="15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</row>
    <row r="679" spans="1:30" ht="15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  <c r="AA679" s="193"/>
      <c r="AB679" s="193"/>
      <c r="AC679" s="193"/>
      <c r="AD679" s="193"/>
    </row>
    <row r="680" spans="1:30" ht="15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</row>
    <row r="681" spans="1:30" ht="15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</row>
    <row r="682" spans="1:30" ht="15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</row>
    <row r="683" spans="1:30" ht="15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</row>
    <row r="684" spans="1:30" ht="15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</row>
    <row r="685" spans="1:30" ht="15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</row>
    <row r="686" spans="1:30" ht="15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</row>
    <row r="687" spans="1:30" ht="15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</row>
    <row r="688" spans="1:30" ht="15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</row>
    <row r="689" spans="1:30" ht="15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</row>
    <row r="690" spans="1:30" ht="15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</row>
    <row r="691" spans="1:30" ht="15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</row>
    <row r="692" spans="1:30" ht="15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</row>
    <row r="693" spans="1:30" ht="15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</row>
    <row r="694" spans="1:30" ht="15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</row>
    <row r="695" spans="1:30" ht="15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</row>
    <row r="696" spans="1:30" ht="15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</row>
    <row r="697" spans="1:30" ht="15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</row>
    <row r="698" spans="1:30" ht="15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</row>
    <row r="699" spans="1:30" ht="15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</row>
    <row r="700" spans="1:30" ht="15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</row>
    <row r="701" spans="1:30" ht="15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</row>
    <row r="702" spans="1:30" ht="15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  <c r="AA702" s="193"/>
      <c r="AB702" s="193"/>
      <c r="AC702" s="193"/>
      <c r="AD702" s="193"/>
    </row>
    <row r="703" spans="1:30" ht="15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</row>
    <row r="704" spans="1:30" ht="15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</row>
    <row r="705" spans="1:30" ht="15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</row>
    <row r="706" spans="1:30" ht="15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</row>
    <row r="707" spans="1:30" ht="15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  <c r="AA707" s="193"/>
      <c r="AB707" s="193"/>
      <c r="AC707" s="193"/>
      <c r="AD707" s="193"/>
    </row>
    <row r="708" spans="1:30" ht="15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</row>
    <row r="709" spans="1:30" ht="15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</row>
    <row r="710" spans="1:30" ht="15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</row>
    <row r="711" spans="1:30" ht="15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</row>
    <row r="712" spans="1:30" ht="15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</row>
    <row r="713" spans="1:30" ht="15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</row>
    <row r="714" spans="1:30" ht="15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</row>
    <row r="715" spans="1:30" ht="15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  <c r="AA715" s="193"/>
      <c r="AB715" s="193"/>
      <c r="AC715" s="193"/>
      <c r="AD715" s="193"/>
    </row>
    <row r="716" spans="1:30" ht="15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</row>
    <row r="717" spans="1:30" ht="15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</row>
    <row r="718" spans="1:30" ht="15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</row>
    <row r="719" spans="1:30" ht="15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</row>
    <row r="720" spans="1:30" ht="15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</row>
    <row r="721" spans="1:30" ht="15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  <c r="AA721" s="193"/>
      <c r="AB721" s="193"/>
      <c r="AC721" s="193"/>
      <c r="AD721" s="193"/>
    </row>
    <row r="722" spans="1:30" ht="15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</row>
    <row r="723" spans="1:30" ht="15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</row>
    <row r="724" spans="1:30" ht="15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</row>
    <row r="725" spans="1:30" ht="15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</row>
    <row r="726" spans="1:30" ht="15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</row>
    <row r="727" spans="1:30" ht="15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</row>
    <row r="728" spans="1:30" ht="15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</row>
    <row r="729" spans="1:30" ht="15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</row>
    <row r="730" spans="1:30" ht="15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</row>
    <row r="731" spans="1:30" ht="15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</row>
    <row r="732" spans="1:30" ht="15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</row>
    <row r="733" spans="1:30" ht="15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</row>
    <row r="734" spans="1:30" ht="15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</row>
    <row r="735" spans="1:30" ht="15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</row>
    <row r="736" spans="1:30" ht="15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</row>
    <row r="737" spans="1:30" ht="15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</row>
    <row r="738" spans="1:30" ht="15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</row>
    <row r="739" spans="1:30" ht="15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</row>
    <row r="740" spans="1:30" ht="15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</row>
    <row r="741" spans="1:30" ht="15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</row>
    <row r="742" spans="1:30" ht="15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</row>
    <row r="743" spans="1:30" ht="15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</row>
    <row r="744" spans="1:30" ht="15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  <c r="AA744" s="193"/>
      <c r="AB744" s="193"/>
      <c r="AC744" s="193"/>
      <c r="AD744" s="193"/>
    </row>
    <row r="745" spans="1:30" ht="15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</row>
    <row r="746" spans="1:30" ht="15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</row>
    <row r="747" spans="1:30" ht="15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</row>
    <row r="748" spans="1:30" ht="15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</row>
    <row r="749" spans="1:30" ht="15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193"/>
      <c r="AB749" s="193"/>
      <c r="AC749" s="193"/>
      <c r="AD749" s="193"/>
    </row>
    <row r="750" spans="1:30" ht="15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</row>
    <row r="751" spans="1:30" ht="15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</row>
    <row r="752" spans="1:30" ht="15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</row>
    <row r="753" spans="1:30" ht="15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</row>
    <row r="754" spans="1:30" ht="15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</row>
    <row r="755" spans="1:30" ht="15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</row>
    <row r="756" spans="1:30" ht="15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</row>
    <row r="757" spans="1:30" ht="15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193"/>
      <c r="AB757" s="193"/>
      <c r="AC757" s="193"/>
      <c r="AD757" s="193"/>
    </row>
    <row r="758" spans="1:30" ht="15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</row>
    <row r="759" spans="1:30" ht="15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</row>
    <row r="760" spans="1:30" ht="15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</row>
    <row r="761" spans="1:30" ht="15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</row>
    <row r="762" spans="1:30" ht="15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</row>
    <row r="763" spans="1:30" ht="15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  <c r="AA763" s="193"/>
      <c r="AB763" s="193"/>
      <c r="AC763" s="193"/>
      <c r="AD763" s="193"/>
    </row>
    <row r="764" spans="1:30" ht="15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</row>
    <row r="765" spans="1:30" ht="15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</row>
    <row r="766" spans="1:30" ht="15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</row>
    <row r="767" spans="1:30" ht="15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</row>
    <row r="768" spans="1:30" ht="15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</row>
    <row r="769" spans="1:30" ht="15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</row>
    <row r="770" spans="1:30" ht="15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</row>
    <row r="771" spans="1:30" ht="15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</row>
    <row r="772" spans="1:30" ht="15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</row>
    <row r="773" spans="1:30" ht="15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</row>
    <row r="774" spans="1:30" ht="15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</row>
    <row r="775" spans="1:30" ht="15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</row>
    <row r="776" spans="1:30" ht="15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</row>
    <row r="777" spans="1:30" ht="15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</row>
    <row r="778" spans="1:30" ht="15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</row>
    <row r="779" spans="1:30" ht="15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</row>
    <row r="780" spans="1:30" ht="15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</row>
    <row r="781" spans="1:30" ht="15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</row>
    <row r="782" spans="1:30" ht="15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</row>
    <row r="783" spans="1:30" ht="15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</row>
    <row r="784" spans="1:30" ht="15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</row>
    <row r="785" spans="1:30" ht="15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</row>
    <row r="786" spans="1:30" ht="15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  <c r="AA786" s="193"/>
      <c r="AB786" s="193"/>
      <c r="AC786" s="193"/>
      <c r="AD786" s="193"/>
    </row>
    <row r="787" spans="1:30" ht="15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</row>
    <row r="788" spans="1:30" ht="15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</row>
    <row r="789" spans="1:30" ht="15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</row>
    <row r="790" spans="1:30" ht="15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</row>
    <row r="791" spans="1:30" ht="15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  <c r="AA791" s="193"/>
      <c r="AB791" s="193"/>
      <c r="AC791" s="193"/>
      <c r="AD791" s="193"/>
    </row>
    <row r="792" spans="1:30" ht="15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</row>
    <row r="793" spans="1:30" ht="15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</row>
    <row r="794" spans="1:30" ht="15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  <c r="AA794" s="193"/>
      <c r="AB794" s="193"/>
      <c r="AC794" s="193"/>
      <c r="AD794" s="193"/>
    </row>
    <row r="795" spans="1:30" ht="15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</row>
    <row r="796" spans="1:30" ht="15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</row>
    <row r="797" spans="1:30" ht="15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</row>
    <row r="798" spans="1:30" ht="15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</row>
    <row r="799" spans="1:30" ht="15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</row>
    <row r="800" spans="1:30" ht="15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</row>
    <row r="801" spans="1:30" ht="15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</row>
    <row r="802" spans="1:30" ht="15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</row>
    <row r="803" spans="1:30" ht="15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</row>
    <row r="804" spans="1:30" ht="15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</row>
    <row r="805" spans="1:30" ht="15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</row>
    <row r="806" spans="1:30" ht="15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</row>
    <row r="807" spans="1:30" ht="15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</row>
    <row r="808" spans="1:30" ht="15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</row>
    <row r="809" spans="1:30" ht="15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</row>
    <row r="810" spans="1:30" ht="15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</row>
    <row r="811" spans="1:30" ht="15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</row>
    <row r="812" spans="1:30" ht="15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</row>
    <row r="813" spans="1:30" ht="15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</row>
    <row r="814" spans="1:30" ht="15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</row>
    <row r="815" spans="1:30" ht="15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</row>
    <row r="816" spans="1:30" ht="15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</row>
    <row r="817" spans="1:30" ht="15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  <c r="AA817" s="193"/>
      <c r="AB817" s="193"/>
      <c r="AC817" s="193"/>
      <c r="AD817" s="193"/>
    </row>
    <row r="818" spans="1:30" ht="15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</row>
    <row r="819" spans="1:30" ht="15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</row>
    <row r="820" spans="1:30" ht="15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</row>
    <row r="821" spans="1:30" ht="15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</row>
    <row r="822" spans="1:30" ht="15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  <c r="AA822" s="193"/>
      <c r="AB822" s="193"/>
      <c r="AC822" s="193"/>
      <c r="AD822" s="193"/>
    </row>
    <row r="823" spans="1:30" ht="15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</row>
    <row r="824" spans="1:30" ht="15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</row>
    <row r="825" spans="1:30" ht="15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</row>
    <row r="826" spans="1:30" ht="15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</row>
    <row r="827" spans="1:30" ht="15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</row>
    <row r="828" spans="1:30" ht="15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</row>
    <row r="829" spans="1:30" ht="15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</row>
    <row r="830" spans="1:30" ht="15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  <c r="AA830" s="193"/>
      <c r="AB830" s="193"/>
      <c r="AC830" s="193"/>
      <c r="AD830" s="193"/>
    </row>
    <row r="831" spans="1:30" ht="15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</row>
    <row r="832" spans="1:30" ht="15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</row>
    <row r="833" spans="1:30" ht="15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</row>
    <row r="834" spans="1:30" ht="15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</row>
    <row r="835" spans="1:30" ht="15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</row>
    <row r="836" spans="1:30" ht="15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  <c r="AA836" s="193"/>
      <c r="AB836" s="193"/>
      <c r="AC836" s="193"/>
      <c r="AD836" s="193"/>
    </row>
    <row r="837" spans="1:30" ht="15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</row>
    <row r="838" spans="1:30" ht="15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</row>
    <row r="839" spans="1:30" ht="15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</row>
    <row r="840" spans="1:30" ht="15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</row>
    <row r="841" spans="1:30" ht="15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</row>
    <row r="842" spans="1:30" ht="15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</row>
    <row r="843" spans="1:30" ht="15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</row>
    <row r="844" spans="1:30" ht="15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</row>
    <row r="845" spans="1:30" ht="15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</row>
    <row r="846" spans="1:30" ht="15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</row>
    <row r="847" spans="1:30" ht="15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</row>
    <row r="848" spans="1:30" ht="15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</row>
    <row r="849" spans="1:30" ht="15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</row>
    <row r="850" spans="1:30" ht="15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</row>
    <row r="851" spans="1:30" ht="15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</row>
    <row r="852" spans="1:30" ht="15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</row>
    <row r="853" spans="1:30" ht="15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</row>
    <row r="854" spans="1:30" ht="15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</row>
    <row r="855" spans="1:30" ht="15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</row>
    <row r="856" spans="1:30" ht="15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</row>
    <row r="857" spans="1:30" ht="15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</row>
    <row r="858" spans="1:30" ht="15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</row>
    <row r="859" spans="1:30" ht="15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  <c r="AA859" s="193"/>
      <c r="AB859" s="193"/>
      <c r="AC859" s="193"/>
      <c r="AD859" s="193"/>
    </row>
    <row r="860" spans="1:30" ht="15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</row>
    <row r="861" spans="1:30" ht="15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</row>
    <row r="862" spans="1:30" ht="15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</row>
    <row r="863" spans="1:30" ht="15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</row>
    <row r="864" spans="1:30" ht="15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  <c r="AA864" s="193"/>
      <c r="AB864" s="193"/>
      <c r="AC864" s="193"/>
      <c r="AD864" s="193"/>
    </row>
    <row r="865" spans="1:30" ht="15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</row>
    <row r="866" spans="1:30" ht="15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</row>
    <row r="867" spans="1:30" ht="15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</row>
    <row r="868" spans="1:30" ht="15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</row>
    <row r="869" spans="1:30" ht="15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</row>
    <row r="870" spans="1:30" ht="15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</row>
    <row r="871" spans="1:30" ht="15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</row>
    <row r="872" spans="1:30" ht="15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  <c r="AA872" s="193"/>
      <c r="AB872" s="193"/>
      <c r="AC872" s="193"/>
      <c r="AD872" s="193"/>
    </row>
    <row r="873" spans="1:30" ht="15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</row>
    <row r="874" spans="1:30" ht="15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</row>
    <row r="875" spans="1:30" ht="15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</row>
    <row r="876" spans="1:30" ht="15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</row>
    <row r="877" spans="1:30" ht="15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</row>
    <row r="878" spans="1:30" ht="15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  <c r="AA878" s="193"/>
      <c r="AB878" s="193"/>
      <c r="AC878" s="193"/>
      <c r="AD878" s="193"/>
    </row>
    <row r="879" spans="1:30" ht="15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</row>
    <row r="880" spans="1:30" ht="15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</row>
    <row r="881" spans="1:30" ht="15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</row>
    <row r="882" spans="1:30" ht="15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</row>
    <row r="883" spans="1:30" ht="15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</row>
    <row r="884" spans="1:30" ht="15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</row>
    <row r="885" spans="1:30" ht="15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</row>
    <row r="886" spans="1:30" ht="15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</row>
    <row r="887" spans="1:30" ht="15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</row>
    <row r="888" spans="1:30" ht="15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</row>
    <row r="889" spans="1:30" ht="15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</row>
    <row r="890" spans="1:30" ht="15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</row>
    <row r="891" spans="1:30" ht="15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</row>
    <row r="892" spans="1:30" ht="15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</row>
    <row r="893" spans="1:30" ht="15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</row>
    <row r="894" spans="1:30" ht="15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</row>
    <row r="895" spans="1:30" ht="15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</row>
    <row r="896" spans="1:30" ht="15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</row>
    <row r="897" spans="1:30" ht="15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</row>
    <row r="898" spans="1:30" ht="15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</row>
    <row r="899" spans="1:30" ht="15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</row>
    <row r="900" spans="1:30" ht="15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</row>
    <row r="901" spans="1:30" ht="15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  <c r="AA901" s="193"/>
      <c r="AB901" s="193"/>
      <c r="AC901" s="193"/>
      <c r="AD901" s="193"/>
    </row>
    <row r="902" spans="1:30" ht="15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</row>
    <row r="903" spans="1:30" ht="15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</row>
    <row r="904" spans="1:30" ht="15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</row>
    <row r="905" spans="1:30" ht="15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</row>
    <row r="906" spans="1:30" ht="15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  <c r="AA906" s="193"/>
      <c r="AB906" s="193"/>
      <c r="AC906" s="193"/>
      <c r="AD906" s="193"/>
    </row>
    <row r="907" spans="1:30" ht="15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</row>
    <row r="908" spans="1:30" ht="15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</row>
    <row r="909" spans="1:30" ht="15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</row>
    <row r="910" spans="1:30" ht="15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</row>
    <row r="911" spans="1:30" ht="15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</row>
    <row r="912" spans="1:30" ht="15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</row>
    <row r="913" spans="1:30" ht="15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</row>
    <row r="914" spans="1:30" ht="15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  <c r="AA914" s="193"/>
      <c r="AB914" s="193"/>
      <c r="AC914" s="193"/>
      <c r="AD914" s="193"/>
    </row>
    <row r="915" spans="1:30" ht="15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</row>
    <row r="916" spans="1:30" ht="15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</row>
    <row r="917" spans="1:30" ht="15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</row>
    <row r="918" spans="1:30" ht="15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</row>
    <row r="919" spans="1:30" ht="15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</row>
    <row r="920" spans="1:30" ht="15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  <c r="AA920" s="193"/>
      <c r="AB920" s="193"/>
      <c r="AC920" s="193"/>
      <c r="AD920" s="193"/>
    </row>
    <row r="921" spans="1:30" ht="15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</row>
    <row r="922" spans="1:30" ht="15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</row>
    <row r="923" spans="1:30" ht="15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</row>
    <row r="924" spans="1:30" ht="15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</row>
    <row r="925" spans="1:30" ht="15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</row>
    <row r="926" spans="1:30" ht="15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</row>
    <row r="927" spans="1:30" ht="15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</row>
    <row r="928" spans="1:30" ht="15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</row>
    <row r="929" spans="1:30" ht="15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</row>
    <row r="930" spans="1:30" ht="15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</row>
    <row r="931" spans="1:30" ht="15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</row>
    <row r="932" spans="1:30" ht="15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</row>
    <row r="933" spans="1:30" ht="15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</row>
    <row r="934" spans="1:30" ht="15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</row>
    <row r="935" spans="1:30" ht="15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</row>
    <row r="936" spans="1:30" ht="15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</row>
    <row r="937" spans="1:30" ht="15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</row>
    <row r="938" spans="1:30" ht="15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</row>
    <row r="939" spans="1:30" ht="15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</row>
    <row r="940" spans="1:30" ht="15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</row>
    <row r="941" spans="1:30" ht="15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</row>
    <row r="942" spans="1:30" ht="15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</row>
    <row r="943" spans="1:30" ht="15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  <c r="AA943" s="193"/>
      <c r="AB943" s="193"/>
      <c r="AC943" s="193"/>
      <c r="AD943" s="193"/>
    </row>
    <row r="944" spans="1:30" ht="15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</row>
    <row r="945" spans="1:30" ht="15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</row>
    <row r="946" spans="1:30" ht="15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</row>
    <row r="947" spans="1:30" ht="15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</row>
    <row r="948" spans="1:30" ht="15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  <c r="AA948" s="193"/>
      <c r="AB948" s="193"/>
      <c r="AC948" s="193"/>
      <c r="AD948" s="193"/>
    </row>
    <row r="949" spans="1:30" ht="15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</row>
    <row r="950" spans="1:30" ht="15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</row>
    <row r="951" spans="1:30" ht="15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  <c r="AA951" s="193"/>
      <c r="AB951" s="193"/>
      <c r="AC951" s="193"/>
      <c r="AD951" s="193"/>
    </row>
    <row r="952" spans="1:30" ht="15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</row>
    <row r="953" spans="1:30" ht="15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</row>
    <row r="954" spans="1:30" ht="15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</row>
    <row r="955" spans="1:30" ht="15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</row>
    <row r="956" spans="1:30" ht="15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</row>
    <row r="957" spans="1:30" ht="15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</row>
    <row r="958" spans="1:30" ht="15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</row>
    <row r="959" spans="1:30" ht="15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</row>
    <row r="960" spans="1:30" ht="15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</row>
    <row r="961" spans="1:30" ht="15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</row>
    <row r="962" spans="1:30" ht="15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</row>
    <row r="963" spans="1:30" ht="15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</row>
    <row r="964" spans="1:30" ht="15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</row>
    <row r="965" spans="1:30" ht="15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</row>
    <row r="966" spans="1:30" ht="15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</row>
    <row r="967" spans="1:30" ht="15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</row>
    <row r="968" spans="1:30" ht="15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</row>
    <row r="969" spans="1:30" ht="15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</row>
    <row r="970" spans="1:30" ht="15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</row>
    <row r="971" spans="1:30" ht="15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</row>
    <row r="972" spans="1:30" ht="15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</row>
    <row r="973" spans="1:30" ht="15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</row>
    <row r="974" spans="1:30" ht="15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  <c r="AA974" s="193"/>
      <c r="AB974" s="193"/>
      <c r="AC974" s="193"/>
      <c r="AD974" s="193"/>
    </row>
    <row r="975" spans="1:30" ht="15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</row>
    <row r="976" spans="1:30" ht="15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</row>
    <row r="977" spans="1:30" ht="15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</row>
    <row r="978" spans="1:30" ht="15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</row>
    <row r="979" spans="1:30" ht="15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  <c r="AA979" s="193"/>
      <c r="AB979" s="193"/>
      <c r="AC979" s="193"/>
      <c r="AD979" s="193"/>
    </row>
    <row r="980" spans="1:30" ht="15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</row>
    <row r="981" spans="1:30" ht="15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</row>
    <row r="982" spans="1:30" ht="15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</row>
    <row r="983" spans="1:30" ht="15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</row>
    <row r="984" spans="1:30" ht="15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</row>
    <row r="985" spans="1:30" ht="15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</row>
    <row r="986" spans="1:30" ht="15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</row>
    <row r="987" spans="1:30" ht="15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  <c r="AA987" s="193"/>
      <c r="AB987" s="193"/>
      <c r="AC987" s="193"/>
      <c r="AD987" s="193"/>
    </row>
    <row r="988" spans="1:30" ht="15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</row>
    <row r="989" spans="1:30" ht="15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</row>
    <row r="990" spans="1:30" ht="15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</row>
    <row r="991" spans="1:30" ht="15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</row>
    <row r="992" spans="1:30" ht="15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</row>
    <row r="993" spans="1:30" ht="15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  <c r="AA993" s="193"/>
      <c r="AB993" s="193"/>
      <c r="AC993" s="193"/>
      <c r="AD993" s="193"/>
    </row>
    <row r="994" spans="1:30" ht="15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</row>
    <row r="995" spans="1:30" ht="15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</row>
    <row r="996" spans="1:30" ht="15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</row>
    <row r="997" spans="1:30" ht="15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</row>
    <row r="998" spans="1:30" ht="15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</row>
    <row r="999" spans="1:30" ht="15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</row>
    <row r="1000" spans="1:30" ht="15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</row>
  </sheetData>
  <mergeCells count="4">
    <mergeCell ref="G1:R2"/>
    <mergeCell ref="S1:AD2"/>
    <mergeCell ref="AE1:AH2"/>
    <mergeCell ref="AI1:AL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L1000"/>
  <sheetViews>
    <sheetView workbookViewId="0"/>
  </sheetViews>
  <sheetFormatPr defaultColWidth="12.5703125" defaultRowHeight="15.75" customHeight="1"/>
  <cols>
    <col min="1" max="1" width="6.140625" customWidth="1"/>
    <col min="2" max="2" width="9.28515625" customWidth="1"/>
    <col min="3" max="3" width="50.85546875" customWidth="1"/>
    <col min="4" max="9" width="12.5703125" hidden="1"/>
    <col min="13" max="21" width="12.5703125" hidden="1"/>
    <col min="25" max="30" width="12.5703125" hidden="1"/>
    <col min="31" max="32" width="18.42578125" customWidth="1"/>
    <col min="33" max="34" width="12.5703125" hidden="1"/>
    <col min="35" max="36" width="17.7109375" customWidth="1"/>
    <col min="37" max="38" width="12.5703125" hidden="1"/>
  </cols>
  <sheetData>
    <row r="1" spans="1:38" ht="15">
      <c r="A1" s="252" t="str">
        <f ca="1">IFERROR(__xludf.DUMMYFUNCTION("IMPORTRANGE(""https://docs.google.com/spreadsheets/d/17satSTpinhgyKONxUt8ymbzIQURiWn9_odZBdnkb3WE/edit#gid=1462225298"",""МСЗУ ОМСУ!A2:c102"")"),"")</f>
        <v/>
      </c>
      <c r="B1" s="247"/>
      <c r="C1" s="248"/>
      <c r="D1" s="180" t="str">
        <f ca="1">IFERROR(__xludf.DUMMYFUNCTION("IMPORTRANGE(""https://docs.google.com/spreadsheets/d/17satSTpinhgyKONxUt8ymbzIQURiWn9_odZBdnkb3WE/edit#gid=1462225298"",""МСЗУ ОМСУ!d2:al4"")"),"")</f>
        <v/>
      </c>
      <c r="E1" s="180"/>
      <c r="F1" s="180"/>
      <c r="G1" s="253" t="str">
        <f ca="1">IFERROR(__xludf.DUMMYFUNCTION("""COMPUTED_VALUE"""),"Количество обращений за получением МСЗУ в электронном виде с использованием ЕПГУ/РПГУ")</f>
        <v>Количество обращений за получением МСЗУ в электронном виде с использованием ЕПГУ/РПГУ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8"/>
      <c r="S1" s="253" t="str">
        <f ca="1">IFERROR(__xludf.DUMMYFUNCTION("""COMPUTED_VALUE"""),"Общее количество обращений во всех формах за получением МСЗУ")</f>
        <v>Общее количество обращений во всех формах за получением МСЗУ</v>
      </c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8"/>
      <c r="AE1" s="253" t="str">
        <f ca="1">IFERROR(__xludf.DUMMYFUNCTION("""COMPUTED_VALUE"""),"Количество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РПГУ")</f>
        <v>Количество муниципальных массовых социально значимых услуг, предоставленных без нарушения регламентного срока, при обращении в электронном виде с использованием ЕПГУ или РПГУ</v>
      </c>
      <c r="AF1" s="247"/>
      <c r="AG1" s="247"/>
      <c r="AH1" s="248"/>
      <c r="AI1" s="253" t="str">
        <f ca="1">IFERROR(__xludf.DUMMYFUNCTION("""COMPUTED_VALUE"""),"Общее количество предоставленных массовых социально значимых услуг в электронном виде с использованием ЕПГУ или РПГУ ")</f>
        <v xml:space="preserve">Общее количество предоставленных массовых социально значимых услуг в электронном виде с использованием ЕПГУ или РПГУ </v>
      </c>
      <c r="AJ1" s="247"/>
      <c r="AK1" s="247"/>
      <c r="AL1" s="248"/>
    </row>
    <row r="2" spans="1:38" ht="54.75" customHeight="1">
      <c r="A2" s="249"/>
      <c r="B2" s="250"/>
      <c r="C2" s="251"/>
      <c r="D2" s="182" t="str">
        <f ca="1">IFERROR(__xludf.DUMMYFUNCTION("""COMPUTED_VALUE"""),"Подключена на ЕПГУ")</f>
        <v>Подключена на ЕПГУ</v>
      </c>
      <c r="E2" s="182" t="str">
        <f ca="1">IFERROR(__xludf.DUMMYFUNCTION("""COMPUTED_VALUE"""),"Подключена на РПГУ")</f>
        <v>Подключена на РПГУ</v>
      </c>
      <c r="F2" s="182" t="str">
        <f ca="1">IFERROR(__xludf.DUMMYFUNCTION("""COMPUTED_VALUE"""),"ID")</f>
        <v>ID</v>
      </c>
      <c r="G2" s="249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1"/>
      <c r="S2" s="249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1"/>
      <c r="AE2" s="249"/>
      <c r="AF2" s="250"/>
      <c r="AG2" s="250"/>
      <c r="AH2" s="251"/>
      <c r="AI2" s="249"/>
      <c r="AJ2" s="250"/>
      <c r="AK2" s="250"/>
      <c r="AL2" s="251"/>
    </row>
    <row r="3" spans="1:38" ht="15">
      <c r="A3" s="180" t="str">
        <f ca="1">IFERROR(__xludf.DUMMYFUNCTION("""COMPUTED_VALUE"""),"№ п/п")</f>
        <v>№ п/п</v>
      </c>
      <c r="B3" s="180" t="str">
        <f ca="1">IFERROR(__xludf.DUMMYFUNCTION("""COMPUTED_VALUE"""),"Номер МР")</f>
        <v>Номер МР</v>
      </c>
      <c r="C3" s="180" t="str">
        <f ca="1">IFERROR(__xludf.DUMMYFUNCTION("""COMPUTED_VALUE"""),"Наименование услуги")</f>
        <v>Наименование услуги</v>
      </c>
      <c r="D3" s="180"/>
      <c r="E3" s="180"/>
      <c r="F3" s="180"/>
      <c r="G3" s="183" t="str">
        <f ca="1">IFERROR(__xludf.DUMMYFUNCTION("""COMPUTED_VALUE"""),"Январь")</f>
        <v>Январь</v>
      </c>
      <c r="H3" s="183" t="str">
        <f ca="1">IFERROR(__xludf.DUMMYFUNCTION("""COMPUTED_VALUE"""),"Февраль")</f>
        <v>Февраль</v>
      </c>
      <c r="I3" s="183" t="str">
        <f ca="1">IFERROR(__xludf.DUMMYFUNCTION("""COMPUTED_VALUE"""),"Март")</f>
        <v>Март</v>
      </c>
      <c r="J3" s="183" t="str">
        <f ca="1">IFERROR(__xludf.DUMMYFUNCTION("""COMPUTED_VALUE"""),"Апрель")</f>
        <v>Апрель</v>
      </c>
      <c r="K3" s="183" t="str">
        <f ca="1">IFERROR(__xludf.DUMMYFUNCTION("""COMPUTED_VALUE"""),"Май")</f>
        <v>Май</v>
      </c>
      <c r="L3" s="183" t="str">
        <f ca="1">IFERROR(__xludf.DUMMYFUNCTION("""COMPUTED_VALUE"""),"Июнь")</f>
        <v>Июнь</v>
      </c>
      <c r="M3" s="183" t="str">
        <f ca="1">IFERROR(__xludf.DUMMYFUNCTION("""COMPUTED_VALUE"""),"Июль")</f>
        <v>Июль</v>
      </c>
      <c r="N3" s="183" t="str">
        <f ca="1">IFERROR(__xludf.DUMMYFUNCTION("""COMPUTED_VALUE"""),"Август")</f>
        <v>Август</v>
      </c>
      <c r="O3" s="183" t="str">
        <f ca="1">IFERROR(__xludf.DUMMYFUNCTION("""COMPUTED_VALUE"""),"Сентябрь")</f>
        <v>Сентябрь</v>
      </c>
      <c r="P3" s="183" t="str">
        <f ca="1">IFERROR(__xludf.DUMMYFUNCTION("""COMPUTED_VALUE"""),"Октябрь")</f>
        <v>Октябрь</v>
      </c>
      <c r="Q3" s="183" t="str">
        <f ca="1">IFERROR(__xludf.DUMMYFUNCTION("""COMPUTED_VALUE"""),"Ноябрь")</f>
        <v>Ноябрь</v>
      </c>
      <c r="R3" s="183" t="str">
        <f ca="1">IFERROR(__xludf.DUMMYFUNCTION("""COMPUTED_VALUE"""),"Декабрь")</f>
        <v>Декабрь</v>
      </c>
      <c r="S3" s="183" t="str">
        <f ca="1">IFERROR(__xludf.DUMMYFUNCTION("""COMPUTED_VALUE"""),"Январь")</f>
        <v>Январь</v>
      </c>
      <c r="T3" s="183" t="str">
        <f ca="1">IFERROR(__xludf.DUMMYFUNCTION("""COMPUTED_VALUE"""),"Февраль")</f>
        <v>Февраль</v>
      </c>
      <c r="U3" s="183" t="str">
        <f ca="1">IFERROR(__xludf.DUMMYFUNCTION("""COMPUTED_VALUE"""),"Март")</f>
        <v>Март</v>
      </c>
      <c r="V3" s="183" t="str">
        <f ca="1">IFERROR(__xludf.DUMMYFUNCTION("""COMPUTED_VALUE"""),"Апрель")</f>
        <v>Апрель</v>
      </c>
      <c r="W3" s="183" t="str">
        <f ca="1">IFERROR(__xludf.DUMMYFUNCTION("""COMPUTED_VALUE"""),"Май")</f>
        <v>Май</v>
      </c>
      <c r="X3" s="183" t="str">
        <f ca="1">IFERROR(__xludf.DUMMYFUNCTION("""COMPUTED_VALUE"""),"Июнь")</f>
        <v>Июнь</v>
      </c>
      <c r="Y3" s="183" t="str">
        <f ca="1">IFERROR(__xludf.DUMMYFUNCTION("""COMPUTED_VALUE"""),"Июль")</f>
        <v>Июль</v>
      </c>
      <c r="Z3" s="183" t="str">
        <f ca="1">IFERROR(__xludf.DUMMYFUNCTION("""COMPUTED_VALUE"""),"Август")</f>
        <v>Август</v>
      </c>
      <c r="AA3" s="183" t="str">
        <f ca="1">IFERROR(__xludf.DUMMYFUNCTION("""COMPUTED_VALUE"""),"Сентябрь")</f>
        <v>Сентябрь</v>
      </c>
      <c r="AB3" s="183" t="str">
        <f ca="1">IFERROR(__xludf.DUMMYFUNCTION("""COMPUTED_VALUE"""),"Октябрь")</f>
        <v>Октябрь</v>
      </c>
      <c r="AC3" s="183" t="str">
        <f ca="1">IFERROR(__xludf.DUMMYFUNCTION("""COMPUTED_VALUE"""),"Ноябрь")</f>
        <v>Ноябрь</v>
      </c>
      <c r="AD3" s="183" t="str">
        <f ca="1">IFERROR(__xludf.DUMMYFUNCTION("""COMPUTED_VALUE"""),"Декабрь")</f>
        <v>Декабрь</v>
      </c>
      <c r="AE3" s="183" t="str">
        <f ca="1">IFERROR(__xludf.DUMMYFUNCTION("""COMPUTED_VALUE"""),"I квартал 2023")</f>
        <v>I квартал 2023</v>
      </c>
      <c r="AF3" s="183" t="str">
        <f ca="1">IFERROR(__xludf.DUMMYFUNCTION("""COMPUTED_VALUE"""),"II квартал 2023")</f>
        <v>II квартал 2023</v>
      </c>
      <c r="AG3" s="183" t="str">
        <f ca="1">IFERROR(__xludf.DUMMYFUNCTION("""COMPUTED_VALUE"""),"III квартал 2023")</f>
        <v>III квартал 2023</v>
      </c>
      <c r="AH3" s="183" t="str">
        <f ca="1">IFERROR(__xludf.DUMMYFUNCTION("""COMPUTED_VALUE"""),"IV квартал 2023")</f>
        <v>IV квартал 2023</v>
      </c>
      <c r="AI3" s="183" t="str">
        <f ca="1">IFERROR(__xludf.DUMMYFUNCTION("""COMPUTED_VALUE"""),"I квартал 2023")</f>
        <v>I квартал 2023</v>
      </c>
      <c r="AJ3" s="183" t="str">
        <f ca="1">IFERROR(__xludf.DUMMYFUNCTION("""COMPUTED_VALUE"""),"II квартал 2023")</f>
        <v>II квартал 2023</v>
      </c>
      <c r="AK3" s="183" t="str">
        <f ca="1">IFERROR(__xludf.DUMMYFUNCTION("""COMPUTED_VALUE"""),"III квартал 2023")</f>
        <v>III квартал 2023</v>
      </c>
      <c r="AL3" s="183" t="str">
        <f ca="1">IFERROR(__xludf.DUMMYFUNCTION("""COMPUTED_VALUE"""),"IV квартал 2023")</f>
        <v>IV квартал 2023</v>
      </c>
    </row>
    <row r="4" spans="1:38" ht="15">
      <c r="A4" s="202">
        <f ca="1">IFERROR(__xludf.DUMMYFUNCTION("""COMPUTED_VALUE"""),1)</f>
        <v>1</v>
      </c>
      <c r="B4" s="202">
        <f ca="1">IFERROR(__xludf.DUMMYFUNCTION("""COMPUTED_VALUE"""),3)</f>
        <v>3</v>
      </c>
      <c r="C4" s="185" t="str">
        <f ca="1">IFERROR(__xludf.DUMMYFUNCTION("""COMPUTED_VALUE"""),"Выдача разрешения на ввод объекта в эксплуатацию, внесение изменений в разрешение на ввод объекта в эксплуатацию")</f>
        <v>Выдача разрешения на ввод объекта в эксплуатацию, внесение изменений в разрешение на ввод объекта в эксплуатацию</v>
      </c>
      <c r="D4" s="185"/>
      <c r="E4" s="185"/>
      <c r="F4" s="185"/>
      <c r="G4" s="202"/>
      <c r="H4" s="206">
        <v>0</v>
      </c>
      <c r="I4" s="207">
        <v>0</v>
      </c>
      <c r="J4" s="207">
        <v>0</v>
      </c>
      <c r="K4" s="216"/>
      <c r="L4" s="216"/>
      <c r="M4" s="216"/>
      <c r="N4" s="216"/>
      <c r="O4" s="216"/>
      <c r="P4" s="216"/>
      <c r="Q4" s="216"/>
      <c r="R4" s="216"/>
      <c r="S4" s="216"/>
      <c r="T4" s="207">
        <v>0</v>
      </c>
      <c r="U4" s="207">
        <v>0</v>
      </c>
      <c r="V4" s="207">
        <v>0</v>
      </c>
      <c r="W4" s="216">
        <v>0</v>
      </c>
      <c r="X4" s="216"/>
      <c r="Y4" s="216"/>
      <c r="Z4" s="216"/>
      <c r="AA4" s="216"/>
      <c r="AB4" s="216"/>
      <c r="AC4" s="216"/>
      <c r="AD4" s="216"/>
      <c r="AE4" s="207">
        <v>0</v>
      </c>
      <c r="AF4" s="216"/>
      <c r="AG4" s="216"/>
      <c r="AH4" s="216"/>
      <c r="AI4" s="207">
        <v>0</v>
      </c>
      <c r="AJ4" s="15"/>
      <c r="AK4" s="173"/>
      <c r="AL4" s="173"/>
    </row>
    <row r="5" spans="1:38" ht="15">
      <c r="A5" s="202">
        <f ca="1">IFERROR(__xludf.DUMMYFUNCTION("""COMPUTED_VALUE"""),2)</f>
        <v>2</v>
      </c>
      <c r="B5" s="202">
        <f ca="1">IFERROR(__xludf.DUMMYFUNCTION("""COMPUTED_VALUE"""),4)</f>
        <v>4</v>
      </c>
      <c r="C5" s="185" t="str">
        <f ca="1">IFERROR(__xludf.DUMMYFUNCTION("""COMPUTED_VALUE"""),"Выдача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строительство")</f>
        <v>Выдача разрешения на строительство, внесение изменений в разрешение на строительство, в том числе в связи с необходимостью продления срока действия разрешения на строительство</v>
      </c>
      <c r="D5" s="185"/>
      <c r="E5" s="185"/>
      <c r="F5" s="185"/>
      <c r="G5" s="202"/>
      <c r="H5" s="204">
        <v>0</v>
      </c>
      <c r="I5" s="211">
        <v>0</v>
      </c>
      <c r="J5" s="207">
        <v>0</v>
      </c>
      <c r="K5" s="162"/>
      <c r="L5" s="162"/>
      <c r="M5" s="162"/>
      <c r="N5" s="162"/>
      <c r="O5" s="162"/>
      <c r="P5" s="162"/>
      <c r="Q5" s="162"/>
      <c r="R5" s="162"/>
      <c r="S5" s="162"/>
      <c r="T5" s="211">
        <v>0</v>
      </c>
      <c r="U5" s="211">
        <v>0</v>
      </c>
      <c r="V5" s="207">
        <v>0</v>
      </c>
      <c r="W5" s="162">
        <v>0</v>
      </c>
      <c r="X5" s="162"/>
      <c r="Y5" s="162"/>
      <c r="Z5" s="162"/>
      <c r="AA5" s="162"/>
      <c r="AB5" s="162"/>
      <c r="AC5" s="162"/>
      <c r="AD5" s="162"/>
      <c r="AE5" s="211">
        <v>0</v>
      </c>
      <c r="AF5" s="162"/>
      <c r="AG5" s="162"/>
      <c r="AH5" s="162"/>
      <c r="AI5" s="211">
        <v>0</v>
      </c>
      <c r="AJ5" s="43"/>
      <c r="AK5" s="173"/>
      <c r="AL5" s="173"/>
    </row>
    <row r="6" spans="1:38" ht="15">
      <c r="A6" s="202">
        <f ca="1">IFERROR(__xludf.DUMMYFUNCTION("""COMPUTED_VALUE"""),3)</f>
        <v>3</v>
      </c>
      <c r="B6" s="202">
        <f ca="1">IFERROR(__xludf.DUMMYFUNCTION("""COMPUTED_VALUE"""),91)</f>
        <v>91</v>
      </c>
      <c r="C6" s="185" t="str">
        <f ca="1">IFERROR(__xludf.DUMMYFUNCTION("""COMPUTED_VALUE"""),"Направление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деятельности")</f>
        <v>Направление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Российской Федерации о градостроительной деятельности</v>
      </c>
      <c r="D6" s="185"/>
      <c r="E6" s="185"/>
      <c r="F6" s="185"/>
      <c r="G6" s="202"/>
      <c r="H6" s="204">
        <v>0</v>
      </c>
      <c r="I6" s="211">
        <v>0</v>
      </c>
      <c r="J6" s="207">
        <v>0</v>
      </c>
      <c r="K6" s="162"/>
      <c r="L6" s="162"/>
      <c r="M6" s="162"/>
      <c r="N6" s="162"/>
      <c r="O6" s="162"/>
      <c r="P6" s="162"/>
      <c r="Q6" s="162"/>
      <c r="R6" s="162"/>
      <c r="S6" s="162"/>
      <c r="T6" s="211">
        <v>0</v>
      </c>
      <c r="U6" s="211">
        <v>0</v>
      </c>
      <c r="V6" s="207">
        <v>0</v>
      </c>
      <c r="W6" s="162">
        <v>0</v>
      </c>
      <c r="X6" s="162"/>
      <c r="Y6" s="162"/>
      <c r="Z6" s="162"/>
      <c r="AA6" s="162"/>
      <c r="AB6" s="162"/>
      <c r="AC6" s="162"/>
      <c r="AD6" s="162"/>
      <c r="AE6" s="211">
        <v>0</v>
      </c>
      <c r="AF6" s="162"/>
      <c r="AG6" s="162"/>
      <c r="AH6" s="162"/>
      <c r="AI6" s="211">
        <v>0</v>
      </c>
      <c r="AJ6" s="43"/>
      <c r="AK6" s="173"/>
      <c r="AL6" s="173"/>
    </row>
    <row r="7" spans="1:38" ht="15">
      <c r="A7" s="202">
        <f ca="1">IFERROR(__xludf.DUMMYFUNCTION("""COMPUTED_VALUE"""),4)</f>
        <v>4</v>
      </c>
      <c r="B7" s="202">
        <f ca="1">IFERROR(__xludf.DUMMYFUNCTION("""COMPUTED_VALUE"""),90)</f>
        <v>90</v>
      </c>
      <c r="C7" s="185" t="str">
        <f ca="1">IFERROR(__xludf.DUMMYFUNCTION("""COMPUTED_VALUE"""),"Направление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уст"&amp;"ановленным параметрам и допустимости размещения объекта индивидуального жилищного строительства или садового дома на земельном участке")</f>
        <v>Направление 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v>
      </c>
      <c r="D7" s="185"/>
      <c r="E7" s="185"/>
      <c r="F7" s="185"/>
      <c r="G7" s="202"/>
      <c r="H7" s="204">
        <v>0</v>
      </c>
      <c r="I7" s="211">
        <v>0</v>
      </c>
      <c r="J7" s="207">
        <v>0</v>
      </c>
      <c r="K7" s="162"/>
      <c r="L7" s="162"/>
      <c r="M7" s="162"/>
      <c r="N7" s="162"/>
      <c r="O7" s="162"/>
      <c r="P7" s="162"/>
      <c r="Q7" s="162"/>
      <c r="R7" s="162"/>
      <c r="S7" s="162"/>
      <c r="T7" s="211">
        <v>0</v>
      </c>
      <c r="U7" s="211">
        <v>0</v>
      </c>
      <c r="V7" s="207">
        <v>0</v>
      </c>
      <c r="W7" s="162">
        <v>0</v>
      </c>
      <c r="X7" s="162"/>
      <c r="Y7" s="162"/>
      <c r="Z7" s="162"/>
      <c r="AA7" s="162"/>
      <c r="AB7" s="162"/>
      <c r="AC7" s="162"/>
      <c r="AD7" s="162"/>
      <c r="AE7" s="211">
        <v>0</v>
      </c>
      <c r="AF7" s="162"/>
      <c r="AG7" s="162"/>
      <c r="AH7" s="162"/>
      <c r="AI7" s="211">
        <v>0</v>
      </c>
      <c r="AJ7" s="43"/>
      <c r="AK7" s="173"/>
      <c r="AL7" s="173"/>
    </row>
    <row r="8" spans="1:38" ht="15">
      <c r="A8" s="202">
        <f ca="1">IFERROR(__xludf.DUMMYFUNCTION("""COMPUTED_VALUE"""),5)</f>
        <v>5</v>
      </c>
      <c r="B8" s="202">
        <f ca="1">IFERROR(__xludf.DUMMYFUNCTION("""COMPUTED_VALUE"""),21)</f>
        <v>21</v>
      </c>
      <c r="C8" s="185" t="str">
        <f ca="1">IFERROR(__xludf.DUMMYFUNCTION("""COMPUTED_VALUE"""),"Выдача градостроительного плана земельного участка")</f>
        <v>Выдача градостроительного плана земельного участка</v>
      </c>
      <c r="D8" s="185"/>
      <c r="E8" s="185"/>
      <c r="F8" s="185"/>
      <c r="G8" s="202"/>
      <c r="H8" s="204">
        <v>0</v>
      </c>
      <c r="I8" s="211">
        <v>0</v>
      </c>
      <c r="J8" s="207">
        <v>0</v>
      </c>
      <c r="K8" s="162"/>
      <c r="L8" s="162"/>
      <c r="M8" s="162"/>
      <c r="N8" s="162"/>
      <c r="O8" s="162"/>
      <c r="P8" s="162"/>
      <c r="Q8" s="162"/>
      <c r="R8" s="162"/>
      <c r="S8" s="162"/>
      <c r="T8" s="211">
        <v>0</v>
      </c>
      <c r="U8" s="211">
        <v>0</v>
      </c>
      <c r="V8" s="207">
        <v>0</v>
      </c>
      <c r="W8" s="162">
        <v>0</v>
      </c>
      <c r="X8" s="162"/>
      <c r="Y8" s="162"/>
      <c r="Z8" s="162"/>
      <c r="AA8" s="162"/>
      <c r="AB8" s="162"/>
      <c r="AC8" s="162"/>
      <c r="AD8" s="162"/>
      <c r="AE8" s="211">
        <v>0</v>
      </c>
      <c r="AF8" s="162"/>
      <c r="AG8" s="162"/>
      <c r="AH8" s="162"/>
      <c r="AI8" s="211">
        <v>0</v>
      </c>
      <c r="AJ8" s="43"/>
      <c r="AK8" s="173"/>
      <c r="AL8" s="173"/>
    </row>
    <row r="9" spans="1:38" ht="15">
      <c r="A9" s="202">
        <f ca="1">IFERROR(__xludf.DUMMYFUNCTION("""COMPUTED_VALUE"""),6)</f>
        <v>6</v>
      </c>
      <c r="B9" s="202">
        <f ca="1">IFERROR(__xludf.DUMMYFUNCTION("""COMPUTED_VALUE"""),85)</f>
        <v>85</v>
      </c>
      <c r="C9" s="185" t="str">
        <f ca="1">IFERROR(__xludf.DUMMYFUNCTION("""COMPUTED_VALUE"""),"Выдача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образования")</f>
        <v>Выдача разрешения на снос или пересадку зеленых насаждений, расположенных на земельных участках, находящихся в границах населенных пунктов муниципального образования</v>
      </c>
      <c r="D9" s="185"/>
      <c r="E9" s="185"/>
      <c r="F9" s="185"/>
      <c r="G9" s="202"/>
      <c r="H9" s="204">
        <v>0</v>
      </c>
      <c r="I9" s="211">
        <v>0</v>
      </c>
      <c r="J9" s="207">
        <v>0</v>
      </c>
      <c r="K9" s="162"/>
      <c r="L9" s="162"/>
      <c r="M9" s="162"/>
      <c r="N9" s="162"/>
      <c r="O9" s="162"/>
      <c r="P9" s="162"/>
      <c r="Q9" s="162"/>
      <c r="R9" s="162"/>
      <c r="S9" s="162"/>
      <c r="T9" s="211">
        <v>0</v>
      </c>
      <c r="U9" s="211">
        <v>0</v>
      </c>
      <c r="V9" s="207">
        <v>0</v>
      </c>
      <c r="W9" s="162">
        <v>0</v>
      </c>
      <c r="X9" s="162"/>
      <c r="Y9" s="162"/>
      <c r="Z9" s="162"/>
      <c r="AA9" s="162"/>
      <c r="AB9" s="162"/>
      <c r="AC9" s="162"/>
      <c r="AD9" s="162"/>
      <c r="AE9" s="211">
        <v>0</v>
      </c>
      <c r="AF9" s="162"/>
      <c r="AG9" s="162"/>
      <c r="AH9" s="162"/>
      <c r="AI9" s="211">
        <v>0</v>
      </c>
      <c r="AJ9" s="43"/>
      <c r="AK9" s="173"/>
      <c r="AL9" s="173"/>
    </row>
    <row r="10" spans="1:38" ht="15">
      <c r="A10" s="202">
        <f ca="1">IFERROR(__xludf.DUMMYFUNCTION("""COMPUTED_VALUE"""),7)</f>
        <v>7</v>
      </c>
      <c r="B10" s="202">
        <f ca="1">IFERROR(__xludf.DUMMYFUNCTION("""COMPUTED_VALUE"""),63)</f>
        <v>63</v>
      </c>
      <c r="C10" s="185" t="str">
        <f ca="1">IFERROR(__xludf.DUMMYFUNCTION("""COMPUTED_VALUE"""),"Организация отдыха детей в каникулярное время")</f>
        <v>Организация отдыха детей в каникулярное время</v>
      </c>
      <c r="D10" s="185"/>
      <c r="E10" s="185"/>
      <c r="F10" s="185"/>
      <c r="G10" s="202"/>
      <c r="H10" s="204">
        <v>0</v>
      </c>
      <c r="I10" s="211">
        <v>0</v>
      </c>
      <c r="J10" s="207">
        <v>0</v>
      </c>
      <c r="K10" s="162"/>
      <c r="L10" s="162"/>
      <c r="M10" s="162"/>
      <c r="N10" s="162"/>
      <c r="O10" s="162"/>
      <c r="P10" s="162"/>
      <c r="Q10" s="162"/>
      <c r="R10" s="162"/>
      <c r="S10" s="162"/>
      <c r="T10" s="211">
        <v>0</v>
      </c>
      <c r="U10" s="211">
        <v>0</v>
      </c>
      <c r="V10" s="207">
        <v>0</v>
      </c>
      <c r="W10" s="162">
        <v>0</v>
      </c>
      <c r="X10" s="162"/>
      <c r="Y10" s="162"/>
      <c r="Z10" s="162"/>
      <c r="AA10" s="162"/>
      <c r="AB10" s="162"/>
      <c r="AC10" s="162"/>
      <c r="AD10" s="162"/>
      <c r="AE10" s="211">
        <v>0</v>
      </c>
      <c r="AF10" s="162"/>
      <c r="AG10" s="162"/>
      <c r="AH10" s="162"/>
      <c r="AI10" s="211">
        <v>0</v>
      </c>
      <c r="AJ10" s="43"/>
      <c r="AK10" s="173"/>
      <c r="AL10" s="173"/>
    </row>
    <row r="11" spans="1:38" ht="15">
      <c r="A11" s="202">
        <f ca="1">IFERROR(__xludf.DUMMYFUNCTION("""COMPUTED_VALUE"""),8)</f>
        <v>8</v>
      </c>
      <c r="B11" s="202">
        <f ca="1">IFERROR(__xludf.DUMMYFUNCTION("""COMPUTED_VALUE"""),59)</f>
        <v>59</v>
      </c>
      <c r="C11" s="185" t="str">
        <f ca="1">IFERROR(__xludf.DUMMYFUNCTION("""COMPUTED_VALUE"""),"Перераспределение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собственности")</f>
        <v>Перераспределение земель и (или) земельных участков, находящихся в муниципальной собственности (государственная собственность на которые не разграничена) и земельных участков, находящихся в частной собственности</v>
      </c>
      <c r="D11" s="185"/>
      <c r="E11" s="185"/>
      <c r="F11" s="185"/>
      <c r="G11" s="202"/>
      <c r="H11" s="204">
        <v>0</v>
      </c>
      <c r="I11" s="211">
        <v>0</v>
      </c>
      <c r="J11" s="207">
        <v>0</v>
      </c>
      <c r="K11" s="162"/>
      <c r="L11" s="162"/>
      <c r="M11" s="162"/>
      <c r="N11" s="162"/>
      <c r="O11" s="162"/>
      <c r="P11" s="162"/>
      <c r="Q11" s="162"/>
      <c r="R11" s="162"/>
      <c r="S11" s="162"/>
      <c r="T11" s="211">
        <v>0</v>
      </c>
      <c r="U11" s="211">
        <v>0</v>
      </c>
      <c r="V11" s="207">
        <v>0</v>
      </c>
      <c r="W11" s="162">
        <v>0</v>
      </c>
      <c r="X11" s="162"/>
      <c r="Y11" s="162"/>
      <c r="Z11" s="162"/>
      <c r="AA11" s="162"/>
      <c r="AB11" s="162"/>
      <c r="AC11" s="162"/>
      <c r="AD11" s="162"/>
      <c r="AE11" s="211">
        <v>0</v>
      </c>
      <c r="AF11" s="162"/>
      <c r="AG11" s="162"/>
      <c r="AH11" s="162"/>
      <c r="AI11" s="211">
        <v>0</v>
      </c>
      <c r="AJ11" s="43"/>
      <c r="AK11" s="173"/>
      <c r="AL11" s="173"/>
    </row>
    <row r="12" spans="1:38" ht="15">
      <c r="A12" s="202">
        <f ca="1">IFERROR(__xludf.DUMMYFUNCTION("""COMPUTED_VALUE"""),9)</f>
        <v>9</v>
      </c>
      <c r="B12" s="202">
        <f ca="1">IFERROR(__xludf.DUMMYFUNCTION("""COMPUTED_VALUE"""),55)</f>
        <v>55</v>
      </c>
      <c r="C12" s="185" t="str">
        <f ca="1">IFERROR(__xludf.DUMMYFUNCTION("""COMPUTED_VALUE"""),"Предоставление разрешения на осуществление земляных работ")</f>
        <v>Предоставление разрешения на осуществление земляных работ</v>
      </c>
      <c r="D12" s="185"/>
      <c r="E12" s="185"/>
      <c r="F12" s="185"/>
      <c r="G12" s="202"/>
      <c r="H12" s="204">
        <v>0</v>
      </c>
      <c r="I12" s="211">
        <v>0</v>
      </c>
      <c r="J12" s="207">
        <v>0</v>
      </c>
      <c r="K12" s="162"/>
      <c r="L12" s="162"/>
      <c r="M12" s="162"/>
      <c r="N12" s="162"/>
      <c r="O12" s="162"/>
      <c r="P12" s="162"/>
      <c r="Q12" s="162"/>
      <c r="R12" s="162"/>
      <c r="S12" s="162"/>
      <c r="T12" s="211">
        <v>0</v>
      </c>
      <c r="U12" s="211">
        <v>0</v>
      </c>
      <c r="V12" s="207">
        <v>0</v>
      </c>
      <c r="W12" s="162">
        <v>2</v>
      </c>
      <c r="X12" s="162"/>
      <c r="Y12" s="162"/>
      <c r="Z12" s="162"/>
      <c r="AA12" s="162"/>
      <c r="AB12" s="162"/>
      <c r="AC12" s="162"/>
      <c r="AD12" s="162"/>
      <c r="AE12" s="211">
        <v>0</v>
      </c>
      <c r="AF12" s="162"/>
      <c r="AG12" s="162"/>
      <c r="AH12" s="162"/>
      <c r="AI12" s="211">
        <v>0</v>
      </c>
      <c r="AJ12" s="43"/>
      <c r="AK12" s="173"/>
      <c r="AL12" s="173"/>
    </row>
    <row r="13" spans="1:38" ht="15">
      <c r="A13" s="202">
        <f ca="1">IFERROR(__xludf.DUMMYFUNCTION("""COMPUTED_VALUE"""),10)</f>
        <v>10</v>
      </c>
      <c r="B13" s="202">
        <f ca="1">IFERROR(__xludf.DUMMYFUNCTION("""COMPUTED_VALUE"""),18)</f>
        <v>18</v>
      </c>
      <c r="C13" s="185" t="str">
        <f ca="1">IFERROR(__xludf.DUMMYFUNCTION("""COMPUTED_VALUE"""),"Присвоение адреса объекту адресации, изменение и аннулирование такого адреса")</f>
        <v>Присвоение адреса объекту адресации, изменение и аннулирование такого адреса</v>
      </c>
      <c r="D13" s="185"/>
      <c r="E13" s="185"/>
      <c r="F13" s="185"/>
      <c r="G13" s="202"/>
      <c r="H13" s="204">
        <v>0</v>
      </c>
      <c r="I13" s="211">
        <v>23</v>
      </c>
      <c r="J13" s="208">
        <v>20</v>
      </c>
      <c r="K13" s="162"/>
      <c r="L13" s="162"/>
      <c r="M13" s="162"/>
      <c r="N13" s="162"/>
      <c r="O13" s="162"/>
      <c r="P13" s="162"/>
      <c r="Q13" s="162"/>
      <c r="R13" s="162"/>
      <c r="S13" s="162"/>
      <c r="T13" s="211">
        <v>0</v>
      </c>
      <c r="U13" s="211">
        <v>64</v>
      </c>
      <c r="V13" s="208">
        <v>60</v>
      </c>
      <c r="W13" s="162">
        <v>51</v>
      </c>
      <c r="X13" s="162"/>
      <c r="Y13" s="162"/>
      <c r="Z13" s="162"/>
      <c r="AA13" s="162"/>
      <c r="AB13" s="162"/>
      <c r="AC13" s="162"/>
      <c r="AD13" s="162"/>
      <c r="AE13" s="211">
        <v>64</v>
      </c>
      <c r="AF13" s="162"/>
      <c r="AG13" s="162"/>
      <c r="AH13" s="162"/>
      <c r="AI13" s="211">
        <v>23</v>
      </c>
      <c r="AJ13" s="43"/>
      <c r="AK13" s="173"/>
      <c r="AL13" s="173"/>
    </row>
    <row r="14" spans="1:38" ht="15">
      <c r="A14" s="202">
        <f ca="1">IFERROR(__xludf.DUMMYFUNCTION("""COMPUTED_VALUE"""),11)</f>
        <v>11</v>
      </c>
      <c r="B14" s="202">
        <f ca="1">IFERROR(__xludf.DUMMYFUNCTION("""COMPUTED_VALUE"""),14)</f>
        <v>14</v>
      </c>
      <c r="C14" s="185" t="str">
        <f ca="1">IFERROR(__xludf.DUMMYFUNCTION("""COMPUTED_VALUE"""),"Согласование проведения переустройства и (или) перепланировки помещения в многоквартирном доме")</f>
        <v>Согласование проведения переустройства и (или) перепланировки помещения в многоквартирном доме</v>
      </c>
      <c r="D14" s="185"/>
      <c r="E14" s="185"/>
      <c r="F14" s="185"/>
      <c r="G14" s="202"/>
      <c r="H14" s="204">
        <v>0</v>
      </c>
      <c r="I14" s="211">
        <v>0</v>
      </c>
      <c r="J14" s="207">
        <v>0</v>
      </c>
      <c r="K14" s="162"/>
      <c r="L14" s="162"/>
      <c r="M14" s="162"/>
      <c r="N14" s="162"/>
      <c r="O14" s="162"/>
      <c r="P14" s="162"/>
      <c r="Q14" s="162"/>
      <c r="R14" s="162"/>
      <c r="S14" s="162"/>
      <c r="T14" s="211">
        <v>0</v>
      </c>
      <c r="U14" s="211">
        <v>0</v>
      </c>
      <c r="V14" s="207">
        <v>0</v>
      </c>
      <c r="W14" s="162">
        <v>0</v>
      </c>
      <c r="X14" s="162"/>
      <c r="Y14" s="162"/>
      <c r="Z14" s="162"/>
      <c r="AA14" s="162"/>
      <c r="AB14" s="162"/>
      <c r="AC14" s="162"/>
      <c r="AD14" s="162"/>
      <c r="AE14" s="211">
        <v>0</v>
      </c>
      <c r="AF14" s="162"/>
      <c r="AG14" s="162"/>
      <c r="AH14" s="162"/>
      <c r="AI14" s="211">
        <v>0</v>
      </c>
      <c r="AJ14" s="43"/>
      <c r="AK14" s="173"/>
      <c r="AL14" s="173"/>
    </row>
    <row r="15" spans="1:38" ht="15">
      <c r="A15" s="202">
        <f ca="1">IFERROR(__xludf.DUMMYFUNCTION("""COMPUTED_VALUE"""),12)</f>
        <v>12</v>
      </c>
      <c r="B15" s="202">
        <f ca="1">IFERROR(__xludf.DUMMYFUNCTION("""COMPUTED_VALUE"""),24)</f>
        <v>24</v>
      </c>
      <c r="C15" s="185" t="str">
        <f ca="1">IFERROR(__xludf.DUMMYFUNCTION("""COMPUTED_VALUE"""),"Утверждение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образования")</f>
        <v>Утверждение и выдача схемы расположения земельного участка или земельных участков, находящихся в муниципальной собственности (государственная собственность на которые не разграничена), на кадастровом плане территории муниципального образования</v>
      </c>
      <c r="D15" s="185"/>
      <c r="E15" s="185"/>
      <c r="F15" s="185"/>
      <c r="G15" s="202"/>
      <c r="H15" s="204">
        <v>0</v>
      </c>
      <c r="I15" s="211">
        <v>0</v>
      </c>
      <c r="J15" s="207">
        <v>0</v>
      </c>
      <c r="K15" s="162"/>
      <c r="L15" s="162"/>
      <c r="M15" s="162"/>
      <c r="N15" s="162"/>
      <c r="O15" s="162"/>
      <c r="P15" s="162"/>
      <c r="Q15" s="162"/>
      <c r="R15" s="162"/>
      <c r="S15" s="162"/>
      <c r="T15" s="211">
        <v>0</v>
      </c>
      <c r="U15" s="211">
        <v>0</v>
      </c>
      <c r="V15" s="207">
        <v>0</v>
      </c>
      <c r="W15" s="162">
        <v>0</v>
      </c>
      <c r="X15" s="162"/>
      <c r="Y15" s="162"/>
      <c r="Z15" s="162"/>
      <c r="AA15" s="162"/>
      <c r="AB15" s="162"/>
      <c r="AC15" s="162"/>
      <c r="AD15" s="162"/>
      <c r="AE15" s="211">
        <v>0</v>
      </c>
      <c r="AF15" s="162"/>
      <c r="AG15" s="162"/>
      <c r="AH15" s="162"/>
      <c r="AI15" s="211">
        <v>0</v>
      </c>
      <c r="AJ15" s="43"/>
      <c r="AK15" s="173"/>
      <c r="AL15" s="173"/>
    </row>
    <row r="16" spans="1:38" ht="15">
      <c r="A16" s="202">
        <f ca="1">IFERROR(__xludf.DUMMYFUNCTION("""COMPUTED_VALUE"""),13)</f>
        <v>13</v>
      </c>
      <c r="B16" s="202">
        <f ca="1">IFERROR(__xludf.DUMMYFUNCTION("""COMPUTED_VALUE"""),49)</f>
        <v>49</v>
      </c>
      <c r="C16" s="185" t="str">
        <f ca="1">IFERROR(__xludf.DUMMYFUNCTION("""COMPUTED_VALUE"""),"Предоставление земельных участков, находящихся в муниципальной собственности (государственная собственность на которые не разграничена), на торгах")</f>
        <v>Предоставление земельных участков, находящихся в муниципальной собственности (государственная собственность на которые не разграничена), на торгах</v>
      </c>
      <c r="D16" s="185"/>
      <c r="E16" s="185"/>
      <c r="F16" s="185"/>
      <c r="G16" s="202"/>
      <c r="H16" s="204">
        <v>0</v>
      </c>
      <c r="I16" s="211">
        <v>0</v>
      </c>
      <c r="J16" s="207">
        <v>0</v>
      </c>
      <c r="K16" s="162"/>
      <c r="L16" s="162"/>
      <c r="M16" s="162"/>
      <c r="N16" s="162"/>
      <c r="O16" s="162"/>
      <c r="P16" s="162"/>
      <c r="Q16" s="162"/>
      <c r="R16" s="162"/>
      <c r="S16" s="162"/>
      <c r="T16" s="211">
        <v>0</v>
      </c>
      <c r="U16" s="211">
        <v>0</v>
      </c>
      <c r="V16" s="207">
        <v>0</v>
      </c>
      <c r="W16" s="162">
        <v>0</v>
      </c>
      <c r="X16" s="162"/>
      <c r="Y16" s="162"/>
      <c r="Z16" s="162"/>
      <c r="AA16" s="162"/>
      <c r="AB16" s="162"/>
      <c r="AC16" s="162"/>
      <c r="AD16" s="162"/>
      <c r="AE16" s="211">
        <v>0</v>
      </c>
      <c r="AF16" s="162"/>
      <c r="AG16" s="162"/>
      <c r="AH16" s="162"/>
      <c r="AI16" s="211">
        <v>0</v>
      </c>
      <c r="AJ16" s="43"/>
      <c r="AK16" s="173"/>
      <c r="AL16" s="173"/>
    </row>
    <row r="17" spans="1:38" ht="15">
      <c r="A17" s="202">
        <f ca="1">IFERROR(__xludf.DUMMYFUNCTION("""COMPUTED_VALUE"""),14)</f>
        <v>14</v>
      </c>
      <c r="B17" s="202">
        <f ca="1">IFERROR(__xludf.DUMMYFUNCTION("""COMPUTED_VALUE"""),1)</f>
        <v>1</v>
      </c>
      <c r="C17" s="185" t="str">
        <f ca="1">IFERROR(__xludf.DUMMYFUNCTION("""COMPUTED_VALUE"""),"Выдача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Фед"&amp;"ерации и международными обязательствами администрацией")</f>
        <v>Выдача архивных справок, архивных выписок и копий архивных документов, связанных с социальной защитой граждан, предусматривающих их пенсионное обеспечение, а также получение льгот и компенсаций в соответствии с действующим законодательством Российской Федерации и международными обязательствами администрацией</v>
      </c>
      <c r="D17" s="185"/>
      <c r="E17" s="185"/>
      <c r="F17" s="185"/>
      <c r="G17" s="202"/>
      <c r="H17" s="204">
        <v>0</v>
      </c>
      <c r="I17" s="211">
        <v>0</v>
      </c>
      <c r="J17" s="207">
        <v>0</v>
      </c>
      <c r="K17" s="162"/>
      <c r="L17" s="162"/>
      <c r="M17" s="162"/>
      <c r="N17" s="162"/>
      <c r="O17" s="162"/>
      <c r="P17" s="162"/>
      <c r="Q17" s="162"/>
      <c r="R17" s="162"/>
      <c r="S17" s="162"/>
      <c r="T17" s="211">
        <v>0</v>
      </c>
      <c r="U17" s="211">
        <v>0</v>
      </c>
      <c r="V17" s="207">
        <v>0</v>
      </c>
      <c r="W17" s="162">
        <v>0</v>
      </c>
      <c r="X17" s="162"/>
      <c r="Y17" s="162"/>
      <c r="Z17" s="162"/>
      <c r="AA17" s="162"/>
      <c r="AB17" s="162"/>
      <c r="AC17" s="162"/>
      <c r="AD17" s="162"/>
      <c r="AE17" s="211">
        <v>0</v>
      </c>
      <c r="AF17" s="162"/>
      <c r="AG17" s="162"/>
      <c r="AH17" s="162"/>
      <c r="AI17" s="211">
        <v>0</v>
      </c>
      <c r="AJ17" s="43"/>
      <c r="AK17" s="173"/>
      <c r="AL17" s="173"/>
    </row>
    <row r="18" spans="1:38" ht="15">
      <c r="A18" s="202">
        <f ca="1">IFERROR(__xludf.DUMMYFUNCTION("""COMPUTED_VALUE"""),15)</f>
        <v>15</v>
      </c>
      <c r="B18" s="202">
        <f ca="1">IFERROR(__xludf.DUMMYFUNCTION("""COMPUTED_VALUE"""),105)</f>
        <v>105</v>
      </c>
      <c r="C18" s="185" t="str">
        <f ca="1">IFERROR(__xludf.DUMMYFUNCTION("""COMPUTED_VALUE"""),"Признание садового дома жилым домом и жилого дома садовым домом")</f>
        <v>Признание садового дома жилым домом и жилого дома садовым домом</v>
      </c>
      <c r="D18" s="185"/>
      <c r="E18" s="185"/>
      <c r="F18" s="185"/>
      <c r="G18" s="202"/>
      <c r="H18" s="204">
        <v>0</v>
      </c>
      <c r="I18" s="211">
        <v>0</v>
      </c>
      <c r="J18" s="207">
        <v>0</v>
      </c>
      <c r="K18" s="162"/>
      <c r="L18" s="162"/>
      <c r="M18" s="162"/>
      <c r="N18" s="162"/>
      <c r="O18" s="162"/>
      <c r="P18" s="162"/>
      <c r="Q18" s="162"/>
      <c r="R18" s="162"/>
      <c r="S18" s="162"/>
      <c r="T18" s="211">
        <v>0</v>
      </c>
      <c r="U18" s="211">
        <v>0</v>
      </c>
      <c r="V18" s="207">
        <v>0</v>
      </c>
      <c r="W18" s="162">
        <v>0</v>
      </c>
      <c r="X18" s="162"/>
      <c r="Y18" s="162"/>
      <c r="Z18" s="162"/>
      <c r="AA18" s="162"/>
      <c r="AB18" s="162"/>
      <c r="AC18" s="162"/>
      <c r="AD18" s="162"/>
      <c r="AE18" s="211">
        <v>0</v>
      </c>
      <c r="AF18" s="162"/>
      <c r="AG18" s="162"/>
      <c r="AH18" s="162"/>
      <c r="AI18" s="211">
        <v>0</v>
      </c>
      <c r="AJ18" s="43"/>
      <c r="AK18" s="173"/>
      <c r="AL18" s="173"/>
    </row>
    <row r="19" spans="1:38" ht="15">
      <c r="A19" s="202">
        <f ca="1">IFERROR(__xludf.DUMMYFUNCTION("""COMPUTED_VALUE"""),16)</f>
        <v>16</v>
      </c>
      <c r="B19" s="202">
        <f ca="1">IFERROR(__xludf.DUMMYFUNCTION("""COMPUTED_VALUE"""),12)</f>
        <v>12</v>
      </c>
      <c r="C19" s="185" t="str">
        <f ca="1">IFERROR(__xludf.DUMMYFUNCTION("""COMPUTED_VALUE"""),"Перевод жилого помещения в нежилое помещение и нежилого помещения в жилое помещение")</f>
        <v>Перевод жилого помещения в нежилое помещение и нежилого помещения в жилое помещение</v>
      </c>
      <c r="D19" s="185"/>
      <c r="E19" s="185"/>
      <c r="F19" s="185"/>
      <c r="G19" s="202"/>
      <c r="H19" s="204">
        <v>0</v>
      </c>
      <c r="I19" s="211">
        <v>0</v>
      </c>
      <c r="J19" s="207">
        <v>0</v>
      </c>
      <c r="K19" s="162"/>
      <c r="L19" s="162"/>
      <c r="M19" s="162"/>
      <c r="N19" s="162"/>
      <c r="O19" s="162"/>
      <c r="P19" s="162"/>
      <c r="Q19" s="162"/>
      <c r="R19" s="162"/>
      <c r="S19" s="162"/>
      <c r="T19" s="211">
        <v>0</v>
      </c>
      <c r="U19" s="211">
        <v>0</v>
      </c>
      <c r="V19" s="207">
        <v>0</v>
      </c>
      <c r="W19" s="162">
        <v>0</v>
      </c>
      <c r="X19" s="162"/>
      <c r="Y19" s="162"/>
      <c r="Z19" s="162"/>
      <c r="AA19" s="162"/>
      <c r="AB19" s="162"/>
      <c r="AC19" s="162"/>
      <c r="AD19" s="162"/>
      <c r="AE19" s="211">
        <v>0</v>
      </c>
      <c r="AF19" s="162"/>
      <c r="AG19" s="162"/>
      <c r="AH19" s="162"/>
      <c r="AI19" s="211">
        <v>0</v>
      </c>
      <c r="AJ19" s="43"/>
      <c r="AK19" s="173"/>
      <c r="AL19" s="173"/>
    </row>
    <row r="20" spans="1:38" ht="15">
      <c r="A20" s="202">
        <f ca="1">IFERROR(__xludf.DUMMYFUNCTION("""COMPUTED_VALUE"""),17)</f>
        <v>17</v>
      </c>
      <c r="B20" s="202">
        <f ca="1">IFERROR(__xludf.DUMMYFUNCTION("""COMPUTED_VALUE"""),96)</f>
        <v>96</v>
      </c>
      <c r="C20" s="185" t="str">
        <f ca="1">IFERROR(__xludf.DUMMYFUNCTION("""COMPUTED_VALUE"""),"Предоставление разрешения на отклонение от предельных параметров разрешенного строительства, реконструкции объекта капитального строительства")</f>
        <v>Предоставление разрешения на отклонение от предельных параметров разрешенного строительства, реконструкции объекта капитального строительства</v>
      </c>
      <c r="D20" s="185"/>
      <c r="E20" s="185"/>
      <c r="F20" s="185"/>
      <c r="G20" s="202"/>
      <c r="H20" s="204">
        <v>0</v>
      </c>
      <c r="I20" s="211">
        <v>0</v>
      </c>
      <c r="J20" s="207">
        <v>0</v>
      </c>
      <c r="K20" s="162"/>
      <c r="L20" s="162"/>
      <c r="M20" s="162"/>
      <c r="N20" s="162"/>
      <c r="O20" s="162"/>
      <c r="P20" s="162"/>
      <c r="Q20" s="162"/>
      <c r="R20" s="162"/>
      <c r="S20" s="162"/>
      <c r="T20" s="211">
        <v>0</v>
      </c>
      <c r="U20" s="211">
        <v>0</v>
      </c>
      <c r="V20" s="207">
        <v>0</v>
      </c>
      <c r="W20" s="162">
        <v>0</v>
      </c>
      <c r="X20" s="162"/>
      <c r="Y20" s="162"/>
      <c r="Z20" s="162"/>
      <c r="AA20" s="162"/>
      <c r="AB20" s="162"/>
      <c r="AC20" s="162"/>
      <c r="AD20" s="162"/>
      <c r="AE20" s="211">
        <v>0</v>
      </c>
      <c r="AF20" s="162"/>
      <c r="AG20" s="162"/>
      <c r="AH20" s="162"/>
      <c r="AI20" s="211">
        <v>0</v>
      </c>
      <c r="AJ20" s="43"/>
      <c r="AK20" s="173"/>
      <c r="AL20" s="173"/>
    </row>
    <row r="21" spans="1:38" ht="15">
      <c r="A21" s="202">
        <f ca="1">IFERROR(__xludf.DUMMYFUNCTION("""COMPUTED_VALUE"""),18)</f>
        <v>18</v>
      </c>
      <c r="B21" s="202">
        <f ca="1">IFERROR(__xludf.DUMMYFUNCTION("""COMPUTED_VALUE"""),9)</f>
        <v>9</v>
      </c>
      <c r="C21" s="185" t="str">
        <f ca="1">IFERROR(__xludf.DUMMYFUNCTION("""COMPUTED_VALUE"""),"Выдача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разрешений")</f>
        <v>Выдача разрешений на установку и эксплуатацию рекламных конструкций на территории муниципального образования, аннулирование ранее выданных разрешений</v>
      </c>
      <c r="D21" s="185"/>
      <c r="E21" s="185"/>
      <c r="F21" s="185"/>
      <c r="G21" s="202"/>
      <c r="H21" s="204">
        <v>0</v>
      </c>
      <c r="I21" s="211">
        <v>0</v>
      </c>
      <c r="J21" s="207">
        <v>0</v>
      </c>
      <c r="K21" s="162"/>
      <c r="L21" s="162"/>
      <c r="M21" s="162"/>
      <c r="N21" s="162"/>
      <c r="O21" s="162"/>
      <c r="P21" s="162"/>
      <c r="Q21" s="162"/>
      <c r="R21" s="162"/>
      <c r="S21" s="162"/>
      <c r="T21" s="211">
        <v>0</v>
      </c>
      <c r="U21" s="211">
        <v>0</v>
      </c>
      <c r="V21" s="207">
        <v>0</v>
      </c>
      <c r="W21" s="162">
        <v>0</v>
      </c>
      <c r="X21" s="162"/>
      <c r="Y21" s="162"/>
      <c r="Z21" s="162"/>
      <c r="AA21" s="162"/>
      <c r="AB21" s="162"/>
      <c r="AC21" s="162"/>
      <c r="AD21" s="162"/>
      <c r="AE21" s="211">
        <v>0</v>
      </c>
      <c r="AF21" s="162"/>
      <c r="AG21" s="162"/>
      <c r="AH21" s="162"/>
      <c r="AI21" s="211">
        <v>0</v>
      </c>
      <c r="AJ21" s="43"/>
      <c r="AK21" s="173"/>
      <c r="AL21" s="173"/>
    </row>
    <row r="22" spans="1:38" ht="15">
      <c r="A22" s="202">
        <f ca="1">IFERROR(__xludf.DUMMYFUNCTION("""COMPUTED_VALUE"""),19)</f>
        <v>19</v>
      </c>
      <c r="B22" s="202">
        <f ca="1">IFERROR(__xludf.DUMMYFUNCTION("""COMPUTED_VALUE"""),73)</f>
        <v>73</v>
      </c>
      <c r="C22" s="185" t="str">
        <f ca="1">IFERROR(__xludf.DUMMYFUNCTION("""COMPUTED_VALUE"""),"Выдача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сервитута")</f>
        <v>Выдача разрешения на использование земель или земельного участка, находящихся в муниципальной собственности (государственная собственность на которые не разграничена ), без предоставления земельного участка и установления сервитута, публичного сервитута</v>
      </c>
      <c r="D22" s="185"/>
      <c r="E22" s="185"/>
      <c r="F22" s="185"/>
      <c r="G22" s="202"/>
      <c r="H22" s="204">
        <v>0</v>
      </c>
      <c r="I22" s="211">
        <v>0</v>
      </c>
      <c r="J22" s="207">
        <v>0</v>
      </c>
      <c r="K22" s="162"/>
      <c r="L22" s="162"/>
      <c r="M22" s="162"/>
      <c r="N22" s="162"/>
      <c r="O22" s="162"/>
      <c r="P22" s="162"/>
      <c r="Q22" s="162"/>
      <c r="R22" s="162"/>
      <c r="S22" s="162"/>
      <c r="T22" s="211">
        <v>0</v>
      </c>
      <c r="U22" s="211">
        <v>0</v>
      </c>
      <c r="V22" s="207">
        <v>0</v>
      </c>
      <c r="W22" s="162">
        <v>0</v>
      </c>
      <c r="X22" s="162"/>
      <c r="Y22" s="162"/>
      <c r="Z22" s="162"/>
      <c r="AA22" s="162"/>
      <c r="AB22" s="162"/>
      <c r="AC22" s="162"/>
      <c r="AD22" s="162"/>
      <c r="AE22" s="211">
        <v>0</v>
      </c>
      <c r="AF22" s="162"/>
      <c r="AG22" s="162"/>
      <c r="AH22" s="162"/>
      <c r="AI22" s="211">
        <v>0</v>
      </c>
      <c r="AJ22" s="43"/>
      <c r="AK22" s="173"/>
      <c r="AL22" s="173"/>
    </row>
    <row r="23" spans="1:38" ht="15">
      <c r="A23" s="202">
        <f ca="1">IFERROR(__xludf.DUMMYFUNCTION("""COMPUTED_VALUE"""),20)</f>
        <v>20</v>
      </c>
      <c r="B23" s="202">
        <f ca="1">IFERROR(__xludf.DUMMYFUNCTION("""COMPUTED_VALUE"""),56)</f>
        <v>56</v>
      </c>
      <c r="C23" s="185" t="str">
        <f ca="1">IFERROR(__xludf.DUMMYFUNCTION("""COMPUTED_VALUE"""),"Отнесение земель или земельных участков в составе таких земель к определенной категории")</f>
        <v>Отнесение земель или земельных участков в составе таких земель к определенной категории</v>
      </c>
      <c r="D23" s="185"/>
      <c r="E23" s="185"/>
      <c r="F23" s="185"/>
      <c r="G23" s="202"/>
      <c r="H23" s="204">
        <v>0</v>
      </c>
      <c r="I23" s="211">
        <v>0</v>
      </c>
      <c r="J23" s="207">
        <v>0</v>
      </c>
      <c r="K23" s="162"/>
      <c r="L23" s="162"/>
      <c r="M23" s="162"/>
      <c r="N23" s="162"/>
      <c r="O23" s="162"/>
      <c r="P23" s="162"/>
      <c r="Q23" s="162"/>
      <c r="R23" s="162"/>
      <c r="S23" s="162"/>
      <c r="T23" s="211">
        <v>0</v>
      </c>
      <c r="U23" s="211">
        <v>0</v>
      </c>
      <c r="V23" s="207">
        <v>0</v>
      </c>
      <c r="W23" s="162">
        <v>0</v>
      </c>
      <c r="X23" s="162"/>
      <c r="Y23" s="162"/>
      <c r="Z23" s="162"/>
      <c r="AA23" s="162"/>
      <c r="AB23" s="162"/>
      <c r="AC23" s="162"/>
      <c r="AD23" s="162"/>
      <c r="AE23" s="211">
        <v>0</v>
      </c>
      <c r="AF23" s="162"/>
      <c r="AG23" s="162"/>
      <c r="AH23" s="162"/>
      <c r="AI23" s="211">
        <v>0</v>
      </c>
      <c r="AJ23" s="43"/>
      <c r="AK23" s="173"/>
      <c r="AL23" s="173"/>
    </row>
    <row r="24" spans="1:38" ht="15">
      <c r="A24" s="202">
        <f ca="1">IFERROR(__xludf.DUMMYFUNCTION("""COMPUTED_VALUE"""),21)</f>
        <v>21</v>
      </c>
      <c r="B24" s="202">
        <f ca="1">IFERROR(__xludf.DUMMYFUNCTION("""COMPUTED_VALUE"""),50)</f>
        <v>50</v>
      </c>
      <c r="C24" s="185" t="str">
        <f ca="1">IFERROR(__xludf.DUMMYFUNCTION("""COMPUTED_VALUE"""),"Установление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&lt;1&gt;)")</f>
        <v>Установление сервитута в отношении земельного участка, находящегося в муниципальной собственности (государственная собственность на который не разграничена &lt;1&gt;)</v>
      </c>
      <c r="D24" s="185"/>
      <c r="E24" s="185"/>
      <c r="F24" s="185"/>
      <c r="G24" s="202"/>
      <c r="H24" s="204">
        <v>0</v>
      </c>
      <c r="I24" s="211">
        <v>0</v>
      </c>
      <c r="J24" s="207">
        <v>0</v>
      </c>
      <c r="K24" s="162"/>
      <c r="L24" s="162"/>
      <c r="M24" s="162"/>
      <c r="N24" s="162"/>
      <c r="O24" s="162"/>
      <c r="P24" s="162"/>
      <c r="Q24" s="162"/>
      <c r="R24" s="162"/>
      <c r="S24" s="162"/>
      <c r="T24" s="211">
        <v>0</v>
      </c>
      <c r="U24" s="211">
        <v>0</v>
      </c>
      <c r="V24" s="207">
        <v>0</v>
      </c>
      <c r="W24" s="162">
        <v>0</v>
      </c>
      <c r="X24" s="162"/>
      <c r="Y24" s="162"/>
      <c r="Z24" s="162"/>
      <c r="AA24" s="162"/>
      <c r="AB24" s="162"/>
      <c r="AC24" s="162"/>
      <c r="AD24" s="162"/>
      <c r="AE24" s="211">
        <v>0</v>
      </c>
      <c r="AF24" s="162"/>
      <c r="AG24" s="162"/>
      <c r="AH24" s="162"/>
      <c r="AI24" s="211">
        <v>0</v>
      </c>
      <c r="AJ24" s="43"/>
      <c r="AK24" s="173"/>
      <c r="AL24" s="173"/>
    </row>
    <row r="25" spans="1:38" ht="15">
      <c r="A25" s="202">
        <f ca="1">IFERROR(__xludf.DUMMYFUNCTION("""COMPUTED_VALUE"""),22)</f>
        <v>22</v>
      </c>
      <c r="B25" s="202">
        <f ca="1">IFERROR(__xludf.DUMMYFUNCTION("""COMPUTED_VALUE"""),70)</f>
        <v>70</v>
      </c>
      <c r="C25" s="185" t="str">
        <f ca="1">IFERROR(__xludf.DUMMYFUNCTION("""COMPUTED_VALUE"""),"Выдача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капитала")</f>
        <v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v>
      </c>
      <c r="D25" s="185"/>
      <c r="E25" s="185"/>
      <c r="F25" s="185"/>
      <c r="G25" s="202"/>
      <c r="H25" s="204">
        <v>0</v>
      </c>
      <c r="I25" s="211">
        <v>0</v>
      </c>
      <c r="J25" s="207">
        <v>0</v>
      </c>
      <c r="K25" s="162"/>
      <c r="L25" s="162"/>
      <c r="M25" s="162"/>
      <c r="N25" s="162"/>
      <c r="O25" s="162"/>
      <c r="P25" s="162"/>
      <c r="Q25" s="162"/>
      <c r="R25" s="162"/>
      <c r="S25" s="162"/>
      <c r="T25" s="211">
        <v>0</v>
      </c>
      <c r="U25" s="211">
        <v>0</v>
      </c>
      <c r="V25" s="207">
        <v>0</v>
      </c>
      <c r="W25" s="162">
        <v>0</v>
      </c>
      <c r="X25" s="162"/>
      <c r="Y25" s="162"/>
      <c r="Z25" s="162"/>
      <c r="AA25" s="162"/>
      <c r="AB25" s="162"/>
      <c r="AC25" s="162"/>
      <c r="AD25" s="162"/>
      <c r="AE25" s="211">
        <v>0</v>
      </c>
      <c r="AF25" s="162"/>
      <c r="AG25" s="162"/>
      <c r="AH25" s="162"/>
      <c r="AI25" s="211">
        <v>0</v>
      </c>
      <c r="AJ25" s="43"/>
      <c r="AK25" s="173"/>
      <c r="AL25" s="173"/>
    </row>
    <row r="26" spans="1:38" ht="15">
      <c r="A26" s="202">
        <f ca="1">IFERROR(__xludf.DUMMYFUNCTION("""COMPUTED_VALUE"""),23)</f>
        <v>23</v>
      </c>
      <c r="B26" s="202">
        <f ca="1">IFERROR(__xludf.DUMMYFUNCTION("""COMPUTED_VALUE"""),97)</f>
        <v>97</v>
      </c>
      <c r="C26" s="185" t="str">
        <f ca="1">IFERROR(__xludf.DUMMYFUNCTION("""COMPUTED_VALUE"""),"Предоставление разрешения на условно разрешенный вид использования земельного участка или объекта капитального строительства")</f>
        <v>Предоставление разрешения на условно разрешенный вид использования земельного участка или объекта капитального строительства</v>
      </c>
      <c r="D26" s="185"/>
      <c r="E26" s="185"/>
      <c r="F26" s="185"/>
      <c r="G26" s="202"/>
      <c r="H26" s="204">
        <v>0</v>
      </c>
      <c r="I26" s="211">
        <v>0</v>
      </c>
      <c r="J26" s="207">
        <v>0</v>
      </c>
      <c r="K26" s="162"/>
      <c r="L26" s="162"/>
      <c r="M26" s="162"/>
      <c r="N26" s="162"/>
      <c r="O26" s="162"/>
      <c r="P26" s="162"/>
      <c r="Q26" s="162"/>
      <c r="R26" s="162"/>
      <c r="S26" s="162"/>
      <c r="T26" s="211">
        <v>0</v>
      </c>
      <c r="U26" s="211">
        <v>0</v>
      </c>
      <c r="V26" s="207">
        <v>0</v>
      </c>
      <c r="W26" s="162">
        <v>0</v>
      </c>
      <c r="X26" s="162"/>
      <c r="Y26" s="162"/>
      <c r="Z26" s="162"/>
      <c r="AA26" s="162"/>
      <c r="AB26" s="162"/>
      <c r="AC26" s="162"/>
      <c r="AD26" s="162"/>
      <c r="AE26" s="211">
        <v>0</v>
      </c>
      <c r="AF26" s="162"/>
      <c r="AG26" s="162"/>
      <c r="AH26" s="162"/>
      <c r="AI26" s="211">
        <v>0</v>
      </c>
      <c r="AJ26" s="43"/>
      <c r="AK26" s="173"/>
      <c r="AL26" s="173"/>
    </row>
    <row r="27" spans="1:38" ht="15">
      <c r="A27" s="202">
        <f ca="1">IFERROR(__xludf.DUMMYFUNCTION("""COMPUTED_VALUE"""),24)</f>
        <v>24</v>
      </c>
      <c r="B27" s="202">
        <f ca="1">IFERROR(__xludf.DUMMYFUNCTION("""COMPUTED_VALUE"""),103)</f>
        <v>103</v>
      </c>
      <c r="C27" s="185" t="str">
        <f ca="1">IFERROR(__xludf.DUMMYFUNCTION("""COMPUTED_VALUE"""),"Установка информационной вывески, согласование дизайн-проекта размещения вывески")</f>
        <v>Установка информационной вывески, согласование дизайн-проекта размещения вывески</v>
      </c>
      <c r="D27" s="185"/>
      <c r="E27" s="185"/>
      <c r="F27" s="185"/>
      <c r="G27" s="202"/>
      <c r="H27" s="204">
        <v>0</v>
      </c>
      <c r="I27" s="211">
        <v>0</v>
      </c>
      <c r="J27" s="207">
        <v>0</v>
      </c>
      <c r="K27" s="162"/>
      <c r="L27" s="162"/>
      <c r="M27" s="162"/>
      <c r="N27" s="162"/>
      <c r="O27" s="162"/>
      <c r="P27" s="162"/>
      <c r="Q27" s="162"/>
      <c r="R27" s="162"/>
      <c r="S27" s="162"/>
      <c r="T27" s="211">
        <v>0</v>
      </c>
      <c r="U27" s="211">
        <v>0</v>
      </c>
      <c r="V27" s="207">
        <v>0</v>
      </c>
      <c r="W27" s="162">
        <v>0</v>
      </c>
      <c r="X27" s="162"/>
      <c r="Y27" s="162"/>
      <c r="Z27" s="162"/>
      <c r="AA27" s="162"/>
      <c r="AB27" s="162"/>
      <c r="AC27" s="162"/>
      <c r="AD27" s="162"/>
      <c r="AE27" s="211">
        <v>0</v>
      </c>
      <c r="AF27" s="162"/>
      <c r="AG27" s="162"/>
      <c r="AH27" s="162"/>
      <c r="AI27" s="211">
        <v>0</v>
      </c>
      <c r="AJ27" s="43"/>
      <c r="AK27" s="173"/>
      <c r="AL27" s="173"/>
    </row>
    <row r="28" spans="1:38" ht="15">
      <c r="A28" s="202">
        <f ca="1">IFERROR(__xludf.DUMMYFUNCTION("""COMPUTED_VALUE"""),25)</f>
        <v>25</v>
      </c>
      <c r="B28" s="202">
        <f ca="1">IFERROR(__xludf.DUMMYFUNCTION("""COMPUTED_VALUE"""),95)</f>
        <v>95</v>
      </c>
      <c r="C28" s="185" t="str">
        <f ca="1">IFERROR(__xludf.DUMMYFUNCTION("""COMPUTED_VALUE"""),"Постановка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разгран"&amp;"ичена ), в собственность бесплатно")</f>
        <v>Постановка граждан, имеющих трех и более детей, на учет в качестве лиц, имеющих право на предоставление на территории Ленинградской области земельного участка, находящегося в муниципальной собственности (государственная собственность на который не разграничена ), в собственность бесплатно</v>
      </c>
      <c r="D28" s="185"/>
      <c r="E28" s="185"/>
      <c r="F28" s="185"/>
      <c r="G28" s="202"/>
      <c r="H28" s="204">
        <v>0</v>
      </c>
      <c r="I28" s="211">
        <v>0</v>
      </c>
      <c r="J28" s="207">
        <v>0</v>
      </c>
      <c r="K28" s="162"/>
      <c r="L28" s="162"/>
      <c r="M28" s="162"/>
      <c r="N28" s="162"/>
      <c r="O28" s="162"/>
      <c r="P28" s="162"/>
      <c r="Q28" s="162"/>
      <c r="R28" s="162"/>
      <c r="S28" s="162"/>
      <c r="T28" s="211">
        <v>0</v>
      </c>
      <c r="U28" s="211">
        <v>0</v>
      </c>
      <c r="V28" s="207">
        <v>0</v>
      </c>
      <c r="W28" s="162">
        <v>0</v>
      </c>
      <c r="X28" s="162"/>
      <c r="Y28" s="162"/>
      <c r="Z28" s="162"/>
      <c r="AA28" s="162"/>
      <c r="AB28" s="162"/>
      <c r="AC28" s="162"/>
      <c r="AD28" s="162"/>
      <c r="AE28" s="211">
        <v>0</v>
      </c>
      <c r="AF28" s="162"/>
      <c r="AG28" s="162"/>
      <c r="AH28" s="162"/>
      <c r="AI28" s="211">
        <v>0</v>
      </c>
      <c r="AJ28" s="43"/>
      <c r="AK28" s="173"/>
      <c r="AL28" s="173"/>
    </row>
    <row r="29" spans="1:38" ht="15">
      <c r="A29" s="202">
        <f ca="1">IFERROR(__xludf.DUMMYFUNCTION("""COMPUTED_VALUE"""),26)</f>
        <v>26</v>
      </c>
      <c r="B29" s="202">
        <f ca="1">IFERROR(__xludf.DUMMYFUNCTION("""COMPUTED_VALUE"""),58)</f>
        <v>58</v>
      </c>
      <c r="C29" s="185" t="str">
        <f ca="1">IFERROR(__xludf.DUMMYFUNCTION("""COMPUTED_VALUE"""),"Предварительное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&lt;1&gt;)")</f>
        <v>Предварительное согласование предоставления земельного участка, находящегося в муниципальной собственности (государственная собственность на который не разграничена &lt;1&gt;)</v>
      </c>
      <c r="D29" s="185"/>
      <c r="E29" s="185"/>
      <c r="F29" s="185"/>
      <c r="G29" s="202"/>
      <c r="H29" s="204">
        <v>0</v>
      </c>
      <c r="I29" s="211">
        <v>0</v>
      </c>
      <c r="J29" s="207">
        <v>0</v>
      </c>
      <c r="K29" s="162"/>
      <c r="L29" s="162"/>
      <c r="M29" s="162"/>
      <c r="N29" s="162"/>
      <c r="O29" s="162"/>
      <c r="P29" s="162"/>
      <c r="Q29" s="162"/>
      <c r="R29" s="162"/>
      <c r="S29" s="162"/>
      <c r="T29" s="211">
        <v>0</v>
      </c>
      <c r="U29" s="211">
        <v>0</v>
      </c>
      <c r="V29" s="207">
        <v>0</v>
      </c>
      <c r="W29" s="162">
        <v>0</v>
      </c>
      <c r="X29" s="162"/>
      <c r="Y29" s="162"/>
      <c r="Z29" s="162"/>
      <c r="AA29" s="162"/>
      <c r="AB29" s="162"/>
      <c r="AC29" s="162"/>
      <c r="AD29" s="162"/>
      <c r="AE29" s="211">
        <v>0</v>
      </c>
      <c r="AF29" s="162"/>
      <c r="AG29" s="162"/>
      <c r="AH29" s="162"/>
      <c r="AI29" s="211">
        <v>0</v>
      </c>
      <c r="AJ29" s="43"/>
      <c r="AK29" s="173"/>
      <c r="AL29" s="173"/>
    </row>
    <row r="30" spans="1:38" ht="15">
      <c r="A30" s="202">
        <f ca="1">IFERROR(__xludf.DUMMYFUNCTION("""COMPUTED_VALUE"""),27)</f>
        <v>27</v>
      </c>
      <c r="B30" s="202">
        <f ca="1">IFERROR(__xludf.DUMMYFUNCTION("""COMPUTED_VALUE"""),52)</f>
        <v>52</v>
      </c>
      <c r="C30" s="185" t="str">
        <f ca="1">IFERROR(__xludf.DUMMYFUNCTION("""COMPUTED_VALUE"""),"Предоставление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торгов")</f>
        <v>Предоставление земельного участка, находящегося в муниципальной собственности (государственная собственность на который не разграничена), в собственность, аренду, постоянное (бессрочное) пользование, безвозмездное пользование без проведения торгов</v>
      </c>
      <c r="D30" s="185"/>
      <c r="E30" s="185"/>
      <c r="F30" s="185"/>
      <c r="G30" s="202"/>
      <c r="H30" s="204">
        <v>0</v>
      </c>
      <c r="I30" s="211">
        <v>0</v>
      </c>
      <c r="J30" s="207">
        <v>0</v>
      </c>
      <c r="K30" s="162"/>
      <c r="L30" s="162"/>
      <c r="M30" s="162"/>
      <c r="N30" s="162"/>
      <c r="O30" s="162"/>
      <c r="P30" s="162"/>
      <c r="Q30" s="162"/>
      <c r="R30" s="162"/>
      <c r="S30" s="162"/>
      <c r="T30" s="211">
        <v>0</v>
      </c>
      <c r="U30" s="211">
        <v>0</v>
      </c>
      <c r="V30" s="207">
        <v>0</v>
      </c>
      <c r="W30" s="162">
        <v>0</v>
      </c>
      <c r="X30" s="162"/>
      <c r="Y30" s="162"/>
      <c r="Z30" s="162"/>
      <c r="AA30" s="162"/>
      <c r="AB30" s="162"/>
      <c r="AC30" s="162"/>
      <c r="AD30" s="162"/>
      <c r="AE30" s="211">
        <v>0</v>
      </c>
      <c r="AF30" s="162"/>
      <c r="AG30" s="162"/>
      <c r="AH30" s="162"/>
      <c r="AI30" s="211">
        <v>0</v>
      </c>
      <c r="AJ30" s="43"/>
      <c r="AK30" s="173"/>
      <c r="AL30" s="173"/>
    </row>
    <row r="31" spans="1:38" ht="15">
      <c r="A31" s="202">
        <f ca="1">IFERROR(__xludf.DUMMYFUNCTION("""COMPUTED_VALUE"""),28)</f>
        <v>28</v>
      </c>
      <c r="B31" s="202">
        <f ca="1">IFERROR(__xludf.DUMMYFUNCTION("""COMPUTED_VALUE"""),82)</f>
        <v>82</v>
      </c>
      <c r="C31" s="185" t="str">
        <f ca="1">IFERROR(__xludf.DUMMYFUNCTION("""COMPUTED_VALUE"""),"Предоставление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то"&amp;"ргов в собственность бесплатно, в общую долевую собственность бесплатно либо в аренду")</f>
        <v>Предоставление садового или огородного земельного участка, находящегося в муниципальной собственности (государственная собственность на который не разграничена*), гражданам членам садоводческих и огороднических некоммерческих организаций без проведения торгов в собственность бесплатно, в общую долевую собственность бесплатно либо в аренду</v>
      </c>
      <c r="D31" s="185"/>
      <c r="E31" s="185"/>
      <c r="F31" s="185"/>
      <c r="G31" s="202"/>
      <c r="H31" s="204">
        <v>0</v>
      </c>
      <c r="I31" s="211">
        <v>0</v>
      </c>
      <c r="J31" s="207">
        <v>0</v>
      </c>
      <c r="K31" s="162"/>
      <c r="L31" s="162"/>
      <c r="M31" s="162"/>
      <c r="N31" s="162"/>
      <c r="O31" s="162"/>
      <c r="P31" s="162"/>
      <c r="Q31" s="162"/>
      <c r="R31" s="162"/>
      <c r="S31" s="162"/>
      <c r="T31" s="211">
        <v>0</v>
      </c>
      <c r="U31" s="211">
        <v>0</v>
      </c>
      <c r="V31" s="207">
        <v>0</v>
      </c>
      <c r="W31" s="162">
        <v>0</v>
      </c>
      <c r="X31" s="162"/>
      <c r="Y31" s="162"/>
      <c r="Z31" s="162"/>
      <c r="AA31" s="162"/>
      <c r="AB31" s="162"/>
      <c r="AC31" s="162"/>
      <c r="AD31" s="162"/>
      <c r="AE31" s="211">
        <v>0</v>
      </c>
      <c r="AF31" s="162"/>
      <c r="AG31" s="162"/>
      <c r="AH31" s="162"/>
      <c r="AI31" s="211">
        <v>0</v>
      </c>
      <c r="AJ31" s="43"/>
      <c r="AK31" s="173"/>
      <c r="AL31" s="173"/>
    </row>
    <row r="32" spans="1:38" ht="15">
      <c r="A32" s="202">
        <f ca="1">IFERROR(__xludf.DUMMYFUNCTION("""COMPUTED_VALUE"""),29)</f>
        <v>29</v>
      </c>
      <c r="B32" s="202">
        <f ca="1">IFERROR(__xludf.DUMMYFUNCTION("""COMPUTED_VALUE"""),2)</f>
        <v>2</v>
      </c>
      <c r="C32" s="185" t="str">
        <f ca="1">IFERROR(__xludf.DUMMYFUNCTION("""COMPUTED_VALUE"""),"Принятие граждан на учет в качестве нуждающихся в жилых помещениях, предоставляемых по договорам социального найма")</f>
        <v>Принятие граждан на учет в качестве нуждающихся в жилых помещениях, предоставляемых по договорам социального найма</v>
      </c>
      <c r="D32" s="185"/>
      <c r="E32" s="185"/>
      <c r="F32" s="185"/>
      <c r="G32" s="202"/>
      <c r="H32" s="204">
        <v>0</v>
      </c>
      <c r="I32" s="211">
        <v>0</v>
      </c>
      <c r="J32" s="207">
        <v>0</v>
      </c>
      <c r="K32" s="162"/>
      <c r="L32" s="162"/>
      <c r="M32" s="162"/>
      <c r="N32" s="162"/>
      <c r="O32" s="162"/>
      <c r="P32" s="162"/>
      <c r="Q32" s="162"/>
      <c r="R32" s="162"/>
      <c r="S32" s="162"/>
      <c r="T32" s="211">
        <v>0</v>
      </c>
      <c r="U32" s="211">
        <v>3</v>
      </c>
      <c r="V32" s="208">
        <v>3</v>
      </c>
      <c r="W32" s="162">
        <v>4</v>
      </c>
      <c r="X32" s="162"/>
      <c r="Y32" s="162"/>
      <c r="Z32" s="162"/>
      <c r="AA32" s="162"/>
      <c r="AB32" s="162"/>
      <c r="AC32" s="162"/>
      <c r="AD32" s="162"/>
      <c r="AE32" s="211">
        <v>0</v>
      </c>
      <c r="AF32" s="162"/>
      <c r="AG32" s="162"/>
      <c r="AH32" s="162"/>
      <c r="AI32" s="211">
        <v>0</v>
      </c>
      <c r="AJ32" s="43"/>
      <c r="AK32" s="173"/>
      <c r="AL32" s="173"/>
    </row>
    <row r="33" spans="1:38" ht="15">
      <c r="A33" s="202">
        <f ca="1">IFERROR(__xludf.DUMMYFUNCTION("""COMPUTED_VALUE"""),30)</f>
        <v>30</v>
      </c>
      <c r="B33" s="202">
        <f ca="1">IFERROR(__xludf.DUMMYFUNCTION("""COMPUTED_VALUE"""),81)</f>
        <v>81</v>
      </c>
      <c r="C33" s="185" t="str">
        <f ca="1">IFERROR(__xludf.DUMMYFUNCTION("""COMPUTED_VALUE"""),"Заключение, изменение, выдача дубликата договора социального найма жилого помещения муниципального жилищного фонда")</f>
        <v>Заключение, изменение, выдача дубликата договора социального найма жилого помещения муниципального жилищного фонда</v>
      </c>
      <c r="D33" s="185"/>
      <c r="E33" s="185"/>
      <c r="F33" s="185"/>
      <c r="G33" s="202"/>
      <c r="H33" s="204">
        <v>0</v>
      </c>
      <c r="I33" s="211">
        <v>0</v>
      </c>
      <c r="J33" s="207">
        <v>0</v>
      </c>
      <c r="K33" s="162"/>
      <c r="L33" s="162"/>
      <c r="M33" s="162"/>
      <c r="N33" s="162"/>
      <c r="O33" s="162"/>
      <c r="P33" s="162"/>
      <c r="Q33" s="162"/>
      <c r="R33" s="162"/>
      <c r="S33" s="162"/>
      <c r="T33" s="211">
        <v>0</v>
      </c>
      <c r="U33" s="211">
        <v>0</v>
      </c>
      <c r="V33" s="207">
        <v>0</v>
      </c>
      <c r="W33" s="162">
        <v>3</v>
      </c>
      <c r="X33" s="162"/>
      <c r="Y33" s="162"/>
      <c r="Z33" s="162"/>
      <c r="AA33" s="162"/>
      <c r="AB33" s="162"/>
      <c r="AC33" s="162"/>
      <c r="AD33" s="162"/>
      <c r="AE33" s="211">
        <v>0</v>
      </c>
      <c r="AF33" s="162"/>
      <c r="AG33" s="162"/>
      <c r="AH33" s="162"/>
      <c r="AI33" s="211">
        <v>0</v>
      </c>
      <c r="AJ33" s="43"/>
      <c r="AK33" s="173"/>
      <c r="AL33" s="173"/>
    </row>
    <row r="34" spans="1:38" ht="15">
      <c r="A34" s="202">
        <f ca="1">IFERROR(__xludf.DUMMYFUNCTION("""COMPUTED_VALUE"""),31)</f>
        <v>31</v>
      </c>
      <c r="B34" s="202">
        <f ca="1">IFERROR(__xludf.DUMMYFUNCTION("""COMPUTED_VALUE"""),26)</f>
        <v>26</v>
      </c>
      <c r="C34" s="185" t="str">
        <f ca="1">IFERROR(__xludf.DUMMYFUNCTION("""COMPUTED_VALUE"""),"Прием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сады)")</f>
        <v>Прием заявлений, постановка на учет и зачисление детей в образовательные организации, реализующие основную образовательную программу дошкольного образования (детские сады)</v>
      </c>
      <c r="D34" s="185"/>
      <c r="E34" s="185"/>
      <c r="F34" s="185"/>
      <c r="G34" s="202"/>
      <c r="H34" s="204">
        <v>0</v>
      </c>
      <c r="I34" s="211">
        <v>0</v>
      </c>
      <c r="J34" s="207">
        <v>0</v>
      </c>
      <c r="K34" s="162"/>
      <c r="L34" s="162"/>
      <c r="M34" s="162"/>
      <c r="N34" s="162"/>
      <c r="O34" s="162"/>
      <c r="P34" s="162"/>
      <c r="Q34" s="162"/>
      <c r="R34" s="162"/>
      <c r="S34" s="162"/>
      <c r="T34" s="211">
        <v>0</v>
      </c>
      <c r="U34" s="211">
        <v>0</v>
      </c>
      <c r="V34" s="207">
        <v>0</v>
      </c>
      <c r="W34" s="162">
        <v>0</v>
      </c>
      <c r="X34" s="162"/>
      <c r="Y34" s="162"/>
      <c r="Z34" s="162"/>
      <c r="AA34" s="162"/>
      <c r="AB34" s="162"/>
      <c r="AC34" s="162"/>
      <c r="AD34" s="162"/>
      <c r="AE34" s="211">
        <v>0</v>
      </c>
      <c r="AF34" s="162"/>
      <c r="AG34" s="162"/>
      <c r="AH34" s="162"/>
      <c r="AI34" s="211">
        <v>0</v>
      </c>
      <c r="AJ34" s="43"/>
      <c r="AK34" s="173"/>
      <c r="AL34" s="173"/>
    </row>
    <row r="35" spans="1:38" ht="15">
      <c r="A35" s="202">
        <f ca="1">IFERROR(__xludf.DUMMYFUNCTION("""COMPUTED_VALUE"""),32)</f>
        <v>32</v>
      </c>
      <c r="B35" s="202">
        <f ca="1">IFERROR(__xludf.DUMMYFUNCTION("""COMPUTED_VALUE"""),27)</f>
        <v>27</v>
      </c>
      <c r="C35" s="185" t="str">
        <f ca="1">IFERROR(__xludf.DUMMYFUNCTION("""COMPUTED_VALUE"""),"Зачисление детей в общеобразовательные организации")</f>
        <v>Зачисление детей в общеобразовательные организации</v>
      </c>
      <c r="D35" s="185"/>
      <c r="E35" s="185"/>
      <c r="F35" s="185"/>
      <c r="G35" s="202"/>
      <c r="H35" s="204">
        <v>0</v>
      </c>
      <c r="I35" s="211">
        <v>0</v>
      </c>
      <c r="J35" s="207">
        <v>0</v>
      </c>
      <c r="K35" s="162"/>
      <c r="L35" s="162"/>
      <c r="M35" s="162"/>
      <c r="N35" s="162"/>
      <c r="O35" s="162"/>
      <c r="P35" s="162"/>
      <c r="Q35" s="162"/>
      <c r="R35" s="162"/>
      <c r="S35" s="162"/>
      <c r="T35" s="211">
        <v>0</v>
      </c>
      <c r="U35" s="211">
        <v>0</v>
      </c>
      <c r="V35" s="207">
        <v>0</v>
      </c>
      <c r="W35" s="162">
        <v>0</v>
      </c>
      <c r="X35" s="162"/>
      <c r="Y35" s="162"/>
      <c r="Z35" s="162"/>
      <c r="AA35" s="162"/>
      <c r="AB35" s="162"/>
      <c r="AC35" s="162"/>
      <c r="AD35" s="162"/>
      <c r="AE35" s="211">
        <v>0</v>
      </c>
      <c r="AF35" s="162"/>
      <c r="AG35" s="162"/>
      <c r="AH35" s="162"/>
      <c r="AI35" s="211">
        <v>0</v>
      </c>
      <c r="AJ35" s="43"/>
      <c r="AK35" s="173"/>
      <c r="AL35" s="173"/>
    </row>
    <row r="36" spans="1:38" ht="15">
      <c r="A36" s="202">
        <f ca="1">IFERROR(__xludf.DUMMYFUNCTION("""COMPUTED_VALUE"""),33)</f>
        <v>33</v>
      </c>
      <c r="B36" s="202">
        <f ca="1">IFERROR(__xludf.DUMMYFUNCTION("""COMPUTED_VALUE"""),54)</f>
        <v>54</v>
      </c>
      <c r="C36" s="185" t="str">
        <f ca="1">IFERROR(__xludf.DUMMYFUNCTION("""COMPUTED_VALUE"""),"Предоставление сведений об объектах учета, содержащихся в реестре муниципального имущества")</f>
        <v>Предоставление сведений об объектах учета, содержащихся в реестре муниципального имущества</v>
      </c>
      <c r="D36" s="185"/>
      <c r="E36" s="185"/>
      <c r="F36" s="185"/>
      <c r="G36" s="202"/>
      <c r="H36" s="204">
        <v>0</v>
      </c>
      <c r="I36" s="211">
        <v>0</v>
      </c>
      <c r="J36" s="207">
        <v>0</v>
      </c>
      <c r="K36" s="162"/>
      <c r="L36" s="162"/>
      <c r="M36" s="162"/>
      <c r="N36" s="162"/>
      <c r="O36" s="162"/>
      <c r="P36" s="162"/>
      <c r="Q36" s="162"/>
      <c r="R36" s="162"/>
      <c r="S36" s="162"/>
      <c r="T36" s="211">
        <v>0</v>
      </c>
      <c r="U36" s="211">
        <v>0</v>
      </c>
      <c r="V36" s="207">
        <v>0</v>
      </c>
      <c r="W36" s="162">
        <v>0</v>
      </c>
      <c r="X36" s="162"/>
      <c r="Y36" s="162"/>
      <c r="Z36" s="162"/>
      <c r="AA36" s="162"/>
      <c r="AB36" s="162"/>
      <c r="AC36" s="162"/>
      <c r="AD36" s="162"/>
      <c r="AE36" s="211">
        <v>0</v>
      </c>
      <c r="AF36" s="162"/>
      <c r="AG36" s="162"/>
      <c r="AH36" s="162"/>
      <c r="AI36" s="211">
        <v>0</v>
      </c>
      <c r="AJ36" s="43"/>
      <c r="AK36" s="173"/>
      <c r="AL36" s="173"/>
    </row>
    <row r="37" spans="1:38" ht="15">
      <c r="A37" s="202">
        <f ca="1">IFERROR(__xludf.DUMMYFUNCTION("""COMPUTED_VALUE"""),34)</f>
        <v>34</v>
      </c>
      <c r="B37" s="202">
        <f ca="1">IFERROR(__xludf.DUMMYFUNCTION("""COMPUTED_VALUE"""),20)</f>
        <v>20</v>
      </c>
      <c r="C37" s="185" t="str">
        <f ca="1">IFERROR(__xludf.DUMMYFUNCTION("""COMPUTED_VALUE"""),"Решение вопроса о приватизации жилого помещения муниципального жилищного фонда")</f>
        <v>Решение вопроса о приватизации жилого помещения муниципального жилищного фонда</v>
      </c>
      <c r="D37" s="185"/>
      <c r="E37" s="185"/>
      <c r="F37" s="185"/>
      <c r="G37" s="202"/>
      <c r="H37" s="204">
        <v>0</v>
      </c>
      <c r="I37" s="211">
        <v>0</v>
      </c>
      <c r="J37" s="207">
        <v>0</v>
      </c>
      <c r="K37" s="162"/>
      <c r="L37" s="162"/>
      <c r="M37" s="162"/>
      <c r="N37" s="162"/>
      <c r="O37" s="162"/>
      <c r="P37" s="162"/>
      <c r="Q37" s="162"/>
      <c r="R37" s="162"/>
      <c r="S37" s="162"/>
      <c r="T37" s="211">
        <v>0</v>
      </c>
      <c r="U37" s="211">
        <v>0</v>
      </c>
      <c r="V37" s="207">
        <v>3</v>
      </c>
      <c r="W37" s="162">
        <v>0</v>
      </c>
      <c r="X37" s="162"/>
      <c r="Y37" s="162"/>
      <c r="Z37" s="162"/>
      <c r="AA37" s="162"/>
      <c r="AB37" s="162"/>
      <c r="AC37" s="162"/>
      <c r="AD37" s="162"/>
      <c r="AE37" s="211">
        <v>0</v>
      </c>
      <c r="AF37" s="162"/>
      <c r="AG37" s="162"/>
      <c r="AH37" s="162"/>
      <c r="AI37" s="211">
        <v>0</v>
      </c>
      <c r="AJ37" s="43"/>
      <c r="AK37" s="173"/>
      <c r="AL37" s="173"/>
    </row>
    <row r="38" spans="1:38" ht="15">
      <c r="A38" s="202">
        <f ca="1">IFERROR(__xludf.DUMMYFUNCTION("""COMPUTED_VALUE"""),35)</f>
        <v>35</v>
      </c>
      <c r="B38" s="202">
        <f ca="1">IFERROR(__xludf.DUMMYFUNCTION("""COMPUTED_VALUE"""),112)</f>
        <v>112</v>
      </c>
      <c r="C38" s="185" t="str">
        <f ca="1">IFERROR(__xludf.DUMMYFUNCTION("""COMPUTED_VALUE"""),"Присвоение спортивных разрядов ""второй спортивный разряд"", ""третий спортивный разряд""
")</f>
        <v xml:space="preserve">Присвоение спортивных разрядов "второй спортивный разряд", "третий спортивный разряд"
</v>
      </c>
      <c r="D38" s="185"/>
      <c r="E38" s="185"/>
      <c r="F38" s="185"/>
      <c r="G38" s="202">
        <f>SUM(G4:G37)</f>
        <v>0</v>
      </c>
      <c r="H38" s="204"/>
      <c r="I38" s="211">
        <v>0</v>
      </c>
      <c r="J38" s="207">
        <v>0</v>
      </c>
      <c r="K38" s="162"/>
      <c r="L38" s="162"/>
      <c r="M38" s="162"/>
      <c r="N38" s="162"/>
      <c r="O38" s="162"/>
      <c r="P38" s="162"/>
      <c r="Q38" s="162"/>
      <c r="R38" s="162"/>
      <c r="S38" s="162"/>
      <c r="T38" s="211">
        <v>0</v>
      </c>
      <c r="U38" s="211">
        <v>0</v>
      </c>
      <c r="V38" s="207">
        <v>0</v>
      </c>
      <c r="W38" s="162">
        <v>0</v>
      </c>
      <c r="X38" s="162"/>
      <c r="Y38" s="162"/>
      <c r="Z38" s="162"/>
      <c r="AA38" s="162"/>
      <c r="AB38" s="162"/>
      <c r="AC38" s="162"/>
      <c r="AD38" s="162"/>
      <c r="AE38" s="211">
        <v>0</v>
      </c>
      <c r="AF38" s="162"/>
      <c r="AG38" s="162"/>
      <c r="AH38" s="162"/>
      <c r="AI38" s="211">
        <v>0</v>
      </c>
      <c r="AJ38" s="43"/>
      <c r="AK38" s="173">
        <f t="shared" ref="AK38:AL38" si="0">SUM(AK4:AK37)</f>
        <v>0</v>
      </c>
      <c r="AL38" s="173">
        <f t="shared" si="0"/>
        <v>0</v>
      </c>
    </row>
    <row r="39" spans="1:38" ht="15">
      <c r="A39" s="202">
        <f ca="1">IFERROR(__xludf.DUMMYFUNCTION("""COMPUTED_VALUE"""),36)</f>
        <v>36</v>
      </c>
      <c r="B39" s="202">
        <f ca="1">IFERROR(__xludf.DUMMYFUNCTION("""COMPUTED_VALUE"""),94)</f>
        <v>94</v>
      </c>
      <c r="C39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статьей 39.37 Земельного кодекса Российской Федерации
")</f>
        <v xml:space="preserve"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статьей 39.37 Земельного кодекса Российской Федерации
</v>
      </c>
      <c r="D39" s="185"/>
      <c r="E39" s="185"/>
      <c r="F39" s="185"/>
      <c r="G39" s="202"/>
      <c r="H39" s="204"/>
      <c r="I39" s="211">
        <v>0</v>
      </c>
      <c r="J39" s="207">
        <v>0</v>
      </c>
      <c r="K39" s="162"/>
      <c r="L39" s="162"/>
      <c r="M39" s="162"/>
      <c r="N39" s="162"/>
      <c r="O39" s="162"/>
      <c r="P39" s="162"/>
      <c r="Q39" s="162"/>
      <c r="R39" s="162"/>
      <c r="S39" s="162"/>
      <c r="T39" s="211">
        <v>0</v>
      </c>
      <c r="U39" s="211">
        <v>0</v>
      </c>
      <c r="V39" s="207">
        <v>0</v>
      </c>
      <c r="W39" s="162">
        <v>0</v>
      </c>
      <c r="X39" s="162"/>
      <c r="Y39" s="162"/>
      <c r="Z39" s="162"/>
      <c r="AA39" s="162"/>
      <c r="AB39" s="162"/>
      <c r="AC39" s="162"/>
      <c r="AD39" s="162"/>
      <c r="AE39" s="211">
        <v>0</v>
      </c>
      <c r="AF39" s="162"/>
      <c r="AG39" s="162"/>
      <c r="AH39" s="162"/>
      <c r="AI39" s="211">
        <v>0</v>
      </c>
      <c r="AJ39" s="43"/>
      <c r="AK39" s="173"/>
      <c r="AL39" s="173"/>
    </row>
    <row r="40" spans="1:38" ht="15">
      <c r="A40" s="202">
        <f ca="1">IFERROR(__xludf.DUMMYFUNCTION("""COMPUTED_VALUE"""),37)</f>
        <v>37</v>
      </c>
      <c r="B40" s="202">
        <f ca="1">IFERROR(__xludf.DUMMYFUNCTION("""COMPUTED_VALUE"""),106)</f>
        <v>106</v>
      </c>
      <c r="C40" s="185" t="str">
        <f ca="1">IFERROR(__xludf.DUMMYFUNCTION("""COMPUTED_VALUE"""),"Установление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собственн"&amp;"ость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Федерации")</f>
        <v>Установление публичного сервитута в отношении земельных участков и(или) земель, находящихся в муниципальной собственности, расположенных на территории муниципального образования ____________________________ Ленинградской области (государственная собственность на которые не разграничена &lt;1&gt;), для их использования в целях, предусмотренных подпунктами 1 - 7 пункта 4 статьи 23 Земельного кодекса Российской Федерации</v>
      </c>
      <c r="D40" s="185"/>
      <c r="E40" s="185"/>
      <c r="F40" s="185"/>
      <c r="G40" s="202"/>
      <c r="H40" s="204"/>
      <c r="I40" s="211">
        <v>0</v>
      </c>
      <c r="J40" s="207">
        <v>0</v>
      </c>
      <c r="K40" s="162"/>
      <c r="L40" s="162"/>
      <c r="M40" s="162"/>
      <c r="N40" s="162"/>
      <c r="O40" s="162"/>
      <c r="P40" s="162"/>
      <c r="Q40" s="162"/>
      <c r="R40" s="162"/>
      <c r="S40" s="162"/>
      <c r="T40" s="211">
        <v>0</v>
      </c>
      <c r="U40" s="211">
        <v>0</v>
      </c>
      <c r="V40" s="207">
        <v>0</v>
      </c>
      <c r="W40" s="162">
        <v>0</v>
      </c>
      <c r="X40" s="162"/>
      <c r="Y40" s="162"/>
      <c r="Z40" s="162"/>
      <c r="AA40" s="162"/>
      <c r="AB40" s="162"/>
      <c r="AC40" s="162"/>
      <c r="AD40" s="162"/>
      <c r="AE40" s="211">
        <v>0</v>
      </c>
      <c r="AF40" s="162"/>
      <c r="AG40" s="162"/>
      <c r="AH40" s="162"/>
      <c r="AI40" s="211">
        <v>0</v>
      </c>
      <c r="AJ40" s="43"/>
      <c r="AK40" s="173"/>
      <c r="AL40" s="173"/>
    </row>
    <row r="41" spans="1:38" ht="15">
      <c r="A41" s="202">
        <f ca="1">IFERROR(__xludf.DUMMYFUNCTION("""COMPUTED_VALUE"""),38)</f>
        <v>38</v>
      </c>
      <c r="B41" s="202">
        <f ca="1">IFERROR(__xludf.DUMMYFUNCTION("""COMPUTED_VALUE"""),111)</f>
        <v>111</v>
      </c>
      <c r="C41" s="185" t="str">
        <f ca="1">IFERROR(__xludf.DUMMYFUNCTION("""COMPUTED_VALUE"""),"Присвоение квалификационных категорий спортивных судей ""спортивный судья третьей категории"", ""спортивный судья второй категории""")</f>
        <v>Присвоение квалификационных категорий спортивных судей "спортивный судья третьей категории", "спортивный судья второй категории"</v>
      </c>
      <c r="D41" s="185"/>
      <c r="E41" s="185"/>
      <c r="F41" s="185"/>
      <c r="G41" s="202"/>
      <c r="H41" s="204"/>
      <c r="I41" s="211">
        <v>0</v>
      </c>
      <c r="J41" s="207">
        <v>0</v>
      </c>
      <c r="K41" s="162"/>
      <c r="L41" s="162"/>
      <c r="M41" s="162"/>
      <c r="N41" s="162"/>
      <c r="O41" s="162"/>
      <c r="P41" s="162"/>
      <c r="Q41" s="162"/>
      <c r="R41" s="162"/>
      <c r="S41" s="162"/>
      <c r="T41" s="211">
        <v>0</v>
      </c>
      <c r="U41" s="211">
        <v>0</v>
      </c>
      <c r="V41" s="207">
        <v>0</v>
      </c>
      <c r="W41" s="162">
        <v>0</v>
      </c>
      <c r="X41" s="162"/>
      <c r="Y41" s="162"/>
      <c r="Z41" s="162"/>
      <c r="AA41" s="162"/>
      <c r="AB41" s="162"/>
      <c r="AC41" s="162"/>
      <c r="AD41" s="162"/>
      <c r="AE41" s="211">
        <v>0</v>
      </c>
      <c r="AF41" s="162"/>
      <c r="AG41" s="162"/>
      <c r="AH41" s="162"/>
      <c r="AI41" s="211">
        <v>0</v>
      </c>
      <c r="AJ41" s="43"/>
      <c r="AK41" s="173"/>
      <c r="AL41" s="173"/>
    </row>
    <row r="42" spans="1:38" ht="15" hidden="1">
      <c r="A42" s="202">
        <f ca="1">IFERROR(__xludf.DUMMYFUNCTION("""COMPUTED_VALUE"""),39)</f>
        <v>39</v>
      </c>
      <c r="B42" s="202"/>
      <c r="C42" s="185"/>
      <c r="D42" s="185"/>
      <c r="E42" s="185"/>
      <c r="F42" s="185"/>
      <c r="G42" s="202"/>
      <c r="H42" s="202"/>
      <c r="I42" s="213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13"/>
      <c r="V42" s="202"/>
      <c r="W42" s="202"/>
      <c r="X42" s="202"/>
      <c r="Y42" s="202"/>
      <c r="Z42" s="202"/>
      <c r="AA42" s="202"/>
      <c r="AB42" s="202"/>
      <c r="AC42" s="202"/>
      <c r="AD42" s="202"/>
      <c r="AE42" s="213"/>
      <c r="AF42" s="173"/>
      <c r="AG42" s="173"/>
      <c r="AH42" s="173"/>
      <c r="AI42" s="213"/>
      <c r="AJ42" s="173"/>
      <c r="AK42" s="173"/>
      <c r="AL42" s="173"/>
    </row>
    <row r="43" spans="1:38" ht="15" hidden="1">
      <c r="A43" s="202">
        <f ca="1">IFERROR(__xludf.DUMMYFUNCTION("""COMPUTED_VALUE"""),40)</f>
        <v>40</v>
      </c>
      <c r="B43" s="202"/>
      <c r="C43" s="185"/>
      <c r="D43" s="185"/>
      <c r="E43" s="185"/>
      <c r="F43" s="185"/>
      <c r="G43" s="202"/>
      <c r="H43" s="202"/>
      <c r="I43" s="213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13"/>
      <c r="V43" s="202"/>
      <c r="W43" s="202"/>
      <c r="X43" s="202"/>
      <c r="Y43" s="202"/>
      <c r="Z43" s="202"/>
      <c r="AA43" s="202"/>
      <c r="AB43" s="202"/>
      <c r="AC43" s="202"/>
      <c r="AD43" s="202"/>
      <c r="AE43" s="213"/>
      <c r="AF43" s="173"/>
      <c r="AG43" s="173"/>
      <c r="AH43" s="173"/>
      <c r="AI43" s="213"/>
      <c r="AJ43" s="173"/>
      <c r="AK43" s="173"/>
      <c r="AL43" s="173"/>
    </row>
    <row r="44" spans="1:38" ht="15" hidden="1">
      <c r="A44" s="202">
        <f ca="1">IFERROR(__xludf.DUMMYFUNCTION("""COMPUTED_VALUE"""),41)</f>
        <v>41</v>
      </c>
      <c r="B44" s="202"/>
      <c r="C44" s="185"/>
      <c r="D44" s="185"/>
      <c r="E44" s="185"/>
      <c r="F44" s="185"/>
      <c r="G44" s="202"/>
      <c r="H44" s="202"/>
      <c r="I44" s="213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13"/>
      <c r="V44" s="202"/>
      <c r="W44" s="202"/>
      <c r="X44" s="202"/>
      <c r="Y44" s="202"/>
      <c r="Z44" s="202"/>
      <c r="AA44" s="202"/>
      <c r="AB44" s="202"/>
      <c r="AC44" s="202"/>
      <c r="AD44" s="202"/>
      <c r="AE44" s="213"/>
      <c r="AF44" s="173"/>
      <c r="AG44" s="173"/>
      <c r="AH44" s="173"/>
      <c r="AI44" s="213"/>
      <c r="AJ44" s="173"/>
      <c r="AK44" s="173"/>
      <c r="AL44" s="173"/>
    </row>
    <row r="45" spans="1:38" ht="15" hidden="1">
      <c r="A45" s="202">
        <f ca="1">IFERROR(__xludf.DUMMYFUNCTION("""COMPUTED_VALUE"""),42)</f>
        <v>42</v>
      </c>
      <c r="B45" s="202"/>
      <c r="C45" s="185"/>
      <c r="D45" s="185"/>
      <c r="E45" s="185"/>
      <c r="F45" s="185"/>
      <c r="G45" s="202"/>
      <c r="H45" s="202"/>
      <c r="I45" s="213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13"/>
      <c r="V45" s="202"/>
      <c r="W45" s="202"/>
      <c r="X45" s="202"/>
      <c r="Y45" s="202"/>
      <c r="Z45" s="202"/>
      <c r="AA45" s="202"/>
      <c r="AB45" s="202"/>
      <c r="AC45" s="202"/>
      <c r="AD45" s="202"/>
      <c r="AE45" s="213"/>
      <c r="AF45" s="173"/>
      <c r="AG45" s="173"/>
      <c r="AH45" s="173"/>
      <c r="AI45" s="213"/>
      <c r="AJ45" s="173"/>
      <c r="AK45" s="173"/>
      <c r="AL45" s="173"/>
    </row>
    <row r="46" spans="1:38" ht="15" hidden="1">
      <c r="A46" s="202">
        <f ca="1">IFERROR(__xludf.DUMMYFUNCTION("""COMPUTED_VALUE"""),43)</f>
        <v>43</v>
      </c>
      <c r="B46" s="202"/>
      <c r="C46" s="185"/>
      <c r="D46" s="185"/>
      <c r="E46" s="185"/>
      <c r="F46" s="185"/>
      <c r="G46" s="202"/>
      <c r="H46" s="202"/>
      <c r="I46" s="213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13"/>
      <c r="V46" s="202"/>
      <c r="W46" s="202"/>
      <c r="X46" s="202"/>
      <c r="Y46" s="202"/>
      <c r="Z46" s="202"/>
      <c r="AA46" s="202"/>
      <c r="AB46" s="202"/>
      <c r="AC46" s="202"/>
      <c r="AD46" s="202"/>
      <c r="AE46" s="213"/>
      <c r="AF46" s="173"/>
      <c r="AG46" s="173"/>
      <c r="AH46" s="173"/>
      <c r="AI46" s="213"/>
      <c r="AJ46" s="173"/>
      <c r="AK46" s="173"/>
      <c r="AL46" s="173"/>
    </row>
    <row r="47" spans="1:38" ht="15" hidden="1">
      <c r="A47" s="202">
        <f ca="1">IFERROR(__xludf.DUMMYFUNCTION("""COMPUTED_VALUE"""),44)</f>
        <v>44</v>
      </c>
      <c r="B47" s="202"/>
      <c r="C47" s="185"/>
      <c r="D47" s="185"/>
      <c r="E47" s="185"/>
      <c r="F47" s="185"/>
      <c r="G47" s="202"/>
      <c r="H47" s="202"/>
      <c r="I47" s="213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13"/>
      <c r="V47" s="202"/>
      <c r="W47" s="202"/>
      <c r="X47" s="202"/>
      <c r="Y47" s="202"/>
      <c r="Z47" s="202"/>
      <c r="AA47" s="202"/>
      <c r="AB47" s="202"/>
      <c r="AC47" s="202"/>
      <c r="AD47" s="202"/>
      <c r="AE47" s="213"/>
      <c r="AF47" s="173"/>
      <c r="AG47" s="173"/>
      <c r="AH47" s="173"/>
      <c r="AI47" s="213"/>
      <c r="AJ47" s="173"/>
      <c r="AK47" s="173"/>
      <c r="AL47" s="173"/>
    </row>
    <row r="48" spans="1:38" ht="15" hidden="1">
      <c r="A48" s="202">
        <f ca="1">IFERROR(__xludf.DUMMYFUNCTION("""COMPUTED_VALUE"""),45)</f>
        <v>45</v>
      </c>
      <c r="B48" s="202"/>
      <c r="C48" s="185"/>
      <c r="D48" s="185"/>
      <c r="E48" s="185"/>
      <c r="F48" s="185"/>
      <c r="G48" s="202"/>
      <c r="H48" s="202"/>
      <c r="I48" s="213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13"/>
      <c r="V48" s="202"/>
      <c r="W48" s="202"/>
      <c r="X48" s="202"/>
      <c r="Y48" s="202"/>
      <c r="Z48" s="202"/>
      <c r="AA48" s="202"/>
      <c r="AB48" s="202"/>
      <c r="AC48" s="202"/>
      <c r="AD48" s="202"/>
      <c r="AE48" s="213"/>
      <c r="AF48" s="173"/>
      <c r="AG48" s="173"/>
      <c r="AH48" s="173"/>
      <c r="AI48" s="213"/>
      <c r="AJ48" s="173"/>
      <c r="AK48" s="173"/>
      <c r="AL48" s="173"/>
    </row>
    <row r="49" spans="1:38" ht="15" hidden="1">
      <c r="A49" s="202">
        <f ca="1">IFERROR(__xludf.DUMMYFUNCTION("""COMPUTED_VALUE"""),46)</f>
        <v>46</v>
      </c>
      <c r="B49" s="202"/>
      <c r="C49" s="185"/>
      <c r="D49" s="185"/>
      <c r="E49" s="185"/>
      <c r="F49" s="185"/>
      <c r="G49" s="202"/>
      <c r="H49" s="202"/>
      <c r="I49" s="213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13"/>
      <c r="V49" s="202"/>
      <c r="W49" s="202"/>
      <c r="X49" s="202"/>
      <c r="Y49" s="202"/>
      <c r="Z49" s="202"/>
      <c r="AA49" s="202"/>
      <c r="AB49" s="202"/>
      <c r="AC49" s="202"/>
      <c r="AD49" s="202"/>
      <c r="AE49" s="213"/>
      <c r="AF49" s="173"/>
      <c r="AG49" s="173"/>
      <c r="AH49" s="173"/>
      <c r="AI49" s="213"/>
      <c r="AJ49" s="173"/>
      <c r="AK49" s="173"/>
      <c r="AL49" s="173"/>
    </row>
    <row r="50" spans="1:38" ht="15" hidden="1">
      <c r="A50" s="202">
        <f ca="1">IFERROR(__xludf.DUMMYFUNCTION("""COMPUTED_VALUE"""),47)</f>
        <v>47</v>
      </c>
      <c r="B50" s="202"/>
      <c r="C50" s="185"/>
      <c r="D50" s="185"/>
      <c r="E50" s="185"/>
      <c r="F50" s="185"/>
      <c r="G50" s="202"/>
      <c r="H50" s="202"/>
      <c r="I50" s="213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13"/>
      <c r="V50" s="202"/>
      <c r="W50" s="202"/>
      <c r="X50" s="202"/>
      <c r="Y50" s="202"/>
      <c r="Z50" s="202"/>
      <c r="AA50" s="202"/>
      <c r="AB50" s="202"/>
      <c r="AC50" s="202"/>
      <c r="AD50" s="202"/>
      <c r="AE50" s="213"/>
      <c r="AF50" s="173"/>
      <c r="AG50" s="173"/>
      <c r="AH50" s="173"/>
      <c r="AI50" s="213"/>
      <c r="AJ50" s="173"/>
      <c r="AK50" s="173"/>
      <c r="AL50" s="173"/>
    </row>
    <row r="51" spans="1:38" ht="15" hidden="1">
      <c r="A51" s="202">
        <f ca="1">IFERROR(__xludf.DUMMYFUNCTION("""COMPUTED_VALUE"""),48)</f>
        <v>48</v>
      </c>
      <c r="B51" s="202"/>
      <c r="C51" s="185"/>
      <c r="D51" s="185"/>
      <c r="E51" s="185"/>
      <c r="F51" s="185"/>
      <c r="G51" s="202"/>
      <c r="H51" s="202"/>
      <c r="I51" s="213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13"/>
      <c r="V51" s="202"/>
      <c r="W51" s="202"/>
      <c r="X51" s="202"/>
      <c r="Y51" s="202"/>
      <c r="Z51" s="202"/>
      <c r="AA51" s="202"/>
      <c r="AB51" s="202"/>
      <c r="AC51" s="202"/>
      <c r="AD51" s="202"/>
      <c r="AE51" s="213"/>
      <c r="AF51" s="173"/>
      <c r="AG51" s="173"/>
      <c r="AH51" s="173"/>
      <c r="AI51" s="213"/>
      <c r="AJ51" s="173"/>
      <c r="AK51" s="173"/>
      <c r="AL51" s="173"/>
    </row>
    <row r="52" spans="1:38" ht="15" hidden="1">
      <c r="A52" s="202">
        <f ca="1">IFERROR(__xludf.DUMMYFUNCTION("""COMPUTED_VALUE"""),49)</f>
        <v>49</v>
      </c>
      <c r="B52" s="202"/>
      <c r="C52" s="185"/>
      <c r="D52" s="185"/>
      <c r="E52" s="185"/>
      <c r="F52" s="185"/>
      <c r="G52" s="202"/>
      <c r="H52" s="202"/>
      <c r="I52" s="213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13"/>
      <c r="V52" s="202"/>
      <c r="W52" s="202"/>
      <c r="X52" s="202"/>
      <c r="Y52" s="202"/>
      <c r="Z52" s="202"/>
      <c r="AA52" s="202"/>
      <c r="AB52" s="202"/>
      <c r="AC52" s="202"/>
      <c r="AD52" s="202"/>
      <c r="AE52" s="213"/>
      <c r="AF52" s="173"/>
      <c r="AG52" s="173"/>
      <c r="AH52" s="173"/>
      <c r="AI52" s="213"/>
      <c r="AJ52" s="173"/>
      <c r="AK52" s="173"/>
      <c r="AL52" s="173"/>
    </row>
    <row r="53" spans="1:38" ht="15" hidden="1">
      <c r="A53" s="202">
        <f ca="1">IFERROR(__xludf.DUMMYFUNCTION("""COMPUTED_VALUE"""),50)</f>
        <v>50</v>
      </c>
      <c r="B53" s="202"/>
      <c r="C53" s="185"/>
      <c r="D53" s="185"/>
      <c r="E53" s="185"/>
      <c r="F53" s="185"/>
      <c r="G53" s="202"/>
      <c r="H53" s="202"/>
      <c r="I53" s="213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13"/>
      <c r="V53" s="202"/>
      <c r="W53" s="202"/>
      <c r="X53" s="202"/>
      <c r="Y53" s="202"/>
      <c r="Z53" s="202"/>
      <c r="AA53" s="202"/>
      <c r="AB53" s="202"/>
      <c r="AC53" s="202"/>
      <c r="AD53" s="202"/>
      <c r="AE53" s="213"/>
      <c r="AF53" s="173"/>
      <c r="AG53" s="173"/>
      <c r="AH53" s="173"/>
      <c r="AI53" s="213"/>
      <c r="AJ53" s="173"/>
      <c r="AK53" s="173"/>
      <c r="AL53" s="173"/>
    </row>
    <row r="54" spans="1:38" ht="15" hidden="1">
      <c r="A54" s="202">
        <f ca="1">IFERROR(__xludf.DUMMYFUNCTION("""COMPUTED_VALUE"""),51)</f>
        <v>51</v>
      </c>
      <c r="B54" s="202"/>
      <c r="C54" s="185"/>
      <c r="D54" s="185"/>
      <c r="E54" s="185"/>
      <c r="F54" s="185"/>
      <c r="G54" s="202"/>
      <c r="H54" s="202"/>
      <c r="I54" s="213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13"/>
      <c r="V54" s="202"/>
      <c r="W54" s="202"/>
      <c r="X54" s="202"/>
      <c r="Y54" s="202"/>
      <c r="Z54" s="202"/>
      <c r="AA54" s="202"/>
      <c r="AB54" s="202"/>
      <c r="AC54" s="202"/>
      <c r="AD54" s="202"/>
      <c r="AE54" s="213"/>
      <c r="AF54" s="173"/>
      <c r="AG54" s="173"/>
      <c r="AH54" s="173"/>
      <c r="AI54" s="213"/>
      <c r="AJ54" s="173"/>
      <c r="AK54" s="173"/>
      <c r="AL54" s="173"/>
    </row>
    <row r="55" spans="1:38" ht="15" hidden="1">
      <c r="A55" s="202">
        <f ca="1">IFERROR(__xludf.DUMMYFUNCTION("""COMPUTED_VALUE"""),52)</f>
        <v>52</v>
      </c>
      <c r="B55" s="202"/>
      <c r="C55" s="185"/>
      <c r="D55" s="185"/>
      <c r="E55" s="185"/>
      <c r="F55" s="185"/>
      <c r="G55" s="202"/>
      <c r="H55" s="202"/>
      <c r="I55" s="213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13"/>
      <c r="V55" s="202"/>
      <c r="W55" s="202"/>
      <c r="X55" s="202"/>
      <c r="Y55" s="202"/>
      <c r="Z55" s="202"/>
      <c r="AA55" s="202"/>
      <c r="AB55" s="202"/>
      <c r="AC55" s="202"/>
      <c r="AD55" s="202"/>
      <c r="AE55" s="213"/>
      <c r="AF55" s="173"/>
      <c r="AG55" s="173"/>
      <c r="AH55" s="173"/>
      <c r="AI55" s="213"/>
      <c r="AJ55" s="173"/>
      <c r="AK55" s="173"/>
      <c r="AL55" s="173"/>
    </row>
    <row r="56" spans="1:38" ht="15" hidden="1">
      <c r="A56" s="202">
        <f ca="1">IFERROR(__xludf.DUMMYFUNCTION("""COMPUTED_VALUE"""),53)</f>
        <v>53</v>
      </c>
      <c r="B56" s="202"/>
      <c r="C56" s="185"/>
      <c r="D56" s="185"/>
      <c r="E56" s="185"/>
      <c r="F56" s="185"/>
      <c r="G56" s="202"/>
      <c r="H56" s="202"/>
      <c r="I56" s="213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13"/>
      <c r="V56" s="202"/>
      <c r="W56" s="202"/>
      <c r="X56" s="202"/>
      <c r="Y56" s="202"/>
      <c r="Z56" s="202"/>
      <c r="AA56" s="202"/>
      <c r="AB56" s="202"/>
      <c r="AC56" s="202"/>
      <c r="AD56" s="202"/>
      <c r="AE56" s="213"/>
      <c r="AF56" s="173"/>
      <c r="AG56" s="173"/>
      <c r="AH56" s="173"/>
      <c r="AI56" s="213"/>
      <c r="AJ56" s="173"/>
      <c r="AK56" s="173"/>
      <c r="AL56" s="173"/>
    </row>
    <row r="57" spans="1:38" ht="15" hidden="1">
      <c r="A57" s="202">
        <f ca="1">IFERROR(__xludf.DUMMYFUNCTION("""COMPUTED_VALUE"""),54)</f>
        <v>54</v>
      </c>
      <c r="B57" s="202"/>
      <c r="C57" s="185"/>
      <c r="D57" s="185"/>
      <c r="E57" s="185"/>
      <c r="F57" s="185"/>
      <c r="G57" s="202"/>
      <c r="H57" s="202"/>
      <c r="I57" s="213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13"/>
      <c r="V57" s="202"/>
      <c r="W57" s="202"/>
      <c r="X57" s="202"/>
      <c r="Y57" s="202"/>
      <c r="Z57" s="202"/>
      <c r="AA57" s="202"/>
      <c r="AB57" s="202"/>
      <c r="AC57" s="202"/>
      <c r="AD57" s="202"/>
      <c r="AE57" s="213"/>
      <c r="AF57" s="173"/>
      <c r="AG57" s="173"/>
      <c r="AH57" s="173"/>
      <c r="AI57" s="213"/>
      <c r="AJ57" s="173"/>
      <c r="AK57" s="173"/>
      <c r="AL57" s="173"/>
    </row>
    <row r="58" spans="1:38" ht="15" hidden="1">
      <c r="A58" s="202">
        <f ca="1">IFERROR(__xludf.DUMMYFUNCTION("""COMPUTED_VALUE"""),55)</f>
        <v>55</v>
      </c>
      <c r="B58" s="202"/>
      <c r="C58" s="185"/>
      <c r="D58" s="185"/>
      <c r="E58" s="185"/>
      <c r="F58" s="185"/>
      <c r="G58" s="202"/>
      <c r="H58" s="202"/>
      <c r="I58" s="213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13"/>
      <c r="V58" s="202"/>
      <c r="W58" s="202"/>
      <c r="X58" s="202"/>
      <c r="Y58" s="202"/>
      <c r="Z58" s="202"/>
      <c r="AA58" s="202"/>
      <c r="AB58" s="202"/>
      <c r="AC58" s="202"/>
      <c r="AD58" s="202"/>
      <c r="AE58" s="213"/>
      <c r="AF58" s="173"/>
      <c r="AG58" s="173"/>
      <c r="AH58" s="173"/>
      <c r="AI58" s="213"/>
      <c r="AJ58" s="173"/>
      <c r="AK58" s="173"/>
      <c r="AL58" s="173"/>
    </row>
    <row r="59" spans="1:38" ht="15" hidden="1">
      <c r="A59" s="202">
        <f ca="1">IFERROR(__xludf.DUMMYFUNCTION("""COMPUTED_VALUE"""),56)</f>
        <v>56</v>
      </c>
      <c r="B59" s="202"/>
      <c r="C59" s="185"/>
      <c r="D59" s="185"/>
      <c r="E59" s="185"/>
      <c r="F59" s="185"/>
      <c r="G59" s="202"/>
      <c r="H59" s="202"/>
      <c r="I59" s="213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13"/>
      <c r="V59" s="202"/>
      <c r="W59" s="202"/>
      <c r="X59" s="202"/>
      <c r="Y59" s="202"/>
      <c r="Z59" s="202"/>
      <c r="AA59" s="202"/>
      <c r="AB59" s="202"/>
      <c r="AC59" s="202"/>
      <c r="AD59" s="202"/>
      <c r="AE59" s="213"/>
      <c r="AF59" s="173"/>
      <c r="AG59" s="173"/>
      <c r="AH59" s="173"/>
      <c r="AI59" s="213"/>
      <c r="AJ59" s="173"/>
      <c r="AK59" s="173"/>
      <c r="AL59" s="173"/>
    </row>
    <row r="60" spans="1:38" ht="15" hidden="1">
      <c r="A60" s="202">
        <f ca="1">IFERROR(__xludf.DUMMYFUNCTION("""COMPUTED_VALUE"""),57)</f>
        <v>57</v>
      </c>
      <c r="B60" s="202"/>
      <c r="C60" s="185"/>
      <c r="D60" s="185"/>
      <c r="E60" s="185"/>
      <c r="F60" s="185"/>
      <c r="G60" s="202"/>
      <c r="H60" s="202"/>
      <c r="I60" s="213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13"/>
      <c r="V60" s="202"/>
      <c r="W60" s="202"/>
      <c r="X60" s="202"/>
      <c r="Y60" s="202"/>
      <c r="Z60" s="202"/>
      <c r="AA60" s="202"/>
      <c r="AB60" s="202"/>
      <c r="AC60" s="202"/>
      <c r="AD60" s="202"/>
      <c r="AE60" s="213"/>
      <c r="AF60" s="173"/>
      <c r="AG60" s="173"/>
      <c r="AH60" s="173"/>
      <c r="AI60" s="213"/>
      <c r="AJ60" s="173"/>
      <c r="AK60" s="173"/>
      <c r="AL60" s="173"/>
    </row>
    <row r="61" spans="1:38" ht="15" hidden="1">
      <c r="A61" s="202">
        <f ca="1">IFERROR(__xludf.DUMMYFUNCTION("""COMPUTED_VALUE"""),58)</f>
        <v>58</v>
      </c>
      <c r="B61" s="202"/>
      <c r="C61" s="185"/>
      <c r="D61" s="185"/>
      <c r="E61" s="185"/>
      <c r="F61" s="185"/>
      <c r="G61" s="202"/>
      <c r="H61" s="202"/>
      <c r="I61" s="213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13"/>
      <c r="V61" s="202"/>
      <c r="W61" s="202"/>
      <c r="X61" s="202"/>
      <c r="Y61" s="202"/>
      <c r="Z61" s="202"/>
      <c r="AA61" s="202"/>
      <c r="AB61" s="202"/>
      <c r="AC61" s="202"/>
      <c r="AD61" s="202"/>
      <c r="AE61" s="213"/>
      <c r="AF61" s="173"/>
      <c r="AG61" s="173"/>
      <c r="AH61" s="173"/>
      <c r="AI61" s="213"/>
      <c r="AJ61" s="173"/>
      <c r="AK61" s="173"/>
      <c r="AL61" s="173"/>
    </row>
    <row r="62" spans="1:38" ht="15" hidden="1">
      <c r="A62" s="202">
        <f ca="1">IFERROR(__xludf.DUMMYFUNCTION("""COMPUTED_VALUE"""),59)</f>
        <v>59</v>
      </c>
      <c r="B62" s="202"/>
      <c r="C62" s="185"/>
      <c r="D62" s="185"/>
      <c r="E62" s="185"/>
      <c r="F62" s="185"/>
      <c r="G62" s="202"/>
      <c r="H62" s="202"/>
      <c r="I62" s="213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13"/>
      <c r="V62" s="202"/>
      <c r="W62" s="202"/>
      <c r="X62" s="202"/>
      <c r="Y62" s="202"/>
      <c r="Z62" s="202"/>
      <c r="AA62" s="202"/>
      <c r="AB62" s="202"/>
      <c r="AC62" s="202"/>
      <c r="AD62" s="202"/>
      <c r="AE62" s="213"/>
      <c r="AF62" s="173"/>
      <c r="AG62" s="173"/>
      <c r="AH62" s="173"/>
      <c r="AI62" s="213"/>
      <c r="AJ62" s="173"/>
      <c r="AK62" s="173"/>
      <c r="AL62" s="173"/>
    </row>
    <row r="63" spans="1:38" ht="15" hidden="1">
      <c r="A63" s="202">
        <f ca="1">IFERROR(__xludf.DUMMYFUNCTION("""COMPUTED_VALUE"""),60)</f>
        <v>60</v>
      </c>
      <c r="B63" s="202"/>
      <c r="C63" s="185"/>
      <c r="D63" s="185"/>
      <c r="E63" s="185"/>
      <c r="F63" s="185"/>
      <c r="G63" s="202"/>
      <c r="H63" s="202"/>
      <c r="I63" s="213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13"/>
      <c r="V63" s="202"/>
      <c r="W63" s="202"/>
      <c r="X63" s="202"/>
      <c r="Y63" s="202"/>
      <c r="Z63" s="202"/>
      <c r="AA63" s="202"/>
      <c r="AB63" s="202"/>
      <c r="AC63" s="202"/>
      <c r="AD63" s="202"/>
      <c r="AE63" s="213"/>
      <c r="AF63" s="173"/>
      <c r="AG63" s="173"/>
      <c r="AH63" s="173"/>
      <c r="AI63" s="213"/>
      <c r="AJ63" s="173"/>
      <c r="AK63" s="173"/>
      <c r="AL63" s="173"/>
    </row>
    <row r="64" spans="1:38" ht="15" hidden="1">
      <c r="A64" s="202">
        <f ca="1">IFERROR(__xludf.DUMMYFUNCTION("""COMPUTED_VALUE"""),61)</f>
        <v>61</v>
      </c>
      <c r="B64" s="202"/>
      <c r="C64" s="185"/>
      <c r="D64" s="185"/>
      <c r="E64" s="185"/>
      <c r="F64" s="185"/>
      <c r="G64" s="202"/>
      <c r="H64" s="202"/>
      <c r="I64" s="213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13"/>
      <c r="V64" s="202"/>
      <c r="W64" s="202"/>
      <c r="X64" s="202"/>
      <c r="Y64" s="202"/>
      <c r="Z64" s="202"/>
      <c r="AA64" s="202"/>
      <c r="AB64" s="202"/>
      <c r="AC64" s="202"/>
      <c r="AD64" s="202"/>
      <c r="AE64" s="213"/>
      <c r="AF64" s="173"/>
      <c r="AG64" s="173"/>
      <c r="AH64" s="173"/>
      <c r="AI64" s="213"/>
      <c r="AJ64" s="173"/>
      <c r="AK64" s="173"/>
      <c r="AL64" s="173"/>
    </row>
    <row r="65" spans="1:38" ht="15" hidden="1">
      <c r="A65" s="202">
        <f ca="1">IFERROR(__xludf.DUMMYFUNCTION("""COMPUTED_VALUE"""),62)</f>
        <v>62</v>
      </c>
      <c r="B65" s="202"/>
      <c r="C65" s="185"/>
      <c r="D65" s="185"/>
      <c r="E65" s="185"/>
      <c r="F65" s="185"/>
      <c r="G65" s="202"/>
      <c r="H65" s="202"/>
      <c r="I65" s="213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13"/>
      <c r="V65" s="202"/>
      <c r="W65" s="202"/>
      <c r="X65" s="202"/>
      <c r="Y65" s="202"/>
      <c r="Z65" s="202"/>
      <c r="AA65" s="202"/>
      <c r="AB65" s="202"/>
      <c r="AC65" s="202"/>
      <c r="AD65" s="202"/>
      <c r="AE65" s="213"/>
      <c r="AF65" s="173"/>
      <c r="AG65" s="173"/>
      <c r="AH65" s="173"/>
      <c r="AI65" s="213"/>
      <c r="AJ65" s="173"/>
      <c r="AK65" s="173"/>
      <c r="AL65" s="173"/>
    </row>
    <row r="66" spans="1:38" ht="15" hidden="1">
      <c r="A66" s="202">
        <f ca="1">IFERROR(__xludf.DUMMYFUNCTION("""COMPUTED_VALUE"""),63)</f>
        <v>63</v>
      </c>
      <c r="B66" s="202"/>
      <c r="C66" s="185"/>
      <c r="D66" s="185"/>
      <c r="E66" s="185"/>
      <c r="F66" s="185"/>
      <c r="G66" s="202"/>
      <c r="H66" s="202"/>
      <c r="I66" s="213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13"/>
      <c r="V66" s="202"/>
      <c r="W66" s="202"/>
      <c r="X66" s="202"/>
      <c r="Y66" s="202"/>
      <c r="Z66" s="202"/>
      <c r="AA66" s="202"/>
      <c r="AB66" s="202"/>
      <c r="AC66" s="202"/>
      <c r="AD66" s="202"/>
      <c r="AE66" s="213"/>
      <c r="AF66" s="173"/>
      <c r="AG66" s="173"/>
      <c r="AH66" s="173"/>
      <c r="AI66" s="213"/>
      <c r="AJ66" s="173"/>
      <c r="AK66" s="173"/>
      <c r="AL66" s="173"/>
    </row>
    <row r="67" spans="1:38" ht="15" hidden="1">
      <c r="A67" s="202">
        <f ca="1">IFERROR(__xludf.DUMMYFUNCTION("""COMPUTED_VALUE"""),64)</f>
        <v>64</v>
      </c>
      <c r="B67" s="202"/>
      <c r="C67" s="185"/>
      <c r="D67" s="185"/>
      <c r="E67" s="185"/>
      <c r="F67" s="185"/>
      <c r="G67" s="202"/>
      <c r="H67" s="202"/>
      <c r="I67" s="213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13"/>
      <c r="V67" s="202"/>
      <c r="W67" s="202"/>
      <c r="X67" s="202"/>
      <c r="Y67" s="202"/>
      <c r="Z67" s="202"/>
      <c r="AA67" s="202"/>
      <c r="AB67" s="202"/>
      <c r="AC67" s="202"/>
      <c r="AD67" s="202"/>
      <c r="AE67" s="213"/>
      <c r="AF67" s="173"/>
      <c r="AG67" s="173"/>
      <c r="AH67" s="173"/>
      <c r="AI67" s="213"/>
      <c r="AJ67" s="173"/>
      <c r="AK67" s="173"/>
      <c r="AL67" s="173"/>
    </row>
    <row r="68" spans="1:38" ht="15" hidden="1">
      <c r="A68" s="202">
        <f ca="1">IFERROR(__xludf.DUMMYFUNCTION("""COMPUTED_VALUE"""),65)</f>
        <v>65</v>
      </c>
      <c r="B68" s="202"/>
      <c r="C68" s="185"/>
      <c r="D68" s="185"/>
      <c r="E68" s="185"/>
      <c r="F68" s="185"/>
      <c r="G68" s="202"/>
      <c r="H68" s="202"/>
      <c r="I68" s="213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13"/>
      <c r="V68" s="202"/>
      <c r="W68" s="202"/>
      <c r="X68" s="202"/>
      <c r="Y68" s="202"/>
      <c r="Z68" s="202"/>
      <c r="AA68" s="202"/>
      <c r="AB68" s="202"/>
      <c r="AC68" s="202"/>
      <c r="AD68" s="202"/>
      <c r="AE68" s="213"/>
      <c r="AF68" s="173"/>
      <c r="AG68" s="173"/>
      <c r="AH68" s="173"/>
      <c r="AI68" s="213"/>
      <c r="AJ68" s="173"/>
      <c r="AK68" s="173"/>
      <c r="AL68" s="173"/>
    </row>
    <row r="69" spans="1:38" ht="15" hidden="1">
      <c r="A69" s="202">
        <f ca="1">IFERROR(__xludf.DUMMYFUNCTION("""COMPUTED_VALUE"""),66)</f>
        <v>66</v>
      </c>
      <c r="B69" s="202"/>
      <c r="C69" s="185"/>
      <c r="D69" s="185"/>
      <c r="E69" s="185"/>
      <c r="F69" s="185"/>
      <c r="G69" s="202"/>
      <c r="H69" s="202"/>
      <c r="I69" s="213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13"/>
      <c r="V69" s="202"/>
      <c r="W69" s="202"/>
      <c r="X69" s="202"/>
      <c r="Y69" s="202"/>
      <c r="Z69" s="202"/>
      <c r="AA69" s="202"/>
      <c r="AB69" s="202"/>
      <c r="AC69" s="202"/>
      <c r="AD69" s="202"/>
      <c r="AE69" s="213"/>
      <c r="AF69" s="173"/>
      <c r="AG69" s="173"/>
      <c r="AH69" s="173"/>
      <c r="AI69" s="213"/>
      <c r="AJ69" s="173"/>
      <c r="AK69" s="173"/>
      <c r="AL69" s="173"/>
    </row>
    <row r="70" spans="1:38" ht="15" hidden="1">
      <c r="A70" s="202">
        <f ca="1">IFERROR(__xludf.DUMMYFUNCTION("""COMPUTED_VALUE"""),67)</f>
        <v>67</v>
      </c>
      <c r="B70" s="202"/>
      <c r="C70" s="185"/>
      <c r="D70" s="185"/>
      <c r="E70" s="185"/>
      <c r="F70" s="185"/>
      <c r="G70" s="202"/>
      <c r="H70" s="202"/>
      <c r="I70" s="213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13"/>
      <c r="V70" s="202"/>
      <c r="W70" s="202"/>
      <c r="X70" s="202"/>
      <c r="Y70" s="202"/>
      <c r="Z70" s="202"/>
      <c r="AA70" s="202"/>
      <c r="AB70" s="202"/>
      <c r="AC70" s="202"/>
      <c r="AD70" s="202"/>
      <c r="AE70" s="213"/>
      <c r="AF70" s="173"/>
      <c r="AG70" s="173"/>
      <c r="AH70" s="173"/>
      <c r="AI70" s="213"/>
      <c r="AJ70" s="173"/>
      <c r="AK70" s="173"/>
      <c r="AL70" s="173"/>
    </row>
    <row r="71" spans="1:38" ht="15" hidden="1">
      <c r="A71" s="202">
        <f ca="1">IFERROR(__xludf.DUMMYFUNCTION("""COMPUTED_VALUE"""),68)</f>
        <v>68</v>
      </c>
      <c r="B71" s="202"/>
      <c r="C71" s="185"/>
      <c r="D71" s="185"/>
      <c r="E71" s="185"/>
      <c r="F71" s="185"/>
      <c r="G71" s="202"/>
      <c r="H71" s="202"/>
      <c r="I71" s="213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13"/>
      <c r="V71" s="202"/>
      <c r="W71" s="202"/>
      <c r="X71" s="202"/>
      <c r="Y71" s="202"/>
      <c r="Z71" s="202"/>
      <c r="AA71" s="202"/>
      <c r="AB71" s="202"/>
      <c r="AC71" s="202"/>
      <c r="AD71" s="202"/>
      <c r="AE71" s="213"/>
      <c r="AF71" s="173"/>
      <c r="AG71" s="173"/>
      <c r="AH71" s="173"/>
      <c r="AI71" s="213"/>
      <c r="AJ71" s="173"/>
      <c r="AK71" s="173"/>
      <c r="AL71" s="173"/>
    </row>
    <row r="72" spans="1:38" ht="15" hidden="1">
      <c r="A72" s="202">
        <f ca="1">IFERROR(__xludf.DUMMYFUNCTION("""COMPUTED_VALUE"""),69)</f>
        <v>69</v>
      </c>
      <c r="B72" s="202"/>
      <c r="C72" s="185"/>
      <c r="D72" s="185"/>
      <c r="E72" s="185"/>
      <c r="F72" s="185"/>
      <c r="G72" s="202"/>
      <c r="H72" s="202"/>
      <c r="I72" s="213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13"/>
      <c r="V72" s="202"/>
      <c r="W72" s="202"/>
      <c r="X72" s="202"/>
      <c r="Y72" s="202"/>
      <c r="Z72" s="202"/>
      <c r="AA72" s="202"/>
      <c r="AB72" s="202"/>
      <c r="AC72" s="202"/>
      <c r="AD72" s="202"/>
      <c r="AE72" s="213"/>
      <c r="AF72" s="173"/>
      <c r="AG72" s="173"/>
      <c r="AH72" s="173"/>
      <c r="AI72" s="213"/>
      <c r="AJ72" s="173"/>
      <c r="AK72" s="173"/>
      <c r="AL72" s="173"/>
    </row>
    <row r="73" spans="1:38" ht="15" hidden="1">
      <c r="A73" s="202">
        <f ca="1">IFERROR(__xludf.DUMMYFUNCTION("""COMPUTED_VALUE"""),70)</f>
        <v>70</v>
      </c>
      <c r="B73" s="202"/>
      <c r="C73" s="185"/>
      <c r="D73" s="185"/>
      <c r="E73" s="185"/>
      <c r="F73" s="185"/>
      <c r="G73" s="202"/>
      <c r="H73" s="202"/>
      <c r="I73" s="213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13"/>
      <c r="V73" s="202"/>
      <c r="W73" s="202"/>
      <c r="X73" s="202"/>
      <c r="Y73" s="202"/>
      <c r="Z73" s="202"/>
      <c r="AA73" s="202"/>
      <c r="AB73" s="202"/>
      <c r="AC73" s="202"/>
      <c r="AD73" s="202"/>
      <c r="AE73" s="213"/>
      <c r="AF73" s="173"/>
      <c r="AG73" s="173"/>
      <c r="AH73" s="173"/>
      <c r="AI73" s="213"/>
      <c r="AJ73" s="173"/>
      <c r="AK73" s="173"/>
      <c r="AL73" s="173"/>
    </row>
    <row r="74" spans="1:38" ht="15" hidden="1">
      <c r="A74" s="202">
        <f ca="1">IFERROR(__xludf.DUMMYFUNCTION("""COMPUTED_VALUE"""),71)</f>
        <v>71</v>
      </c>
      <c r="B74" s="202"/>
      <c r="C74" s="185"/>
      <c r="D74" s="185"/>
      <c r="E74" s="185"/>
      <c r="F74" s="185"/>
      <c r="G74" s="202"/>
      <c r="H74" s="202"/>
      <c r="I74" s="213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13"/>
      <c r="V74" s="202"/>
      <c r="W74" s="202"/>
      <c r="X74" s="202"/>
      <c r="Y74" s="202"/>
      <c r="Z74" s="202"/>
      <c r="AA74" s="202"/>
      <c r="AB74" s="202"/>
      <c r="AC74" s="202"/>
      <c r="AD74" s="202"/>
      <c r="AE74" s="213"/>
      <c r="AF74" s="173"/>
      <c r="AG74" s="173"/>
      <c r="AH74" s="173"/>
      <c r="AI74" s="213"/>
      <c r="AJ74" s="173"/>
      <c r="AK74" s="173"/>
      <c r="AL74" s="173"/>
    </row>
    <row r="75" spans="1:38" ht="15" hidden="1">
      <c r="A75" s="202">
        <f ca="1">IFERROR(__xludf.DUMMYFUNCTION("""COMPUTED_VALUE"""),72)</f>
        <v>72</v>
      </c>
      <c r="B75" s="202"/>
      <c r="C75" s="185"/>
      <c r="D75" s="185"/>
      <c r="E75" s="185"/>
      <c r="F75" s="185"/>
      <c r="G75" s="202"/>
      <c r="H75" s="202"/>
      <c r="I75" s="213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13"/>
      <c r="V75" s="202"/>
      <c r="W75" s="202"/>
      <c r="X75" s="202"/>
      <c r="Y75" s="202"/>
      <c r="Z75" s="202"/>
      <c r="AA75" s="202"/>
      <c r="AB75" s="202"/>
      <c r="AC75" s="202"/>
      <c r="AD75" s="202"/>
      <c r="AE75" s="213"/>
      <c r="AF75" s="173"/>
      <c r="AG75" s="173"/>
      <c r="AH75" s="173"/>
      <c r="AI75" s="213"/>
      <c r="AJ75" s="173"/>
      <c r="AK75" s="173"/>
      <c r="AL75" s="173"/>
    </row>
    <row r="76" spans="1:38" ht="15" hidden="1">
      <c r="A76" s="202">
        <f ca="1">IFERROR(__xludf.DUMMYFUNCTION("""COMPUTED_VALUE"""),73)</f>
        <v>73</v>
      </c>
      <c r="B76" s="202"/>
      <c r="C76" s="185"/>
      <c r="D76" s="185"/>
      <c r="E76" s="185"/>
      <c r="F76" s="185"/>
      <c r="G76" s="202"/>
      <c r="H76" s="202"/>
      <c r="I76" s="213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13"/>
      <c r="V76" s="202"/>
      <c r="W76" s="202"/>
      <c r="X76" s="202"/>
      <c r="Y76" s="202"/>
      <c r="Z76" s="202"/>
      <c r="AA76" s="202"/>
      <c r="AB76" s="202"/>
      <c r="AC76" s="202"/>
      <c r="AD76" s="202"/>
      <c r="AE76" s="213"/>
      <c r="AF76" s="173"/>
      <c r="AG76" s="173"/>
      <c r="AH76" s="173"/>
      <c r="AI76" s="213"/>
      <c r="AJ76" s="173"/>
      <c r="AK76" s="173"/>
      <c r="AL76" s="173"/>
    </row>
    <row r="77" spans="1:38" ht="15" hidden="1">
      <c r="A77" s="202">
        <f ca="1">IFERROR(__xludf.DUMMYFUNCTION("""COMPUTED_VALUE"""),74)</f>
        <v>74</v>
      </c>
      <c r="B77" s="202"/>
      <c r="C77" s="185"/>
      <c r="D77" s="185"/>
      <c r="E77" s="185"/>
      <c r="F77" s="185"/>
      <c r="G77" s="202"/>
      <c r="H77" s="202"/>
      <c r="I77" s="213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13"/>
      <c r="V77" s="202"/>
      <c r="W77" s="202"/>
      <c r="X77" s="202"/>
      <c r="Y77" s="202"/>
      <c r="Z77" s="202"/>
      <c r="AA77" s="202"/>
      <c r="AB77" s="202"/>
      <c r="AC77" s="202"/>
      <c r="AD77" s="202"/>
      <c r="AE77" s="213"/>
      <c r="AF77" s="173"/>
      <c r="AG77" s="173"/>
      <c r="AH77" s="173"/>
      <c r="AI77" s="213"/>
      <c r="AJ77" s="173"/>
      <c r="AK77" s="173"/>
      <c r="AL77" s="173"/>
    </row>
    <row r="78" spans="1:38" ht="15" hidden="1">
      <c r="A78" s="202">
        <f ca="1">IFERROR(__xludf.DUMMYFUNCTION("""COMPUTED_VALUE"""),75)</f>
        <v>75</v>
      </c>
      <c r="B78" s="202"/>
      <c r="C78" s="185"/>
      <c r="D78" s="185"/>
      <c r="E78" s="185"/>
      <c r="F78" s="185"/>
      <c r="G78" s="202"/>
      <c r="H78" s="202"/>
      <c r="I78" s="213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13"/>
      <c r="V78" s="202"/>
      <c r="W78" s="202"/>
      <c r="X78" s="202"/>
      <c r="Y78" s="202"/>
      <c r="Z78" s="202"/>
      <c r="AA78" s="202"/>
      <c r="AB78" s="202"/>
      <c r="AC78" s="202"/>
      <c r="AD78" s="202"/>
      <c r="AE78" s="213"/>
      <c r="AF78" s="173"/>
      <c r="AG78" s="173"/>
      <c r="AH78" s="173"/>
      <c r="AI78" s="213"/>
      <c r="AJ78" s="173"/>
      <c r="AK78" s="173"/>
      <c r="AL78" s="173"/>
    </row>
    <row r="79" spans="1:38" ht="15" hidden="1">
      <c r="A79" s="202">
        <f ca="1">IFERROR(__xludf.DUMMYFUNCTION("""COMPUTED_VALUE"""),76)</f>
        <v>76</v>
      </c>
      <c r="B79" s="202"/>
      <c r="C79" s="185"/>
      <c r="D79" s="185"/>
      <c r="E79" s="185"/>
      <c r="F79" s="185"/>
      <c r="G79" s="202"/>
      <c r="H79" s="202"/>
      <c r="I79" s="213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13"/>
      <c r="V79" s="202"/>
      <c r="W79" s="202"/>
      <c r="X79" s="202"/>
      <c r="Y79" s="202"/>
      <c r="Z79" s="202"/>
      <c r="AA79" s="202"/>
      <c r="AB79" s="202"/>
      <c r="AC79" s="202"/>
      <c r="AD79" s="202"/>
      <c r="AE79" s="213"/>
      <c r="AF79" s="173"/>
      <c r="AG79" s="173"/>
      <c r="AH79" s="173"/>
      <c r="AI79" s="213"/>
      <c r="AJ79" s="173"/>
      <c r="AK79" s="173"/>
      <c r="AL79" s="173"/>
    </row>
    <row r="80" spans="1:38" ht="15" hidden="1">
      <c r="A80" s="202">
        <f ca="1">IFERROR(__xludf.DUMMYFUNCTION("""COMPUTED_VALUE"""),77)</f>
        <v>77</v>
      </c>
      <c r="B80" s="202"/>
      <c r="C80" s="185"/>
      <c r="D80" s="185"/>
      <c r="E80" s="185"/>
      <c r="F80" s="185"/>
      <c r="G80" s="202"/>
      <c r="H80" s="202"/>
      <c r="I80" s="213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13"/>
      <c r="V80" s="202"/>
      <c r="W80" s="202"/>
      <c r="X80" s="202"/>
      <c r="Y80" s="202"/>
      <c r="Z80" s="202"/>
      <c r="AA80" s="202"/>
      <c r="AB80" s="202"/>
      <c r="AC80" s="202"/>
      <c r="AD80" s="202"/>
      <c r="AE80" s="213"/>
      <c r="AF80" s="173"/>
      <c r="AG80" s="173"/>
      <c r="AH80" s="173"/>
      <c r="AI80" s="213"/>
      <c r="AJ80" s="173"/>
      <c r="AK80" s="173"/>
      <c r="AL80" s="173"/>
    </row>
    <row r="81" spans="1:38" ht="15" hidden="1">
      <c r="A81" s="202">
        <f ca="1">IFERROR(__xludf.DUMMYFUNCTION("""COMPUTED_VALUE"""),78)</f>
        <v>78</v>
      </c>
      <c r="B81" s="202"/>
      <c r="C81" s="185"/>
      <c r="D81" s="185"/>
      <c r="E81" s="185"/>
      <c r="F81" s="185"/>
      <c r="G81" s="202"/>
      <c r="H81" s="202"/>
      <c r="I81" s="213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13"/>
      <c r="V81" s="202"/>
      <c r="W81" s="202"/>
      <c r="X81" s="202"/>
      <c r="Y81" s="202"/>
      <c r="Z81" s="202"/>
      <c r="AA81" s="202"/>
      <c r="AB81" s="202"/>
      <c r="AC81" s="202"/>
      <c r="AD81" s="202"/>
      <c r="AE81" s="213"/>
      <c r="AF81" s="173"/>
      <c r="AG81" s="173"/>
      <c r="AH81" s="173"/>
      <c r="AI81" s="213"/>
      <c r="AJ81" s="173"/>
      <c r="AK81" s="173"/>
      <c r="AL81" s="173"/>
    </row>
    <row r="82" spans="1:38" ht="15" hidden="1">
      <c r="A82" s="202">
        <f ca="1">IFERROR(__xludf.DUMMYFUNCTION("""COMPUTED_VALUE"""),79)</f>
        <v>79</v>
      </c>
      <c r="B82" s="202"/>
      <c r="C82" s="185"/>
      <c r="D82" s="185"/>
      <c r="E82" s="185"/>
      <c r="F82" s="185"/>
      <c r="G82" s="202"/>
      <c r="H82" s="202"/>
      <c r="I82" s="213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13"/>
      <c r="V82" s="202"/>
      <c r="W82" s="202"/>
      <c r="X82" s="202"/>
      <c r="Y82" s="202"/>
      <c r="Z82" s="202"/>
      <c r="AA82" s="202"/>
      <c r="AB82" s="202"/>
      <c r="AC82" s="202"/>
      <c r="AD82" s="202"/>
      <c r="AE82" s="213"/>
      <c r="AF82" s="173"/>
      <c r="AG82" s="173"/>
      <c r="AH82" s="173"/>
      <c r="AI82" s="213"/>
      <c r="AJ82" s="173"/>
      <c r="AK82" s="173"/>
      <c r="AL82" s="173"/>
    </row>
    <row r="83" spans="1:38" ht="15" hidden="1">
      <c r="A83" s="202">
        <f ca="1">IFERROR(__xludf.DUMMYFUNCTION("""COMPUTED_VALUE"""),80)</f>
        <v>80</v>
      </c>
      <c r="B83" s="202"/>
      <c r="C83" s="185"/>
      <c r="D83" s="185"/>
      <c r="E83" s="185"/>
      <c r="F83" s="185"/>
      <c r="G83" s="202"/>
      <c r="H83" s="202"/>
      <c r="I83" s="213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13"/>
      <c r="V83" s="202"/>
      <c r="W83" s="202"/>
      <c r="X83" s="202"/>
      <c r="Y83" s="202"/>
      <c r="Z83" s="202"/>
      <c r="AA83" s="202"/>
      <c r="AB83" s="202"/>
      <c r="AC83" s="202"/>
      <c r="AD83" s="202"/>
      <c r="AE83" s="213"/>
      <c r="AF83" s="173"/>
      <c r="AG83" s="173"/>
      <c r="AH83" s="173"/>
      <c r="AI83" s="213"/>
      <c r="AJ83" s="173"/>
      <c r="AK83" s="173"/>
      <c r="AL83" s="173"/>
    </row>
    <row r="84" spans="1:38" ht="15" hidden="1">
      <c r="A84" s="202">
        <f ca="1">IFERROR(__xludf.DUMMYFUNCTION("""COMPUTED_VALUE"""),81)</f>
        <v>81</v>
      </c>
      <c r="B84" s="202"/>
      <c r="C84" s="185"/>
      <c r="D84" s="185"/>
      <c r="E84" s="185"/>
      <c r="F84" s="185"/>
      <c r="G84" s="202"/>
      <c r="H84" s="202"/>
      <c r="I84" s="213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13"/>
      <c r="V84" s="202"/>
      <c r="W84" s="202"/>
      <c r="X84" s="202"/>
      <c r="Y84" s="202"/>
      <c r="Z84" s="202"/>
      <c r="AA84" s="202"/>
      <c r="AB84" s="202"/>
      <c r="AC84" s="202"/>
      <c r="AD84" s="202"/>
      <c r="AE84" s="213"/>
      <c r="AF84" s="173"/>
      <c r="AG84" s="173"/>
      <c r="AH84" s="173"/>
      <c r="AI84" s="213"/>
      <c r="AJ84" s="173"/>
      <c r="AK84" s="173"/>
      <c r="AL84" s="173"/>
    </row>
    <row r="85" spans="1:38" ht="15" hidden="1">
      <c r="A85" s="202">
        <f ca="1">IFERROR(__xludf.DUMMYFUNCTION("""COMPUTED_VALUE"""),82)</f>
        <v>82</v>
      </c>
      <c r="B85" s="202"/>
      <c r="C85" s="185"/>
      <c r="D85" s="185"/>
      <c r="E85" s="185"/>
      <c r="F85" s="185"/>
      <c r="G85" s="202"/>
      <c r="H85" s="202"/>
      <c r="I85" s="213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13"/>
      <c r="V85" s="202"/>
      <c r="W85" s="202"/>
      <c r="X85" s="202"/>
      <c r="Y85" s="202"/>
      <c r="Z85" s="202"/>
      <c r="AA85" s="202"/>
      <c r="AB85" s="202"/>
      <c r="AC85" s="202"/>
      <c r="AD85" s="202"/>
      <c r="AE85" s="213"/>
      <c r="AF85" s="173"/>
      <c r="AG85" s="173"/>
      <c r="AH85" s="173"/>
      <c r="AI85" s="213"/>
      <c r="AJ85" s="173"/>
      <c r="AK85" s="173"/>
      <c r="AL85" s="173"/>
    </row>
    <row r="86" spans="1:38" ht="15" hidden="1">
      <c r="A86" s="202">
        <f ca="1">IFERROR(__xludf.DUMMYFUNCTION("""COMPUTED_VALUE"""),83)</f>
        <v>83</v>
      </c>
      <c r="B86" s="202"/>
      <c r="C86" s="185"/>
      <c r="D86" s="185"/>
      <c r="E86" s="185"/>
      <c r="F86" s="185"/>
      <c r="G86" s="202"/>
      <c r="H86" s="202"/>
      <c r="I86" s="21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13"/>
      <c r="V86" s="202"/>
      <c r="W86" s="202"/>
      <c r="X86" s="202"/>
      <c r="Y86" s="202"/>
      <c r="Z86" s="202"/>
      <c r="AA86" s="202"/>
      <c r="AB86" s="202"/>
      <c r="AC86" s="202"/>
      <c r="AD86" s="202"/>
      <c r="AE86" s="213"/>
      <c r="AF86" s="173"/>
      <c r="AG86" s="173"/>
      <c r="AH86" s="173"/>
      <c r="AI86" s="213"/>
      <c r="AJ86" s="173"/>
      <c r="AK86" s="173"/>
      <c r="AL86" s="173"/>
    </row>
    <row r="87" spans="1:38" ht="15" hidden="1">
      <c r="A87" s="202">
        <f ca="1">IFERROR(__xludf.DUMMYFUNCTION("""COMPUTED_VALUE"""),84)</f>
        <v>84</v>
      </c>
      <c r="B87" s="202"/>
      <c r="C87" s="185"/>
      <c r="D87" s="185"/>
      <c r="E87" s="185"/>
      <c r="F87" s="185"/>
      <c r="G87" s="202"/>
      <c r="H87" s="202"/>
      <c r="I87" s="213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13"/>
      <c r="V87" s="202"/>
      <c r="W87" s="202"/>
      <c r="X87" s="202"/>
      <c r="Y87" s="202"/>
      <c r="Z87" s="202"/>
      <c r="AA87" s="202"/>
      <c r="AB87" s="202"/>
      <c r="AC87" s="202"/>
      <c r="AD87" s="202"/>
      <c r="AE87" s="213"/>
      <c r="AF87" s="173"/>
      <c r="AG87" s="173"/>
      <c r="AH87" s="173"/>
      <c r="AI87" s="213"/>
      <c r="AJ87" s="173"/>
      <c r="AK87" s="173"/>
      <c r="AL87" s="173"/>
    </row>
    <row r="88" spans="1:38" ht="15" hidden="1">
      <c r="A88" s="202">
        <f ca="1">IFERROR(__xludf.DUMMYFUNCTION("""COMPUTED_VALUE"""),85)</f>
        <v>85</v>
      </c>
      <c r="B88" s="202"/>
      <c r="C88" s="185"/>
      <c r="D88" s="185"/>
      <c r="E88" s="185"/>
      <c r="F88" s="185"/>
      <c r="G88" s="202"/>
      <c r="H88" s="202"/>
      <c r="I88" s="213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13"/>
      <c r="V88" s="202"/>
      <c r="W88" s="202"/>
      <c r="X88" s="202"/>
      <c r="Y88" s="202"/>
      <c r="Z88" s="202"/>
      <c r="AA88" s="202"/>
      <c r="AB88" s="202"/>
      <c r="AC88" s="202"/>
      <c r="AD88" s="202"/>
      <c r="AE88" s="213"/>
      <c r="AF88" s="173"/>
      <c r="AG88" s="173"/>
      <c r="AH88" s="173"/>
      <c r="AI88" s="213"/>
      <c r="AJ88" s="173"/>
      <c r="AK88" s="173"/>
      <c r="AL88" s="173"/>
    </row>
    <row r="89" spans="1:38" ht="15" hidden="1">
      <c r="A89" s="202">
        <f ca="1">IFERROR(__xludf.DUMMYFUNCTION("""COMPUTED_VALUE"""),86)</f>
        <v>86</v>
      </c>
      <c r="B89" s="202"/>
      <c r="C89" s="185"/>
      <c r="D89" s="185"/>
      <c r="E89" s="185"/>
      <c r="F89" s="185"/>
      <c r="G89" s="202"/>
      <c r="H89" s="202"/>
      <c r="I89" s="213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13"/>
      <c r="V89" s="202"/>
      <c r="W89" s="202"/>
      <c r="X89" s="202"/>
      <c r="Y89" s="202"/>
      <c r="Z89" s="202"/>
      <c r="AA89" s="202"/>
      <c r="AB89" s="202"/>
      <c r="AC89" s="202"/>
      <c r="AD89" s="202"/>
      <c r="AE89" s="213"/>
      <c r="AF89" s="173"/>
      <c r="AG89" s="173"/>
      <c r="AH89" s="173"/>
      <c r="AI89" s="213"/>
      <c r="AJ89" s="173"/>
      <c r="AK89" s="173"/>
      <c r="AL89" s="173"/>
    </row>
    <row r="90" spans="1:38" ht="15" hidden="1">
      <c r="A90" s="202">
        <f ca="1">IFERROR(__xludf.DUMMYFUNCTION("""COMPUTED_VALUE"""),87)</f>
        <v>87</v>
      </c>
      <c r="B90" s="202"/>
      <c r="C90" s="185"/>
      <c r="D90" s="185"/>
      <c r="E90" s="185"/>
      <c r="F90" s="185"/>
      <c r="G90" s="202"/>
      <c r="H90" s="202"/>
      <c r="I90" s="213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13"/>
      <c r="V90" s="202"/>
      <c r="W90" s="202"/>
      <c r="X90" s="202"/>
      <c r="Y90" s="202"/>
      <c r="Z90" s="202"/>
      <c r="AA90" s="202"/>
      <c r="AB90" s="202"/>
      <c r="AC90" s="202"/>
      <c r="AD90" s="202"/>
      <c r="AE90" s="213"/>
      <c r="AF90" s="173"/>
      <c r="AG90" s="173"/>
      <c r="AH90" s="173"/>
      <c r="AI90" s="213"/>
      <c r="AJ90" s="173"/>
      <c r="AK90" s="173"/>
      <c r="AL90" s="173"/>
    </row>
    <row r="91" spans="1:38" ht="15" hidden="1">
      <c r="A91" s="202">
        <f ca="1">IFERROR(__xludf.DUMMYFUNCTION("""COMPUTED_VALUE"""),88)</f>
        <v>88</v>
      </c>
      <c r="B91" s="202"/>
      <c r="C91" s="185"/>
      <c r="D91" s="185"/>
      <c r="E91" s="185"/>
      <c r="F91" s="185"/>
      <c r="G91" s="202"/>
      <c r="H91" s="202"/>
      <c r="I91" s="213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13"/>
      <c r="V91" s="202"/>
      <c r="W91" s="202"/>
      <c r="X91" s="202"/>
      <c r="Y91" s="202"/>
      <c r="Z91" s="202"/>
      <c r="AA91" s="202"/>
      <c r="AB91" s="202"/>
      <c r="AC91" s="202"/>
      <c r="AD91" s="202"/>
      <c r="AE91" s="213"/>
      <c r="AF91" s="173"/>
      <c r="AG91" s="173"/>
      <c r="AH91" s="173"/>
      <c r="AI91" s="213"/>
      <c r="AJ91" s="173"/>
      <c r="AK91" s="173"/>
      <c r="AL91" s="173"/>
    </row>
    <row r="92" spans="1:38" ht="15" hidden="1">
      <c r="A92" s="202">
        <f ca="1">IFERROR(__xludf.DUMMYFUNCTION("""COMPUTED_VALUE"""),89)</f>
        <v>89</v>
      </c>
      <c r="B92" s="202"/>
      <c r="C92" s="185"/>
      <c r="D92" s="185"/>
      <c r="E92" s="185"/>
      <c r="F92" s="185"/>
      <c r="G92" s="202"/>
      <c r="H92" s="202"/>
      <c r="I92" s="213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13"/>
      <c r="V92" s="202"/>
      <c r="W92" s="202"/>
      <c r="X92" s="202"/>
      <c r="Y92" s="202"/>
      <c r="Z92" s="202"/>
      <c r="AA92" s="202"/>
      <c r="AB92" s="202"/>
      <c r="AC92" s="202"/>
      <c r="AD92" s="202"/>
      <c r="AE92" s="213"/>
      <c r="AF92" s="173"/>
      <c r="AG92" s="173"/>
      <c r="AH92" s="173"/>
      <c r="AI92" s="213"/>
      <c r="AJ92" s="173"/>
      <c r="AK92" s="173"/>
      <c r="AL92" s="173"/>
    </row>
    <row r="93" spans="1:38" ht="15" hidden="1">
      <c r="A93" s="202">
        <f ca="1">IFERROR(__xludf.DUMMYFUNCTION("""COMPUTED_VALUE"""),90)</f>
        <v>90</v>
      </c>
      <c r="B93" s="202"/>
      <c r="C93" s="185"/>
      <c r="D93" s="185"/>
      <c r="E93" s="185"/>
      <c r="F93" s="185"/>
      <c r="G93" s="202"/>
      <c r="H93" s="202"/>
      <c r="I93" s="213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13"/>
      <c r="V93" s="202"/>
      <c r="W93" s="202"/>
      <c r="X93" s="202"/>
      <c r="Y93" s="202"/>
      <c r="Z93" s="202"/>
      <c r="AA93" s="202"/>
      <c r="AB93" s="202"/>
      <c r="AC93" s="202"/>
      <c r="AD93" s="202"/>
      <c r="AE93" s="213"/>
      <c r="AF93" s="173"/>
      <c r="AG93" s="173"/>
      <c r="AH93" s="173"/>
      <c r="AI93" s="213"/>
      <c r="AJ93" s="173"/>
      <c r="AK93" s="173"/>
      <c r="AL93" s="173"/>
    </row>
    <row r="94" spans="1:38" ht="15" hidden="1">
      <c r="A94" s="202">
        <f ca="1">IFERROR(__xludf.DUMMYFUNCTION("""COMPUTED_VALUE"""),91)</f>
        <v>91</v>
      </c>
      <c r="B94" s="202"/>
      <c r="C94" s="185"/>
      <c r="D94" s="185"/>
      <c r="E94" s="185"/>
      <c r="F94" s="185"/>
      <c r="G94" s="202"/>
      <c r="H94" s="202"/>
      <c r="I94" s="213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13"/>
      <c r="V94" s="202"/>
      <c r="W94" s="202"/>
      <c r="X94" s="202"/>
      <c r="Y94" s="202"/>
      <c r="Z94" s="202"/>
      <c r="AA94" s="202"/>
      <c r="AB94" s="202"/>
      <c r="AC94" s="202"/>
      <c r="AD94" s="202"/>
      <c r="AE94" s="213"/>
      <c r="AF94" s="173"/>
      <c r="AG94" s="173"/>
      <c r="AH94" s="173"/>
      <c r="AI94" s="213"/>
      <c r="AJ94" s="173"/>
      <c r="AK94" s="173"/>
      <c r="AL94" s="173"/>
    </row>
    <row r="95" spans="1:38" ht="15" hidden="1">
      <c r="A95" s="202">
        <f ca="1">IFERROR(__xludf.DUMMYFUNCTION("""COMPUTED_VALUE"""),92)</f>
        <v>92</v>
      </c>
      <c r="B95" s="202"/>
      <c r="C95" s="185"/>
      <c r="D95" s="185"/>
      <c r="E95" s="185"/>
      <c r="F95" s="185"/>
      <c r="G95" s="202"/>
      <c r="H95" s="202"/>
      <c r="I95" s="213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13"/>
      <c r="V95" s="202"/>
      <c r="W95" s="202"/>
      <c r="X95" s="202"/>
      <c r="Y95" s="202"/>
      <c r="Z95" s="202"/>
      <c r="AA95" s="202"/>
      <c r="AB95" s="202"/>
      <c r="AC95" s="202"/>
      <c r="AD95" s="202"/>
      <c r="AE95" s="213"/>
      <c r="AF95" s="173"/>
      <c r="AG95" s="173"/>
      <c r="AH95" s="173"/>
      <c r="AI95" s="213"/>
      <c r="AJ95" s="173"/>
      <c r="AK95" s="173"/>
      <c r="AL95" s="173"/>
    </row>
    <row r="96" spans="1:38" ht="15" hidden="1">
      <c r="A96" s="202">
        <f ca="1">IFERROR(__xludf.DUMMYFUNCTION("""COMPUTED_VALUE"""),93)</f>
        <v>93</v>
      </c>
      <c r="B96" s="202"/>
      <c r="C96" s="185"/>
      <c r="D96" s="185"/>
      <c r="E96" s="185"/>
      <c r="F96" s="185"/>
      <c r="G96" s="202"/>
      <c r="H96" s="202"/>
      <c r="I96" s="213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13"/>
      <c r="V96" s="202"/>
      <c r="W96" s="202"/>
      <c r="X96" s="202"/>
      <c r="Y96" s="202"/>
      <c r="Z96" s="202"/>
      <c r="AA96" s="202"/>
      <c r="AB96" s="202"/>
      <c r="AC96" s="202"/>
      <c r="AD96" s="202"/>
      <c r="AE96" s="213"/>
      <c r="AF96" s="173"/>
      <c r="AG96" s="173"/>
      <c r="AH96" s="173"/>
      <c r="AI96" s="213"/>
      <c r="AJ96" s="173"/>
      <c r="AK96" s="173"/>
      <c r="AL96" s="173"/>
    </row>
    <row r="97" spans="1:38" ht="15" hidden="1">
      <c r="A97" s="202">
        <f ca="1">IFERROR(__xludf.DUMMYFUNCTION("""COMPUTED_VALUE"""),94)</f>
        <v>94</v>
      </c>
      <c r="B97" s="202"/>
      <c r="C97" s="185"/>
      <c r="D97" s="185"/>
      <c r="E97" s="185"/>
      <c r="F97" s="185"/>
      <c r="G97" s="202"/>
      <c r="H97" s="202"/>
      <c r="I97" s="213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13"/>
      <c r="V97" s="202"/>
      <c r="W97" s="202"/>
      <c r="X97" s="202"/>
      <c r="Y97" s="202"/>
      <c r="Z97" s="202"/>
      <c r="AA97" s="202"/>
      <c r="AB97" s="202"/>
      <c r="AC97" s="202"/>
      <c r="AD97" s="202"/>
      <c r="AE97" s="213"/>
      <c r="AF97" s="173"/>
      <c r="AG97" s="173"/>
      <c r="AH97" s="173"/>
      <c r="AI97" s="213"/>
      <c r="AJ97" s="173"/>
      <c r="AK97" s="173"/>
      <c r="AL97" s="173"/>
    </row>
    <row r="98" spans="1:38" ht="15" hidden="1">
      <c r="A98" s="202">
        <f ca="1">IFERROR(__xludf.DUMMYFUNCTION("""COMPUTED_VALUE"""),95)</f>
        <v>95</v>
      </c>
      <c r="B98" s="202"/>
      <c r="C98" s="185"/>
      <c r="D98" s="185"/>
      <c r="E98" s="185"/>
      <c r="F98" s="185"/>
      <c r="G98" s="202"/>
      <c r="H98" s="202"/>
      <c r="I98" s="213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13"/>
      <c r="V98" s="202"/>
      <c r="W98" s="202"/>
      <c r="X98" s="202"/>
      <c r="Y98" s="202"/>
      <c r="Z98" s="202"/>
      <c r="AA98" s="202"/>
      <c r="AB98" s="202"/>
      <c r="AC98" s="202"/>
      <c r="AD98" s="202"/>
      <c r="AE98" s="213"/>
      <c r="AF98" s="173"/>
      <c r="AG98" s="173"/>
      <c r="AH98" s="173"/>
      <c r="AI98" s="213"/>
      <c r="AJ98" s="173"/>
      <c r="AK98" s="173"/>
      <c r="AL98" s="173"/>
    </row>
    <row r="99" spans="1:38" ht="14.25">
      <c r="A99" s="219" t="str">
        <f ca="1">IFERROR(__xludf.DUMMYFUNCTION("""COMPUTED_VALUE"""),"Итого:")</f>
        <v>Итого:</v>
      </c>
      <c r="B99" s="219"/>
      <c r="C99" s="219"/>
      <c r="D99" s="219"/>
      <c r="E99" s="219"/>
      <c r="F99" s="219"/>
      <c r="G99" s="219"/>
      <c r="H99" s="228">
        <f t="shared" ref="H99:AJ99" si="1">SUM(H4:H98)</f>
        <v>0</v>
      </c>
      <c r="I99" s="228">
        <f t="shared" si="1"/>
        <v>23</v>
      </c>
      <c r="J99" s="228">
        <f t="shared" si="1"/>
        <v>20</v>
      </c>
      <c r="K99" s="228">
        <f t="shared" si="1"/>
        <v>0</v>
      </c>
      <c r="L99" s="228">
        <f t="shared" si="1"/>
        <v>0</v>
      </c>
      <c r="M99" s="228">
        <f t="shared" si="1"/>
        <v>0</v>
      </c>
      <c r="N99" s="228">
        <f t="shared" si="1"/>
        <v>0</v>
      </c>
      <c r="O99" s="228">
        <f t="shared" si="1"/>
        <v>0</v>
      </c>
      <c r="P99" s="228">
        <f t="shared" si="1"/>
        <v>0</v>
      </c>
      <c r="Q99" s="228">
        <f t="shared" si="1"/>
        <v>0</v>
      </c>
      <c r="R99" s="228">
        <f t="shared" si="1"/>
        <v>0</v>
      </c>
      <c r="S99" s="228">
        <f t="shared" si="1"/>
        <v>0</v>
      </c>
      <c r="T99" s="228">
        <f t="shared" si="1"/>
        <v>0</v>
      </c>
      <c r="U99" s="228">
        <f t="shared" si="1"/>
        <v>67</v>
      </c>
      <c r="V99" s="228">
        <f t="shared" si="1"/>
        <v>66</v>
      </c>
      <c r="W99" s="228">
        <f t="shared" si="1"/>
        <v>60</v>
      </c>
      <c r="X99" s="228">
        <f t="shared" si="1"/>
        <v>0</v>
      </c>
      <c r="Y99" s="228">
        <f t="shared" si="1"/>
        <v>0</v>
      </c>
      <c r="Z99" s="228">
        <f t="shared" si="1"/>
        <v>0</v>
      </c>
      <c r="AA99" s="228">
        <f t="shared" si="1"/>
        <v>0</v>
      </c>
      <c r="AB99" s="228">
        <f t="shared" si="1"/>
        <v>0</v>
      </c>
      <c r="AC99" s="228">
        <f t="shared" si="1"/>
        <v>0</v>
      </c>
      <c r="AD99" s="228">
        <f t="shared" si="1"/>
        <v>0</v>
      </c>
      <c r="AE99" s="228">
        <f t="shared" si="1"/>
        <v>64</v>
      </c>
      <c r="AF99" s="228">
        <f t="shared" si="1"/>
        <v>0</v>
      </c>
      <c r="AG99" s="228">
        <f t="shared" si="1"/>
        <v>0</v>
      </c>
      <c r="AH99" s="228">
        <f t="shared" si="1"/>
        <v>0</v>
      </c>
      <c r="AI99" s="228">
        <f t="shared" si="1"/>
        <v>23</v>
      </c>
      <c r="AJ99" s="228">
        <f t="shared" si="1"/>
        <v>0</v>
      </c>
    </row>
    <row r="100" spans="1:38" ht="15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</row>
    <row r="101" spans="1:38" ht="15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</row>
    <row r="102" spans="1:38" ht="15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</row>
    <row r="103" spans="1:38" ht="15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</row>
    <row r="104" spans="1:38" ht="15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</row>
    <row r="105" spans="1:38" ht="15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</row>
    <row r="106" spans="1:38" ht="15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</row>
    <row r="107" spans="1:38" ht="15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</row>
    <row r="108" spans="1:38" ht="15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</row>
    <row r="109" spans="1:38" ht="15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</row>
    <row r="110" spans="1:38" ht="15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</row>
    <row r="111" spans="1:38" ht="15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</row>
    <row r="112" spans="1:38" ht="15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</row>
    <row r="113" spans="1:30" ht="15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</row>
    <row r="114" spans="1:30" ht="15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</row>
    <row r="115" spans="1:30" ht="15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</row>
    <row r="116" spans="1:30" ht="15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</row>
    <row r="117" spans="1:30" ht="15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</row>
    <row r="118" spans="1:30" ht="15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</row>
    <row r="119" spans="1:30" ht="15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</row>
    <row r="120" spans="1:30" ht="15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</row>
    <row r="121" spans="1:30" ht="15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</row>
    <row r="122" spans="1:30" ht="15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</row>
    <row r="123" spans="1:30" ht="15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</row>
    <row r="124" spans="1:30" ht="15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</row>
    <row r="125" spans="1:30" ht="15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</row>
    <row r="126" spans="1:30" ht="15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</row>
    <row r="127" spans="1:30" ht="15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</row>
    <row r="128" spans="1:30" ht="15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</row>
    <row r="129" spans="1:30" ht="15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</row>
    <row r="130" spans="1:30" ht="15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</row>
    <row r="131" spans="1:30" ht="15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</row>
    <row r="132" spans="1:30" ht="15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</row>
    <row r="133" spans="1:30" ht="15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</row>
    <row r="134" spans="1:30" ht="15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</row>
    <row r="135" spans="1:30" ht="15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</row>
    <row r="136" spans="1:30" ht="15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</row>
    <row r="137" spans="1:30" ht="15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</row>
    <row r="138" spans="1:30" ht="15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</row>
    <row r="139" spans="1:30" ht="15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</row>
    <row r="140" spans="1:30" ht="1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</row>
    <row r="141" spans="1:30" ht="1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</row>
    <row r="142" spans="1:30" ht="1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</row>
    <row r="143" spans="1:30" ht="1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</row>
    <row r="144" spans="1:30" ht="1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</row>
    <row r="145" spans="1:30" ht="15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</row>
    <row r="146" spans="1:30" ht="15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</row>
    <row r="147" spans="1:30" ht="1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</row>
    <row r="148" spans="1:30" ht="15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</row>
    <row r="149" spans="1:30" ht="15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</row>
    <row r="150" spans="1:30" ht="15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</row>
    <row r="151" spans="1:30" ht="15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</row>
    <row r="152" spans="1:30" ht="15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</row>
    <row r="153" spans="1:30" ht="15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</row>
    <row r="154" spans="1:30" ht="15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</row>
    <row r="155" spans="1:30" ht="15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</row>
    <row r="156" spans="1:30" ht="15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</row>
    <row r="157" spans="1:30" ht="1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</row>
    <row r="158" spans="1:30" ht="15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</row>
    <row r="159" spans="1:30" ht="15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</row>
    <row r="160" spans="1:30" ht="1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</row>
    <row r="161" spans="1:30" ht="15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</row>
    <row r="162" spans="1:30" ht="1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</row>
    <row r="163" spans="1:30" ht="1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</row>
    <row r="164" spans="1:30" ht="15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</row>
    <row r="165" spans="1:30" ht="15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</row>
    <row r="166" spans="1:30" ht="15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</row>
    <row r="167" spans="1:30" ht="15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</row>
    <row r="168" spans="1:30" ht="15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</row>
    <row r="169" spans="1:30" ht="15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</row>
    <row r="170" spans="1:30" ht="15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</row>
    <row r="171" spans="1:30" ht="15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</row>
    <row r="172" spans="1:30" ht="15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</row>
    <row r="173" spans="1:30" ht="15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</row>
    <row r="174" spans="1:30" ht="15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</row>
    <row r="175" spans="1:30" ht="15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</row>
    <row r="176" spans="1:30" ht="15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</row>
    <row r="177" spans="1:30" ht="15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</row>
    <row r="178" spans="1:30" ht="15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</row>
    <row r="179" spans="1:30" ht="15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</row>
    <row r="180" spans="1:30" ht="15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</row>
    <row r="181" spans="1:30" ht="15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</row>
    <row r="182" spans="1:30" ht="15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</row>
    <row r="183" spans="1:30" ht="15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</row>
    <row r="184" spans="1:30" ht="15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</row>
    <row r="185" spans="1:30" ht="15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</row>
    <row r="186" spans="1:30" ht="15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</row>
    <row r="187" spans="1:30" ht="15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</row>
    <row r="188" spans="1:30" ht="15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</row>
    <row r="189" spans="1:30" ht="15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</row>
    <row r="190" spans="1:30" ht="15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</row>
    <row r="191" spans="1:30" ht="1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</row>
    <row r="192" spans="1:30" ht="15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</row>
    <row r="193" spans="1:30" ht="15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</row>
    <row r="194" spans="1:30" ht="15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</row>
    <row r="195" spans="1:30" ht="15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</row>
    <row r="196" spans="1:30" ht="15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</row>
    <row r="197" spans="1:30" ht="15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</row>
    <row r="198" spans="1:30" ht="15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</row>
    <row r="199" spans="1:30" ht="15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</row>
    <row r="200" spans="1:30" ht="15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</row>
    <row r="201" spans="1:30" ht="15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</row>
    <row r="202" spans="1:30" ht="15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</row>
    <row r="203" spans="1:30" ht="15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</row>
    <row r="204" spans="1:30" ht="15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</row>
    <row r="205" spans="1:30" ht="15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</row>
    <row r="206" spans="1:30" ht="15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</row>
    <row r="207" spans="1:30" ht="15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</row>
    <row r="208" spans="1:30" ht="15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</row>
    <row r="209" spans="1:30" ht="15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</row>
    <row r="210" spans="1:30" ht="15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</row>
    <row r="211" spans="1:30" ht="15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</row>
    <row r="212" spans="1:30" ht="15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</row>
    <row r="213" spans="1:30" ht="15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</row>
    <row r="214" spans="1:30" ht="15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</row>
    <row r="215" spans="1:30" ht="15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</row>
    <row r="216" spans="1:30" ht="15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</row>
    <row r="217" spans="1:30" ht="15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</row>
    <row r="218" spans="1:30" ht="15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</row>
    <row r="219" spans="1:30" ht="15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</row>
    <row r="220" spans="1:30" ht="15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</row>
    <row r="221" spans="1:30" ht="15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</row>
    <row r="222" spans="1:30" ht="15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</row>
    <row r="223" spans="1:30" ht="15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</row>
    <row r="224" spans="1:30" ht="15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</row>
    <row r="225" spans="1:30" ht="15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</row>
    <row r="226" spans="1:30" ht="15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</row>
    <row r="227" spans="1:30" ht="15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</row>
    <row r="228" spans="1:30" ht="15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</row>
    <row r="229" spans="1:30" ht="15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</row>
    <row r="230" spans="1:30" ht="15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</row>
    <row r="231" spans="1:30" ht="15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</row>
    <row r="232" spans="1:30" ht="15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</row>
    <row r="233" spans="1:30" ht="15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</row>
    <row r="234" spans="1:30" ht="15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</row>
    <row r="235" spans="1:30" ht="15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</row>
    <row r="236" spans="1:30" ht="15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</row>
    <row r="237" spans="1:30" ht="15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</row>
    <row r="238" spans="1:30" ht="15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</row>
    <row r="239" spans="1:30" ht="15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</row>
    <row r="240" spans="1:30" ht="15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</row>
    <row r="241" spans="1:30" ht="15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</row>
    <row r="242" spans="1:30" ht="15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</row>
    <row r="243" spans="1:30" ht="15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</row>
    <row r="244" spans="1:30" ht="15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</row>
    <row r="245" spans="1:30" ht="15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</row>
    <row r="246" spans="1:30" ht="15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</row>
    <row r="247" spans="1:30" ht="15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</row>
    <row r="248" spans="1:30" ht="15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</row>
    <row r="249" spans="1:30" ht="15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</row>
    <row r="250" spans="1:30" ht="15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</row>
    <row r="251" spans="1:30" ht="15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</row>
    <row r="252" spans="1:30" ht="15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</row>
    <row r="253" spans="1:30" ht="15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</row>
    <row r="254" spans="1:30" ht="15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</row>
    <row r="255" spans="1:30" ht="15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</row>
    <row r="256" spans="1:30" ht="15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</row>
    <row r="257" spans="1:30" ht="15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</row>
    <row r="258" spans="1:30" ht="15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</row>
    <row r="259" spans="1:30" ht="15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</row>
    <row r="260" spans="1:30" ht="15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</row>
    <row r="261" spans="1:30" ht="15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</row>
    <row r="262" spans="1:30" ht="15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</row>
    <row r="263" spans="1:30" ht="15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</row>
    <row r="264" spans="1:30" ht="15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</row>
    <row r="265" spans="1:30" ht="15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</row>
    <row r="266" spans="1:30" ht="15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</row>
    <row r="267" spans="1:30" ht="15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</row>
    <row r="268" spans="1:30" ht="15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</row>
    <row r="269" spans="1:30" ht="15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</row>
    <row r="270" spans="1:30" ht="15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</row>
    <row r="271" spans="1:30" ht="15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</row>
    <row r="272" spans="1:30" ht="15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</row>
    <row r="273" spans="1:30" ht="15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</row>
    <row r="274" spans="1:30" ht="15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</row>
    <row r="275" spans="1:30" ht="15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</row>
    <row r="276" spans="1:30" ht="15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</row>
    <row r="277" spans="1:30" ht="15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</row>
    <row r="278" spans="1:30" ht="15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</row>
    <row r="279" spans="1:30" ht="15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</row>
    <row r="280" spans="1:30" ht="15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</row>
    <row r="281" spans="1:30" ht="15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</row>
    <row r="282" spans="1:30" ht="15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</row>
    <row r="283" spans="1:30" ht="15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</row>
    <row r="284" spans="1:30" ht="15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</row>
    <row r="285" spans="1:30" ht="15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</row>
    <row r="286" spans="1:30" ht="15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</row>
    <row r="287" spans="1:30" ht="15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</row>
    <row r="288" spans="1:30" ht="15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</row>
    <row r="289" spans="1:30" ht="15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</row>
    <row r="290" spans="1:30" ht="15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</row>
    <row r="291" spans="1:30" ht="15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</row>
    <row r="292" spans="1:30" ht="15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</row>
    <row r="293" spans="1:30" ht="15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</row>
    <row r="294" spans="1:30" ht="15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</row>
    <row r="295" spans="1:30" ht="15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</row>
    <row r="296" spans="1:30" ht="15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</row>
    <row r="297" spans="1:30" ht="15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</row>
    <row r="298" spans="1:30" ht="15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</row>
    <row r="299" spans="1:30" ht="15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</row>
    <row r="300" spans="1:30" ht="15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</row>
    <row r="301" spans="1:30" ht="15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</row>
    <row r="302" spans="1:30" ht="15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</row>
    <row r="303" spans="1:30" ht="15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</row>
    <row r="304" spans="1:30" ht="15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</row>
    <row r="305" spans="1:30" ht="15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</row>
    <row r="306" spans="1:30" ht="15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</row>
    <row r="307" spans="1:30" ht="15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</row>
    <row r="308" spans="1:30" ht="15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</row>
    <row r="309" spans="1:30" ht="15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</row>
    <row r="310" spans="1:30" ht="15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</row>
    <row r="311" spans="1:30" ht="15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</row>
    <row r="312" spans="1:30" ht="15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</row>
    <row r="313" spans="1:30" ht="15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</row>
    <row r="314" spans="1:30" ht="15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</row>
    <row r="315" spans="1:30" ht="15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</row>
    <row r="316" spans="1:30" ht="15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</row>
    <row r="317" spans="1:30" ht="15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</row>
    <row r="318" spans="1:30" ht="15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</row>
    <row r="319" spans="1:30" ht="15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</row>
    <row r="320" spans="1:30" ht="15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</row>
    <row r="321" spans="1:30" ht="15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</row>
    <row r="322" spans="1:30" ht="15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</row>
    <row r="323" spans="1:30" ht="15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</row>
    <row r="324" spans="1:30" ht="15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</row>
    <row r="325" spans="1:30" ht="15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</row>
    <row r="326" spans="1:30" ht="15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</row>
    <row r="327" spans="1:30" ht="15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</row>
    <row r="328" spans="1:30" ht="15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</row>
    <row r="329" spans="1:30" ht="15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</row>
    <row r="330" spans="1:30" ht="15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</row>
    <row r="331" spans="1:30" ht="15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</row>
    <row r="332" spans="1:30" ht="15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</row>
    <row r="333" spans="1:30" ht="15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</row>
    <row r="334" spans="1:30" ht="15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</row>
    <row r="335" spans="1:30" ht="15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</row>
    <row r="336" spans="1:30" ht="15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</row>
    <row r="337" spans="1:30" ht="15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</row>
    <row r="338" spans="1:30" ht="15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</row>
    <row r="339" spans="1:30" ht="15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</row>
    <row r="340" spans="1:30" ht="15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</row>
    <row r="341" spans="1:30" ht="15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</row>
    <row r="342" spans="1:30" ht="15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</row>
    <row r="343" spans="1:30" ht="15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</row>
    <row r="344" spans="1:30" ht="15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</row>
    <row r="345" spans="1:30" ht="15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</row>
    <row r="346" spans="1:30" ht="15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</row>
    <row r="347" spans="1:30" ht="15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</row>
    <row r="348" spans="1:30" ht="15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</row>
    <row r="349" spans="1:30" ht="15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</row>
    <row r="350" spans="1:30" ht="15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</row>
    <row r="351" spans="1:30" ht="15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</row>
    <row r="352" spans="1:30" ht="15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</row>
    <row r="353" spans="1:30" ht="15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</row>
    <row r="354" spans="1:30" ht="15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</row>
    <row r="355" spans="1:30" ht="15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</row>
    <row r="356" spans="1:30" ht="15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</row>
    <row r="357" spans="1:30" ht="15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</row>
    <row r="358" spans="1:30" ht="15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</row>
    <row r="359" spans="1:30" ht="15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</row>
    <row r="360" spans="1:30" ht="15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</row>
    <row r="361" spans="1:30" ht="15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</row>
    <row r="362" spans="1:30" ht="15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</row>
    <row r="363" spans="1:30" ht="15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</row>
    <row r="364" spans="1:30" ht="15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</row>
    <row r="365" spans="1:30" ht="15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</row>
    <row r="366" spans="1:30" ht="15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</row>
    <row r="367" spans="1:30" ht="15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</row>
    <row r="368" spans="1:30" ht="15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</row>
    <row r="369" spans="1:30" ht="15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</row>
    <row r="370" spans="1:30" ht="15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</row>
    <row r="371" spans="1:30" ht="15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</row>
    <row r="372" spans="1:30" ht="15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</row>
    <row r="373" spans="1:30" ht="15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</row>
    <row r="374" spans="1:30" ht="15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</row>
    <row r="375" spans="1:30" ht="15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</row>
    <row r="376" spans="1:30" ht="15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</row>
    <row r="377" spans="1:30" ht="15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</row>
    <row r="378" spans="1:30" ht="15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</row>
    <row r="379" spans="1:30" ht="15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</row>
    <row r="380" spans="1:30" ht="15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</row>
    <row r="381" spans="1:30" ht="15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</row>
    <row r="382" spans="1:30" ht="15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</row>
    <row r="383" spans="1:30" ht="15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</row>
    <row r="384" spans="1:30" ht="15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</row>
    <row r="385" spans="1:30" ht="15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</row>
    <row r="386" spans="1:30" ht="15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</row>
    <row r="387" spans="1:30" ht="15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</row>
    <row r="388" spans="1:30" ht="15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/>
    </row>
    <row r="389" spans="1:30" ht="15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</row>
    <row r="390" spans="1:30" ht="15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</row>
    <row r="391" spans="1:30" ht="15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</row>
    <row r="392" spans="1:30" ht="15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</row>
    <row r="393" spans="1:30" ht="15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  <c r="AA393" s="193"/>
      <c r="AB393" s="193"/>
      <c r="AC393" s="193"/>
      <c r="AD393" s="193"/>
    </row>
    <row r="394" spans="1:30" ht="15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</row>
    <row r="395" spans="1:30" ht="15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</row>
    <row r="396" spans="1:30" ht="15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</row>
    <row r="397" spans="1:30" ht="15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</row>
    <row r="398" spans="1:30" ht="15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</row>
    <row r="399" spans="1:30" ht="15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</row>
    <row r="400" spans="1:30" ht="15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</row>
    <row r="401" spans="1:30" ht="15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</row>
    <row r="402" spans="1:30" ht="15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</row>
    <row r="403" spans="1:30" ht="15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</row>
    <row r="404" spans="1:30" ht="15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</row>
    <row r="405" spans="1:30" ht="15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</row>
    <row r="406" spans="1:30" ht="15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</row>
    <row r="407" spans="1:30" ht="15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  <c r="AA407" s="193"/>
      <c r="AB407" s="193"/>
      <c r="AC407" s="193"/>
      <c r="AD407" s="193"/>
    </row>
    <row r="408" spans="1:30" ht="15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</row>
    <row r="409" spans="1:30" ht="15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</row>
    <row r="410" spans="1:30" ht="15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</row>
    <row r="411" spans="1:30" ht="15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</row>
    <row r="412" spans="1:30" ht="15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</row>
    <row r="413" spans="1:30" ht="15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</row>
    <row r="414" spans="1:30" ht="15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</row>
    <row r="415" spans="1:30" ht="15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</row>
    <row r="416" spans="1:30" ht="15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</row>
    <row r="417" spans="1:30" ht="15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</row>
    <row r="418" spans="1:30" ht="15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</row>
    <row r="419" spans="1:30" ht="15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</row>
    <row r="420" spans="1:30" ht="15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</row>
    <row r="421" spans="1:30" ht="15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</row>
    <row r="422" spans="1:30" ht="15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</row>
    <row r="423" spans="1:30" ht="15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</row>
    <row r="424" spans="1:30" ht="15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</row>
    <row r="425" spans="1:30" ht="15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</row>
    <row r="426" spans="1:30" ht="15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</row>
    <row r="427" spans="1:30" ht="15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</row>
    <row r="428" spans="1:30" ht="15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</row>
    <row r="429" spans="1:30" ht="15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</row>
    <row r="430" spans="1:30" ht="15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</row>
    <row r="431" spans="1:30" ht="15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</row>
    <row r="432" spans="1:30" ht="15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</row>
    <row r="433" spans="1:30" ht="15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</row>
    <row r="434" spans="1:30" ht="15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</row>
    <row r="435" spans="1:30" ht="15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</row>
    <row r="436" spans="1:30" ht="15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</row>
    <row r="437" spans="1:30" ht="15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</row>
    <row r="438" spans="1:30" ht="15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</row>
    <row r="439" spans="1:30" ht="15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</row>
    <row r="440" spans="1:30" ht="15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</row>
    <row r="441" spans="1:30" ht="15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</row>
    <row r="442" spans="1:30" ht="15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</row>
    <row r="443" spans="1:30" ht="15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</row>
    <row r="444" spans="1:30" ht="15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</row>
    <row r="445" spans="1:30" ht="15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</row>
    <row r="446" spans="1:30" ht="15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</row>
    <row r="447" spans="1:30" ht="15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</row>
    <row r="448" spans="1:30" ht="15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</row>
    <row r="449" spans="1:30" ht="15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</row>
    <row r="450" spans="1:30" ht="15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</row>
    <row r="451" spans="1:30" ht="15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</row>
    <row r="452" spans="1:30" ht="15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</row>
    <row r="453" spans="1:30" ht="15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</row>
    <row r="454" spans="1:30" ht="15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</row>
    <row r="455" spans="1:30" ht="15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</row>
    <row r="456" spans="1:30" ht="15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</row>
    <row r="457" spans="1:30" ht="15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</row>
    <row r="458" spans="1:30" ht="15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</row>
    <row r="459" spans="1:30" ht="15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</row>
    <row r="460" spans="1:30" ht="15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</row>
    <row r="461" spans="1:30" ht="15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</row>
    <row r="462" spans="1:30" ht="15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</row>
    <row r="463" spans="1:30" ht="15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</row>
    <row r="464" spans="1:30" ht="15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</row>
    <row r="465" spans="1:30" ht="15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</row>
    <row r="466" spans="1:30" ht="15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</row>
    <row r="467" spans="1:30" ht="15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</row>
    <row r="468" spans="1:30" ht="15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</row>
    <row r="469" spans="1:30" ht="15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</row>
    <row r="470" spans="1:30" ht="15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</row>
    <row r="471" spans="1:30" ht="15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</row>
    <row r="472" spans="1:30" ht="15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</row>
    <row r="473" spans="1:30" ht="15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</row>
    <row r="474" spans="1:30" ht="15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</row>
    <row r="475" spans="1:30" ht="15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</row>
    <row r="476" spans="1:30" ht="15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</row>
    <row r="477" spans="1:30" ht="15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  <c r="AA477" s="193"/>
      <c r="AB477" s="193"/>
      <c r="AC477" s="193"/>
      <c r="AD477" s="193"/>
    </row>
    <row r="478" spans="1:30" ht="15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</row>
    <row r="479" spans="1:30" ht="15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</row>
    <row r="480" spans="1:30" ht="15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</row>
    <row r="481" spans="1:30" ht="15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</row>
    <row r="482" spans="1:30" ht="15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</row>
    <row r="483" spans="1:30" ht="15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</row>
    <row r="484" spans="1:30" ht="15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</row>
    <row r="485" spans="1:30" ht="15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</row>
    <row r="486" spans="1:30" ht="15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</row>
    <row r="487" spans="1:30" ht="15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</row>
    <row r="488" spans="1:30" ht="15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</row>
    <row r="489" spans="1:30" ht="15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</row>
    <row r="490" spans="1:30" ht="15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</row>
    <row r="491" spans="1:30" ht="15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</row>
    <row r="492" spans="1:30" ht="15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</row>
    <row r="493" spans="1:30" ht="15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</row>
    <row r="494" spans="1:30" ht="15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</row>
    <row r="495" spans="1:30" ht="15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</row>
    <row r="496" spans="1:30" ht="15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</row>
    <row r="497" spans="1:30" ht="15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</row>
    <row r="498" spans="1:30" ht="15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</row>
    <row r="499" spans="1:30" ht="15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</row>
    <row r="500" spans="1:30" ht="15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</row>
    <row r="501" spans="1:30" ht="15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</row>
    <row r="502" spans="1:30" ht="15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</row>
    <row r="503" spans="1:30" ht="15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</row>
    <row r="504" spans="1:30" ht="15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</row>
    <row r="505" spans="1:30" ht="15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</row>
    <row r="506" spans="1:30" ht="15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</row>
    <row r="507" spans="1:30" ht="15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</row>
    <row r="508" spans="1:30" ht="15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</row>
    <row r="509" spans="1:30" ht="15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</row>
    <row r="510" spans="1:30" ht="15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</row>
    <row r="511" spans="1:30" ht="15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</row>
    <row r="512" spans="1:30" ht="15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</row>
    <row r="513" spans="1:30" ht="15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</row>
    <row r="514" spans="1:30" ht="15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</row>
    <row r="515" spans="1:30" ht="15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</row>
    <row r="516" spans="1:30" ht="15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  <c r="AA516" s="193"/>
      <c r="AB516" s="193"/>
      <c r="AC516" s="193"/>
      <c r="AD516" s="193"/>
    </row>
    <row r="517" spans="1:30" ht="15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</row>
    <row r="518" spans="1:30" ht="15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</row>
    <row r="519" spans="1:30" ht="15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</row>
    <row r="520" spans="1:30" ht="15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</row>
    <row r="521" spans="1:30" ht="15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</row>
    <row r="522" spans="1:30" ht="15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</row>
    <row r="523" spans="1:30" ht="15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</row>
    <row r="524" spans="1:30" ht="15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</row>
    <row r="525" spans="1:30" ht="15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</row>
    <row r="526" spans="1:30" ht="15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</row>
    <row r="527" spans="1:30" ht="15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</row>
    <row r="528" spans="1:30" ht="15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</row>
    <row r="529" spans="1:30" ht="15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</row>
    <row r="530" spans="1:30" ht="15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</row>
    <row r="531" spans="1:30" ht="15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</row>
    <row r="532" spans="1:30" ht="15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</row>
    <row r="533" spans="1:30" ht="15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</row>
    <row r="534" spans="1:30" ht="15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</row>
    <row r="535" spans="1:30" ht="15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</row>
    <row r="536" spans="1:30" ht="15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</row>
    <row r="537" spans="1:30" ht="15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</row>
    <row r="538" spans="1:30" ht="15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</row>
    <row r="539" spans="1:30" ht="15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</row>
    <row r="540" spans="1:30" ht="15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</row>
    <row r="541" spans="1:30" ht="15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</row>
    <row r="542" spans="1:30" ht="15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</row>
    <row r="543" spans="1:30" ht="15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</row>
    <row r="544" spans="1:30" ht="15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</row>
    <row r="545" spans="1:30" ht="15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</row>
    <row r="546" spans="1:30" ht="15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</row>
    <row r="547" spans="1:30" ht="15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</row>
    <row r="548" spans="1:30" ht="15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</row>
    <row r="549" spans="1:30" ht="15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</row>
    <row r="550" spans="1:30" ht="15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</row>
    <row r="551" spans="1:30" ht="15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</row>
    <row r="552" spans="1:30" ht="15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</row>
    <row r="553" spans="1:30" ht="15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</row>
    <row r="554" spans="1:30" ht="15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</row>
    <row r="555" spans="1:30" ht="15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</row>
    <row r="556" spans="1:30" ht="15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</row>
    <row r="557" spans="1:30" ht="15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</row>
    <row r="558" spans="1:30" ht="15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  <c r="AA558" s="193"/>
      <c r="AB558" s="193"/>
      <c r="AC558" s="193"/>
      <c r="AD558" s="193"/>
    </row>
    <row r="559" spans="1:30" ht="15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</row>
    <row r="560" spans="1:30" ht="15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</row>
    <row r="561" spans="1:30" ht="15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</row>
    <row r="562" spans="1:30" ht="15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</row>
    <row r="563" spans="1:30" ht="15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</row>
    <row r="564" spans="1:30" ht="15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  <c r="AA564" s="193"/>
      <c r="AB564" s="193"/>
      <c r="AC564" s="193"/>
      <c r="AD564" s="193"/>
    </row>
    <row r="565" spans="1:30" ht="15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</row>
    <row r="566" spans="1:30" ht="15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</row>
    <row r="567" spans="1:30" ht="15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</row>
    <row r="568" spans="1:30" ht="15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</row>
    <row r="569" spans="1:30" ht="15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</row>
    <row r="570" spans="1:30" ht="15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</row>
    <row r="571" spans="1:30" ht="15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</row>
    <row r="572" spans="1:30" ht="15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</row>
    <row r="573" spans="1:30" ht="15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</row>
    <row r="574" spans="1:30" ht="15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</row>
    <row r="575" spans="1:30" ht="15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</row>
    <row r="576" spans="1:30" ht="15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</row>
    <row r="577" spans="1:30" ht="15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</row>
    <row r="578" spans="1:30" ht="15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</row>
    <row r="579" spans="1:30" ht="15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</row>
    <row r="580" spans="1:30" ht="15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</row>
    <row r="581" spans="1:30" ht="15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</row>
    <row r="582" spans="1:30" ht="15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</row>
    <row r="583" spans="1:30" ht="15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</row>
    <row r="584" spans="1:30" ht="15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</row>
    <row r="585" spans="1:30" ht="15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</row>
    <row r="586" spans="1:30" ht="15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</row>
    <row r="587" spans="1:30" ht="15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  <c r="AA587" s="193"/>
      <c r="AB587" s="193"/>
      <c r="AC587" s="193"/>
      <c r="AD587" s="193"/>
    </row>
    <row r="588" spans="1:30" ht="15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</row>
    <row r="589" spans="1:30" ht="15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</row>
    <row r="590" spans="1:30" ht="15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</row>
    <row r="591" spans="1:30" ht="15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</row>
    <row r="592" spans="1:30" ht="15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  <c r="AA592" s="193"/>
      <c r="AB592" s="193"/>
      <c r="AC592" s="193"/>
      <c r="AD592" s="193"/>
    </row>
    <row r="593" spans="1:30" ht="15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</row>
    <row r="594" spans="1:30" ht="15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</row>
    <row r="595" spans="1:30" ht="15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</row>
    <row r="596" spans="1:30" ht="15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</row>
    <row r="597" spans="1:30" ht="15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</row>
    <row r="598" spans="1:30" ht="15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</row>
    <row r="599" spans="1:30" ht="15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</row>
    <row r="600" spans="1:30" ht="15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  <c r="AA600" s="193"/>
      <c r="AB600" s="193"/>
      <c r="AC600" s="193"/>
      <c r="AD600" s="193"/>
    </row>
    <row r="601" spans="1:30" ht="15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</row>
    <row r="602" spans="1:30" ht="15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</row>
    <row r="603" spans="1:30" ht="15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</row>
    <row r="604" spans="1:30" ht="15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</row>
    <row r="605" spans="1:30" ht="15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</row>
    <row r="606" spans="1:30" ht="15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  <c r="AA606" s="193"/>
      <c r="AB606" s="193"/>
      <c r="AC606" s="193"/>
      <c r="AD606" s="193"/>
    </row>
    <row r="607" spans="1:30" ht="15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</row>
    <row r="608" spans="1:30" ht="15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</row>
    <row r="609" spans="1:30" ht="15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</row>
    <row r="610" spans="1:30" ht="15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</row>
    <row r="611" spans="1:30" ht="15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</row>
    <row r="612" spans="1:30" ht="15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</row>
    <row r="613" spans="1:30" ht="15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</row>
    <row r="614" spans="1:30" ht="15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</row>
    <row r="615" spans="1:30" ht="15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</row>
    <row r="616" spans="1:30" ht="15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</row>
    <row r="617" spans="1:30" ht="15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</row>
    <row r="618" spans="1:30" ht="15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</row>
    <row r="619" spans="1:30" ht="15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</row>
    <row r="620" spans="1:30" ht="15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</row>
    <row r="621" spans="1:30" ht="15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</row>
    <row r="622" spans="1:30" ht="15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</row>
    <row r="623" spans="1:30" ht="15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</row>
    <row r="624" spans="1:30" ht="15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</row>
    <row r="625" spans="1:30" ht="15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</row>
    <row r="626" spans="1:30" ht="15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</row>
    <row r="627" spans="1:30" ht="15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</row>
    <row r="628" spans="1:30" ht="15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</row>
    <row r="629" spans="1:30" ht="15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193"/>
      <c r="AB629" s="193"/>
      <c r="AC629" s="193"/>
      <c r="AD629" s="193"/>
    </row>
    <row r="630" spans="1:30" ht="15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</row>
    <row r="631" spans="1:30" ht="15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</row>
    <row r="632" spans="1:30" ht="15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</row>
    <row r="633" spans="1:30" ht="15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</row>
    <row r="634" spans="1:30" ht="15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193"/>
      <c r="AB634" s="193"/>
      <c r="AC634" s="193"/>
      <c r="AD634" s="193"/>
    </row>
    <row r="635" spans="1:30" ht="15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</row>
    <row r="636" spans="1:30" ht="15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</row>
    <row r="637" spans="1:30" ht="15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193"/>
      <c r="AB637" s="193"/>
      <c r="AC637" s="193"/>
      <c r="AD637" s="193"/>
    </row>
    <row r="638" spans="1:30" ht="15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</row>
    <row r="639" spans="1:30" ht="15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</row>
    <row r="640" spans="1:30" ht="15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</row>
    <row r="641" spans="1:30" ht="15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</row>
    <row r="642" spans="1:30" ht="15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</row>
    <row r="643" spans="1:30" ht="15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</row>
    <row r="644" spans="1:30" ht="15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</row>
    <row r="645" spans="1:30" ht="15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</row>
    <row r="646" spans="1:30" ht="15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</row>
    <row r="647" spans="1:30" ht="15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</row>
    <row r="648" spans="1:30" ht="15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</row>
    <row r="649" spans="1:30" ht="15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</row>
    <row r="650" spans="1:30" ht="15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</row>
    <row r="651" spans="1:30" ht="15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</row>
    <row r="652" spans="1:30" ht="15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</row>
    <row r="653" spans="1:30" ht="15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</row>
    <row r="654" spans="1:30" ht="15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</row>
    <row r="655" spans="1:30" ht="15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</row>
    <row r="656" spans="1:30" ht="15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</row>
    <row r="657" spans="1:30" ht="15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</row>
    <row r="658" spans="1:30" ht="15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</row>
    <row r="659" spans="1:30" ht="15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</row>
    <row r="660" spans="1:30" ht="15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  <c r="AA660" s="193"/>
      <c r="AB660" s="193"/>
      <c r="AC660" s="193"/>
      <c r="AD660" s="193"/>
    </row>
    <row r="661" spans="1:30" ht="15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</row>
    <row r="662" spans="1:30" ht="15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</row>
    <row r="663" spans="1:30" ht="15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</row>
    <row r="664" spans="1:30" ht="15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</row>
    <row r="665" spans="1:30" ht="15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  <c r="AA665" s="193"/>
      <c r="AB665" s="193"/>
      <c r="AC665" s="193"/>
      <c r="AD665" s="193"/>
    </row>
    <row r="666" spans="1:30" ht="15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</row>
    <row r="667" spans="1:30" ht="15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</row>
    <row r="668" spans="1:30" ht="15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</row>
    <row r="669" spans="1:30" ht="15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</row>
    <row r="670" spans="1:30" ht="15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</row>
    <row r="671" spans="1:30" ht="15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</row>
    <row r="672" spans="1:30" ht="15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</row>
    <row r="673" spans="1:30" ht="15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  <c r="AA673" s="193"/>
      <c r="AB673" s="193"/>
      <c r="AC673" s="193"/>
      <c r="AD673" s="193"/>
    </row>
    <row r="674" spans="1:30" ht="15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</row>
    <row r="675" spans="1:30" ht="15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</row>
    <row r="676" spans="1:30" ht="15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</row>
    <row r="677" spans="1:30" ht="15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</row>
    <row r="678" spans="1:30" ht="15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</row>
    <row r="679" spans="1:30" ht="15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  <c r="AA679" s="193"/>
      <c r="AB679" s="193"/>
      <c r="AC679" s="193"/>
      <c r="AD679" s="193"/>
    </row>
    <row r="680" spans="1:30" ht="15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</row>
    <row r="681" spans="1:30" ht="15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</row>
    <row r="682" spans="1:30" ht="15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</row>
    <row r="683" spans="1:30" ht="15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</row>
    <row r="684" spans="1:30" ht="15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</row>
    <row r="685" spans="1:30" ht="15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</row>
    <row r="686" spans="1:30" ht="15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</row>
    <row r="687" spans="1:30" ht="15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</row>
    <row r="688" spans="1:30" ht="15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</row>
    <row r="689" spans="1:30" ht="15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</row>
    <row r="690" spans="1:30" ht="15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</row>
    <row r="691" spans="1:30" ht="15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</row>
    <row r="692" spans="1:30" ht="15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</row>
    <row r="693" spans="1:30" ht="15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</row>
    <row r="694" spans="1:30" ht="15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</row>
    <row r="695" spans="1:30" ht="15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</row>
    <row r="696" spans="1:30" ht="15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</row>
    <row r="697" spans="1:30" ht="15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</row>
    <row r="698" spans="1:30" ht="15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</row>
    <row r="699" spans="1:30" ht="15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</row>
    <row r="700" spans="1:30" ht="15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</row>
    <row r="701" spans="1:30" ht="15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</row>
    <row r="702" spans="1:30" ht="15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  <c r="AA702" s="193"/>
      <c r="AB702" s="193"/>
      <c r="AC702" s="193"/>
      <c r="AD702" s="193"/>
    </row>
    <row r="703" spans="1:30" ht="15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</row>
    <row r="704" spans="1:30" ht="15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</row>
    <row r="705" spans="1:30" ht="15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</row>
    <row r="706" spans="1:30" ht="15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</row>
    <row r="707" spans="1:30" ht="15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  <c r="AA707" s="193"/>
      <c r="AB707" s="193"/>
      <c r="AC707" s="193"/>
      <c r="AD707" s="193"/>
    </row>
    <row r="708" spans="1:30" ht="15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</row>
    <row r="709" spans="1:30" ht="15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</row>
    <row r="710" spans="1:30" ht="15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</row>
    <row r="711" spans="1:30" ht="15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</row>
    <row r="712" spans="1:30" ht="15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</row>
    <row r="713" spans="1:30" ht="15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</row>
    <row r="714" spans="1:30" ht="15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</row>
    <row r="715" spans="1:30" ht="15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  <c r="AA715" s="193"/>
      <c r="AB715" s="193"/>
      <c r="AC715" s="193"/>
      <c r="AD715" s="193"/>
    </row>
    <row r="716" spans="1:30" ht="15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</row>
    <row r="717" spans="1:30" ht="15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</row>
    <row r="718" spans="1:30" ht="15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</row>
    <row r="719" spans="1:30" ht="15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</row>
    <row r="720" spans="1:30" ht="15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</row>
    <row r="721" spans="1:30" ht="15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  <c r="AA721" s="193"/>
      <c r="AB721" s="193"/>
      <c r="AC721" s="193"/>
      <c r="AD721" s="193"/>
    </row>
    <row r="722" spans="1:30" ht="15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</row>
    <row r="723" spans="1:30" ht="15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</row>
    <row r="724" spans="1:30" ht="15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</row>
    <row r="725" spans="1:30" ht="15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</row>
    <row r="726" spans="1:30" ht="15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</row>
    <row r="727" spans="1:30" ht="15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</row>
    <row r="728" spans="1:30" ht="15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</row>
    <row r="729" spans="1:30" ht="15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</row>
    <row r="730" spans="1:30" ht="15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</row>
    <row r="731" spans="1:30" ht="15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</row>
    <row r="732" spans="1:30" ht="15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</row>
    <row r="733" spans="1:30" ht="15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</row>
    <row r="734" spans="1:30" ht="15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</row>
    <row r="735" spans="1:30" ht="15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</row>
    <row r="736" spans="1:30" ht="15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</row>
    <row r="737" spans="1:30" ht="15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</row>
    <row r="738" spans="1:30" ht="15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</row>
    <row r="739" spans="1:30" ht="15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</row>
    <row r="740" spans="1:30" ht="15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</row>
    <row r="741" spans="1:30" ht="15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</row>
    <row r="742" spans="1:30" ht="15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</row>
    <row r="743" spans="1:30" ht="15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</row>
    <row r="744" spans="1:30" ht="15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  <c r="AA744" s="193"/>
      <c r="AB744" s="193"/>
      <c r="AC744" s="193"/>
      <c r="AD744" s="193"/>
    </row>
    <row r="745" spans="1:30" ht="15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</row>
    <row r="746" spans="1:30" ht="15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</row>
    <row r="747" spans="1:30" ht="15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</row>
    <row r="748" spans="1:30" ht="15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</row>
    <row r="749" spans="1:30" ht="15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193"/>
      <c r="AB749" s="193"/>
      <c r="AC749" s="193"/>
      <c r="AD749" s="193"/>
    </row>
    <row r="750" spans="1:30" ht="15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</row>
    <row r="751" spans="1:30" ht="15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</row>
    <row r="752" spans="1:30" ht="15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</row>
    <row r="753" spans="1:30" ht="15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</row>
    <row r="754" spans="1:30" ht="15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</row>
    <row r="755" spans="1:30" ht="15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</row>
    <row r="756" spans="1:30" ht="15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</row>
    <row r="757" spans="1:30" ht="15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193"/>
      <c r="AB757" s="193"/>
      <c r="AC757" s="193"/>
      <c r="AD757" s="193"/>
    </row>
    <row r="758" spans="1:30" ht="15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</row>
    <row r="759" spans="1:30" ht="15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</row>
    <row r="760" spans="1:30" ht="15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</row>
    <row r="761" spans="1:30" ht="15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</row>
    <row r="762" spans="1:30" ht="15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</row>
    <row r="763" spans="1:30" ht="15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  <c r="AA763" s="193"/>
      <c r="AB763" s="193"/>
      <c r="AC763" s="193"/>
      <c r="AD763" s="193"/>
    </row>
    <row r="764" spans="1:30" ht="15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</row>
    <row r="765" spans="1:30" ht="15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</row>
    <row r="766" spans="1:30" ht="15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</row>
    <row r="767" spans="1:30" ht="15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</row>
    <row r="768" spans="1:30" ht="15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</row>
    <row r="769" spans="1:30" ht="15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</row>
    <row r="770" spans="1:30" ht="15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</row>
    <row r="771" spans="1:30" ht="15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</row>
    <row r="772" spans="1:30" ht="15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</row>
    <row r="773" spans="1:30" ht="15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</row>
    <row r="774" spans="1:30" ht="15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</row>
    <row r="775" spans="1:30" ht="15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</row>
    <row r="776" spans="1:30" ht="15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</row>
    <row r="777" spans="1:30" ht="15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</row>
    <row r="778" spans="1:30" ht="15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</row>
    <row r="779" spans="1:30" ht="15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</row>
    <row r="780" spans="1:30" ht="15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</row>
    <row r="781" spans="1:30" ht="15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</row>
    <row r="782" spans="1:30" ht="15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</row>
    <row r="783" spans="1:30" ht="15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</row>
    <row r="784" spans="1:30" ht="15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</row>
    <row r="785" spans="1:30" ht="15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</row>
    <row r="786" spans="1:30" ht="15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  <c r="AA786" s="193"/>
      <c r="AB786" s="193"/>
      <c r="AC786" s="193"/>
      <c r="AD786" s="193"/>
    </row>
    <row r="787" spans="1:30" ht="15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</row>
    <row r="788" spans="1:30" ht="15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</row>
    <row r="789" spans="1:30" ht="15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</row>
    <row r="790" spans="1:30" ht="15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</row>
    <row r="791" spans="1:30" ht="15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  <c r="AA791" s="193"/>
      <c r="AB791" s="193"/>
      <c r="AC791" s="193"/>
      <c r="AD791" s="193"/>
    </row>
    <row r="792" spans="1:30" ht="15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</row>
    <row r="793" spans="1:30" ht="15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</row>
    <row r="794" spans="1:30" ht="15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  <c r="AA794" s="193"/>
      <c r="AB794" s="193"/>
      <c r="AC794" s="193"/>
      <c r="AD794" s="193"/>
    </row>
    <row r="795" spans="1:30" ht="15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</row>
    <row r="796" spans="1:30" ht="15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</row>
    <row r="797" spans="1:30" ht="15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</row>
    <row r="798" spans="1:30" ht="15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</row>
    <row r="799" spans="1:30" ht="15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</row>
    <row r="800" spans="1:30" ht="15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</row>
    <row r="801" spans="1:30" ht="15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</row>
    <row r="802" spans="1:30" ht="15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</row>
    <row r="803" spans="1:30" ht="15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</row>
    <row r="804" spans="1:30" ht="15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</row>
    <row r="805" spans="1:30" ht="15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</row>
    <row r="806" spans="1:30" ht="15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</row>
    <row r="807" spans="1:30" ht="15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</row>
    <row r="808" spans="1:30" ht="15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</row>
    <row r="809" spans="1:30" ht="15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</row>
    <row r="810" spans="1:30" ht="15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</row>
    <row r="811" spans="1:30" ht="15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</row>
    <row r="812" spans="1:30" ht="15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</row>
    <row r="813" spans="1:30" ht="15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</row>
    <row r="814" spans="1:30" ht="15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</row>
    <row r="815" spans="1:30" ht="15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</row>
    <row r="816" spans="1:30" ht="15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</row>
    <row r="817" spans="1:30" ht="15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  <c r="AA817" s="193"/>
      <c r="AB817" s="193"/>
      <c r="AC817" s="193"/>
      <c r="AD817" s="193"/>
    </row>
    <row r="818" spans="1:30" ht="15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</row>
    <row r="819" spans="1:30" ht="15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</row>
    <row r="820" spans="1:30" ht="15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</row>
    <row r="821" spans="1:30" ht="15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</row>
    <row r="822" spans="1:30" ht="15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  <c r="AA822" s="193"/>
      <c r="AB822" s="193"/>
      <c r="AC822" s="193"/>
      <c r="AD822" s="193"/>
    </row>
    <row r="823" spans="1:30" ht="15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</row>
    <row r="824" spans="1:30" ht="15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</row>
    <row r="825" spans="1:30" ht="15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</row>
    <row r="826" spans="1:30" ht="15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</row>
    <row r="827" spans="1:30" ht="15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</row>
    <row r="828" spans="1:30" ht="15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</row>
    <row r="829" spans="1:30" ht="15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</row>
    <row r="830" spans="1:30" ht="15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  <c r="AA830" s="193"/>
      <c r="AB830" s="193"/>
      <c r="AC830" s="193"/>
      <c r="AD830" s="193"/>
    </row>
    <row r="831" spans="1:30" ht="15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</row>
    <row r="832" spans="1:30" ht="15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</row>
    <row r="833" spans="1:30" ht="15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</row>
    <row r="834" spans="1:30" ht="15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</row>
    <row r="835" spans="1:30" ht="15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</row>
    <row r="836" spans="1:30" ht="15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  <c r="AA836" s="193"/>
      <c r="AB836" s="193"/>
      <c r="AC836" s="193"/>
      <c r="AD836" s="193"/>
    </row>
    <row r="837" spans="1:30" ht="15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</row>
    <row r="838" spans="1:30" ht="15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</row>
    <row r="839" spans="1:30" ht="15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</row>
    <row r="840" spans="1:30" ht="15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</row>
    <row r="841" spans="1:30" ht="15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</row>
    <row r="842" spans="1:30" ht="15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</row>
    <row r="843" spans="1:30" ht="15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</row>
    <row r="844" spans="1:30" ht="15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</row>
    <row r="845" spans="1:30" ht="15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</row>
    <row r="846" spans="1:30" ht="15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</row>
    <row r="847" spans="1:30" ht="15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</row>
    <row r="848" spans="1:30" ht="15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</row>
    <row r="849" spans="1:30" ht="15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</row>
    <row r="850" spans="1:30" ht="15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</row>
    <row r="851" spans="1:30" ht="15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</row>
    <row r="852" spans="1:30" ht="15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</row>
    <row r="853" spans="1:30" ht="15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</row>
    <row r="854" spans="1:30" ht="15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</row>
    <row r="855" spans="1:30" ht="15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</row>
    <row r="856" spans="1:30" ht="15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</row>
    <row r="857" spans="1:30" ht="15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</row>
    <row r="858" spans="1:30" ht="15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</row>
    <row r="859" spans="1:30" ht="15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  <c r="AA859" s="193"/>
      <c r="AB859" s="193"/>
      <c r="AC859" s="193"/>
      <c r="AD859" s="193"/>
    </row>
    <row r="860" spans="1:30" ht="15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</row>
    <row r="861" spans="1:30" ht="15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</row>
    <row r="862" spans="1:30" ht="15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</row>
    <row r="863" spans="1:30" ht="15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</row>
    <row r="864" spans="1:30" ht="15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  <c r="AA864" s="193"/>
      <c r="AB864" s="193"/>
      <c r="AC864" s="193"/>
      <c r="AD864" s="193"/>
    </row>
    <row r="865" spans="1:30" ht="15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</row>
    <row r="866" spans="1:30" ht="15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</row>
    <row r="867" spans="1:30" ht="15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</row>
    <row r="868" spans="1:30" ht="15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</row>
    <row r="869" spans="1:30" ht="15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</row>
    <row r="870" spans="1:30" ht="15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</row>
    <row r="871" spans="1:30" ht="15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</row>
    <row r="872" spans="1:30" ht="15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  <c r="AA872" s="193"/>
      <c r="AB872" s="193"/>
      <c r="AC872" s="193"/>
      <c r="AD872" s="193"/>
    </row>
    <row r="873" spans="1:30" ht="15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</row>
    <row r="874" spans="1:30" ht="15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</row>
    <row r="875" spans="1:30" ht="15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</row>
    <row r="876" spans="1:30" ht="15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</row>
    <row r="877" spans="1:30" ht="15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</row>
    <row r="878" spans="1:30" ht="15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  <c r="AA878" s="193"/>
      <c r="AB878" s="193"/>
      <c r="AC878" s="193"/>
      <c r="AD878" s="193"/>
    </row>
    <row r="879" spans="1:30" ht="15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</row>
    <row r="880" spans="1:30" ht="15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</row>
    <row r="881" spans="1:30" ht="15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</row>
    <row r="882" spans="1:30" ht="15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</row>
    <row r="883" spans="1:30" ht="15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</row>
    <row r="884" spans="1:30" ht="15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</row>
    <row r="885" spans="1:30" ht="15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</row>
    <row r="886" spans="1:30" ht="15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</row>
    <row r="887" spans="1:30" ht="15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</row>
    <row r="888" spans="1:30" ht="15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</row>
    <row r="889" spans="1:30" ht="15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</row>
    <row r="890" spans="1:30" ht="15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</row>
    <row r="891" spans="1:30" ht="15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</row>
    <row r="892" spans="1:30" ht="15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</row>
    <row r="893" spans="1:30" ht="15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</row>
    <row r="894" spans="1:30" ht="15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</row>
    <row r="895" spans="1:30" ht="15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</row>
    <row r="896" spans="1:30" ht="15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</row>
    <row r="897" spans="1:30" ht="15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</row>
    <row r="898" spans="1:30" ht="15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</row>
    <row r="899" spans="1:30" ht="15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</row>
    <row r="900" spans="1:30" ht="15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</row>
    <row r="901" spans="1:30" ht="15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  <c r="AA901" s="193"/>
      <c r="AB901" s="193"/>
      <c r="AC901" s="193"/>
      <c r="AD901" s="193"/>
    </row>
    <row r="902" spans="1:30" ht="15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</row>
    <row r="903" spans="1:30" ht="15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</row>
    <row r="904" spans="1:30" ht="15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</row>
    <row r="905" spans="1:30" ht="15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</row>
    <row r="906" spans="1:30" ht="15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  <c r="AA906" s="193"/>
      <c r="AB906" s="193"/>
      <c r="AC906" s="193"/>
      <c r="AD906" s="193"/>
    </row>
    <row r="907" spans="1:30" ht="15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</row>
    <row r="908" spans="1:30" ht="15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</row>
    <row r="909" spans="1:30" ht="15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</row>
    <row r="910" spans="1:30" ht="15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</row>
    <row r="911" spans="1:30" ht="15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</row>
    <row r="912" spans="1:30" ht="15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</row>
    <row r="913" spans="1:30" ht="15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</row>
    <row r="914" spans="1:30" ht="15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  <c r="AA914" s="193"/>
      <c r="AB914" s="193"/>
      <c r="AC914" s="193"/>
      <c r="AD914" s="193"/>
    </row>
    <row r="915" spans="1:30" ht="15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</row>
    <row r="916" spans="1:30" ht="15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</row>
    <row r="917" spans="1:30" ht="15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</row>
    <row r="918" spans="1:30" ht="15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</row>
    <row r="919" spans="1:30" ht="15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</row>
    <row r="920" spans="1:30" ht="15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  <c r="AA920" s="193"/>
      <c r="AB920" s="193"/>
      <c r="AC920" s="193"/>
      <c r="AD920" s="193"/>
    </row>
    <row r="921" spans="1:30" ht="15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</row>
    <row r="922" spans="1:30" ht="15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</row>
    <row r="923" spans="1:30" ht="15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</row>
    <row r="924" spans="1:30" ht="15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</row>
    <row r="925" spans="1:30" ht="15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</row>
    <row r="926" spans="1:30" ht="15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</row>
    <row r="927" spans="1:30" ht="15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</row>
    <row r="928" spans="1:30" ht="15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</row>
    <row r="929" spans="1:30" ht="15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</row>
    <row r="930" spans="1:30" ht="15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</row>
    <row r="931" spans="1:30" ht="15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</row>
    <row r="932" spans="1:30" ht="15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</row>
    <row r="933" spans="1:30" ht="15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</row>
    <row r="934" spans="1:30" ht="15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</row>
    <row r="935" spans="1:30" ht="15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</row>
    <row r="936" spans="1:30" ht="15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</row>
    <row r="937" spans="1:30" ht="15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</row>
    <row r="938" spans="1:30" ht="15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</row>
    <row r="939" spans="1:30" ht="15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</row>
    <row r="940" spans="1:30" ht="15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</row>
    <row r="941" spans="1:30" ht="15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</row>
    <row r="942" spans="1:30" ht="15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</row>
    <row r="943" spans="1:30" ht="15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  <c r="AA943" s="193"/>
      <c r="AB943" s="193"/>
      <c r="AC943" s="193"/>
      <c r="AD943" s="193"/>
    </row>
    <row r="944" spans="1:30" ht="15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</row>
    <row r="945" spans="1:30" ht="15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</row>
    <row r="946" spans="1:30" ht="15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</row>
    <row r="947" spans="1:30" ht="15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</row>
    <row r="948" spans="1:30" ht="15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  <c r="AA948" s="193"/>
      <c r="AB948" s="193"/>
      <c r="AC948" s="193"/>
      <c r="AD948" s="193"/>
    </row>
    <row r="949" spans="1:30" ht="15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</row>
    <row r="950" spans="1:30" ht="15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</row>
    <row r="951" spans="1:30" ht="15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  <c r="AA951" s="193"/>
      <c r="AB951" s="193"/>
      <c r="AC951" s="193"/>
      <c r="AD951" s="193"/>
    </row>
    <row r="952" spans="1:30" ht="15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</row>
    <row r="953" spans="1:30" ht="15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</row>
    <row r="954" spans="1:30" ht="15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</row>
    <row r="955" spans="1:30" ht="15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</row>
    <row r="956" spans="1:30" ht="15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</row>
    <row r="957" spans="1:30" ht="15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</row>
    <row r="958" spans="1:30" ht="15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</row>
    <row r="959" spans="1:30" ht="15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</row>
    <row r="960" spans="1:30" ht="15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</row>
    <row r="961" spans="1:30" ht="15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</row>
    <row r="962" spans="1:30" ht="15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</row>
    <row r="963" spans="1:30" ht="15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</row>
    <row r="964" spans="1:30" ht="15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</row>
    <row r="965" spans="1:30" ht="15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</row>
    <row r="966" spans="1:30" ht="15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</row>
    <row r="967" spans="1:30" ht="15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</row>
    <row r="968" spans="1:30" ht="15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</row>
    <row r="969" spans="1:30" ht="15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</row>
    <row r="970" spans="1:30" ht="15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</row>
    <row r="971" spans="1:30" ht="15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</row>
    <row r="972" spans="1:30" ht="15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</row>
    <row r="973" spans="1:30" ht="15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</row>
    <row r="974" spans="1:30" ht="15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  <c r="AA974" s="193"/>
      <c r="AB974" s="193"/>
      <c r="AC974" s="193"/>
      <c r="AD974" s="193"/>
    </row>
    <row r="975" spans="1:30" ht="15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</row>
    <row r="976" spans="1:30" ht="15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</row>
    <row r="977" spans="1:30" ht="15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</row>
    <row r="978" spans="1:30" ht="15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</row>
    <row r="979" spans="1:30" ht="15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  <c r="AA979" s="193"/>
      <c r="AB979" s="193"/>
      <c r="AC979" s="193"/>
      <c r="AD979" s="193"/>
    </row>
    <row r="980" spans="1:30" ht="15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</row>
    <row r="981" spans="1:30" ht="15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</row>
    <row r="982" spans="1:30" ht="15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</row>
    <row r="983" spans="1:30" ht="15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</row>
    <row r="984" spans="1:30" ht="15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</row>
    <row r="985" spans="1:30" ht="15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</row>
    <row r="986" spans="1:30" ht="15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</row>
    <row r="987" spans="1:30" ht="15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  <c r="AA987" s="193"/>
      <c r="AB987" s="193"/>
      <c r="AC987" s="193"/>
      <c r="AD987" s="193"/>
    </row>
    <row r="988" spans="1:30" ht="15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</row>
    <row r="989" spans="1:30" ht="15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</row>
    <row r="990" spans="1:30" ht="15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</row>
    <row r="991" spans="1:30" ht="15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</row>
    <row r="992" spans="1:30" ht="15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</row>
    <row r="993" spans="1:30" ht="15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  <c r="AA993" s="193"/>
      <c r="AB993" s="193"/>
      <c r="AC993" s="193"/>
      <c r="AD993" s="193"/>
    </row>
    <row r="994" spans="1:30" ht="15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</row>
    <row r="995" spans="1:30" ht="15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</row>
    <row r="996" spans="1:30" ht="15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</row>
    <row r="997" spans="1:30" ht="15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</row>
    <row r="998" spans="1:30" ht="15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</row>
    <row r="999" spans="1:30" ht="15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</row>
    <row r="1000" spans="1:30" ht="15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</row>
  </sheetData>
  <mergeCells count="5">
    <mergeCell ref="A1:C2"/>
    <mergeCell ref="G1:R2"/>
    <mergeCell ref="S1:AD2"/>
    <mergeCell ref="AE1:AH2"/>
    <mergeCell ref="AI1:AL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Лист1</vt:lpstr>
      <vt:lpstr>Лист23</vt:lpstr>
      <vt:lpstr>Свод МСЗУ</vt:lpstr>
      <vt:lpstr>Район</vt:lpstr>
      <vt:lpstr>Агалатовское</vt:lpstr>
      <vt:lpstr>Бугровское</vt:lpstr>
      <vt:lpstr>Дубровское</vt:lpstr>
      <vt:lpstr>Заневское</vt:lpstr>
      <vt:lpstr>Колтушское</vt:lpstr>
      <vt:lpstr>Кузьмоловское</vt:lpstr>
      <vt:lpstr>Куйвозовское</vt:lpstr>
      <vt:lpstr>Лесколовское</vt:lpstr>
      <vt:lpstr>Морозовское</vt:lpstr>
      <vt:lpstr>Муринское</vt:lpstr>
      <vt:lpstr>Новодевяткинское</vt:lpstr>
      <vt:lpstr>Рахьинское</vt:lpstr>
      <vt:lpstr>Романовское</vt:lpstr>
      <vt:lpstr>Свердловское</vt:lpstr>
      <vt:lpstr>Сертоловское</vt:lpstr>
      <vt:lpstr>Токсовское</vt:lpstr>
      <vt:lpstr>Юкковское</vt:lpstr>
      <vt:lpstr>Щегловское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2023-06-27T12:14:50Z</dcterms:created>
  <dcterms:modified xsi:type="dcterms:W3CDTF">2023-06-27T12:14:50Z</dcterms:modified>
</cp:coreProperties>
</file>